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10035" activeTab="1"/>
  </bookViews>
  <sheets>
    <sheet name="доходы" sheetId="2" r:id="rId1"/>
    <sheet name="расходы" sheetId="1" r:id="rId2"/>
  </sheets>
  <calcPr calcId="145621"/>
</workbook>
</file>

<file path=xl/calcChain.xml><?xml version="1.0" encoding="utf-8"?>
<calcChain xmlns="http://schemas.openxmlformats.org/spreadsheetml/2006/main">
  <c r="E112" i="2" l="1"/>
  <c r="D112" i="2"/>
  <c r="E107" i="2"/>
  <c r="D107" i="2"/>
  <c r="C107" i="2"/>
  <c r="E106" i="2"/>
  <c r="C106" i="2"/>
  <c r="E105" i="2"/>
  <c r="C105" i="2"/>
  <c r="E104" i="2"/>
  <c r="C104" i="2"/>
  <c r="E103" i="2"/>
  <c r="C103" i="2"/>
  <c r="E102" i="2"/>
  <c r="E101" i="2" s="1"/>
  <c r="C102" i="2"/>
  <c r="D101" i="2"/>
  <c r="C101" i="2"/>
  <c r="E98" i="2"/>
  <c r="C98" i="2"/>
  <c r="E97" i="2"/>
  <c r="C97" i="2"/>
  <c r="E96" i="2"/>
  <c r="C96" i="2"/>
  <c r="E90" i="2"/>
  <c r="E89" i="2" s="1"/>
  <c r="C90" i="2"/>
  <c r="C89" i="2" s="1"/>
  <c r="C85" i="2" s="1"/>
  <c r="D89" i="2"/>
  <c r="D85" i="2" s="1"/>
  <c r="E61" i="2"/>
  <c r="D61" i="2"/>
  <c r="D56" i="2" s="1"/>
  <c r="C61" i="2"/>
  <c r="C56" i="2" s="1"/>
  <c r="E56" i="2"/>
  <c r="E54" i="2"/>
  <c r="D54" i="2"/>
  <c r="C54" i="2"/>
  <c r="E51" i="2"/>
  <c r="E50" i="2" s="1"/>
  <c r="E49" i="2" s="1"/>
  <c r="D50" i="2"/>
  <c r="D49" i="2" s="1"/>
  <c r="C50" i="2"/>
  <c r="C49" i="2" s="1"/>
  <c r="E43" i="2"/>
  <c r="D43" i="2"/>
  <c r="C43" i="2"/>
  <c r="E41" i="2"/>
  <c r="E40" i="2" s="1"/>
  <c r="D41" i="2"/>
  <c r="C41" i="2"/>
  <c r="D40" i="2"/>
  <c r="E38" i="2"/>
  <c r="E37" i="2" s="1"/>
  <c r="D38" i="2"/>
  <c r="C38" i="2"/>
  <c r="C37" i="2" s="1"/>
  <c r="D37" i="2"/>
  <c r="E35" i="2"/>
  <c r="D35" i="2"/>
  <c r="C35" i="2"/>
  <c r="E33" i="2"/>
  <c r="D33" i="2"/>
  <c r="C33" i="2"/>
  <c r="E31" i="2"/>
  <c r="D31" i="2"/>
  <c r="C31" i="2"/>
  <c r="E26" i="2"/>
  <c r="D26" i="2"/>
  <c r="C26" i="2"/>
  <c r="E24" i="2"/>
  <c r="E23" i="2" s="1"/>
  <c r="D24" i="2"/>
  <c r="C24" i="2"/>
  <c r="D23" i="2"/>
  <c r="E20" i="2"/>
  <c r="D20" i="2"/>
  <c r="C20" i="2"/>
  <c r="C17" i="2" s="1"/>
  <c r="E18" i="2"/>
  <c r="E17" i="2" s="1"/>
  <c r="D18" i="2"/>
  <c r="D17" i="2" s="1"/>
  <c r="C18" i="2"/>
  <c r="E12" i="2"/>
  <c r="D12" i="2"/>
  <c r="C12" i="2"/>
  <c r="E10" i="2"/>
  <c r="D10" i="2"/>
  <c r="C10" i="2"/>
  <c r="E8" i="2"/>
  <c r="D8" i="2"/>
  <c r="C8" i="2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21" i="1" s="1"/>
  <c r="C40" i="2" l="1"/>
  <c r="E7" i="2"/>
  <c r="E117" i="2" s="1"/>
  <c r="C53" i="2"/>
  <c r="C52" i="2" s="1"/>
  <c r="C23" i="2"/>
  <c r="C7" i="2" s="1"/>
  <c r="C117" i="2" s="1"/>
  <c r="E85" i="2"/>
  <c r="E53" i="2" s="1"/>
  <c r="E52" i="2" s="1"/>
  <c r="D53" i="2"/>
  <c r="D52" i="2" s="1"/>
  <c r="D7" i="2"/>
  <c r="D117" i="2" l="1"/>
</calcChain>
</file>

<file path=xl/sharedStrings.xml><?xml version="1.0" encoding="utf-8"?>
<sst xmlns="http://schemas.openxmlformats.org/spreadsheetml/2006/main" count="269" uniqueCount="234">
  <si>
    <t>тыс.руб.</t>
  </si>
  <si>
    <t>Наименования</t>
  </si>
  <si>
    <t>ЦСР</t>
  </si>
  <si>
    <t>ВР</t>
  </si>
  <si>
    <t>Уточнённый план по бюджету на 2016 год (с учётом изменений по сводной бюджетной росписи на 01.10.2016 г.)</t>
  </si>
  <si>
    <t>Исполнение на 01.10.2016 год</t>
  </si>
  <si>
    <t>ПОФ
2016 год</t>
  </si>
  <si>
    <t>Ожидаемое исполнение за 2016 год</t>
  </si>
  <si>
    <t xml:space="preserve">       Муниципальная программа Щёлковского муниципального района "Развитие и функционирование дорожно-транспортного комплекса Щёлковского муниципального района" на 2015-2019 годы                    </t>
  </si>
  <si>
    <t>0100000000</t>
  </si>
  <si>
    <t xml:space="preserve">       Муниципальная  программа Щёлковского муниципального района "Архитектура и градостроительство Щёлковского муниципального района " на 2015-2019 годы                    </t>
  </si>
  <si>
    <t>0200000000</t>
  </si>
  <si>
    <t xml:space="preserve">       Муниципальная программа Щёлковского муниципального района "Образование Щёлковского муниципального района" на 2015-2019 годы                    </t>
  </si>
  <si>
    <t>0300000000</t>
  </si>
  <si>
    <t xml:space="preserve">       Муниципальная программа Щёлковского муниципального района "Развитие жилищно-коммунального хозяйства Щёлковского муниципального района" на 2015-2019 годы                    </t>
  </si>
  <si>
    <t>0400000000</t>
  </si>
  <si>
    <t xml:space="preserve">       Муниципальная программа Щёлковского муниципального района "Спорт Щёлковского муниципального района" на 2015-2019 годы                    </t>
  </si>
  <si>
    <t>0500000000</t>
  </si>
  <si>
    <t xml:space="preserve">       Муниципальная программа Щёлковского муниципального района "Культура Щёлковского муниципального района" на 2015-2019 годы                    </t>
  </si>
  <si>
    <t>0600000000</t>
  </si>
  <si>
    <t xml:space="preserve">       Муниципальная программа Щёлковского муниципального района "Экология и окружающая среда Щёлковского муниципального района" на 2015-2019 годы                    </t>
  </si>
  <si>
    <t>0700000000</t>
  </si>
  <si>
    <t xml:space="preserve">       Муниципальная программа Щёлковского муниципального района "Безопасность Щёлковского муниципального района" на 2015-2019 годы                    </t>
  </si>
  <si>
    <t>0800000000</t>
  </si>
  <si>
    <t xml:space="preserve">       Муниципальная программа Щёлковского муниципального района "Энергоэффективность и развитие энергетики на территории Щёлковского муниципального района" на 2015-2019 годы                    </t>
  </si>
  <si>
    <t>0900000000</t>
  </si>
  <si>
    <t xml:space="preserve">       Муниципальная программа Щёлковского муниципального района "Жилище Щёлковского муниципального района" на 2015-2019 годы                    </t>
  </si>
  <si>
    <t>1100000000</t>
  </si>
  <si>
    <t xml:space="preserve">       Муниципальная программа Щёлковского муниципального района "Предпринимательство Щёлковского муниципального района" на 2015-2019 годы                    </t>
  </si>
  <si>
    <t>1200000000</t>
  </si>
  <si>
    <t xml:space="preserve">       Муниципальная программа Щёлковского муниципального района "Информационная и внутренняя политика Щёлковского муниципального района" на 2015-2019 годы                    </t>
  </si>
  <si>
    <t>1300000000</t>
  </si>
  <si>
    <t xml:space="preserve">       Муниципальная программа Щёлковского муниципального района "Эффективная власть в Щёлковском муниципальном районе" на 2015-2019 годы                    </t>
  </si>
  <si>
    <t>1400000000</t>
  </si>
  <si>
    <t xml:space="preserve">       Руководство и управление в сфере установленных функций органов местного самоуправления                    </t>
  </si>
  <si>
    <t>9500000000</t>
  </si>
  <si>
    <t xml:space="preserve">       Непрограммные расходы  бюджета Щёлковского муниципального района                    </t>
  </si>
  <si>
    <t>9900000000</t>
  </si>
  <si>
    <t xml:space="preserve">В С Е Г О   Р А С Х О Д О В </t>
  </si>
  <si>
    <t>Оценка ожидаемого исполнения бюджета Щёлковского муниципального района за 2016 год</t>
  </si>
  <si>
    <t>1.  Д О Х О Д Ы</t>
  </si>
  <si>
    <t>(тыс. руб.)</t>
  </si>
  <si>
    <t>Код бюджетной классификации</t>
  </si>
  <si>
    <t>Наименование доходов</t>
  </si>
  <si>
    <t>Уточненный план на 01.10.2016г.</t>
  </si>
  <si>
    <t>Исполнено на 01.10.2016 г.</t>
  </si>
  <si>
    <t>Ожидаемое 2016 год</t>
  </si>
  <si>
    <t>000 1 00 00000 00 0000 000</t>
  </si>
  <si>
    <t>НАЛОГОВЫЕ И НЕНАЛОГОВЫЕ ДОХОДЫ</t>
  </si>
  <si>
    <t>000 1 01 00000 00 0000 000</t>
  </si>
  <si>
    <t xml:space="preserve"> Налоги на прибыль, доходы</t>
  </si>
  <si>
    <t>000 1 01 02000 01 0000 110</t>
  </si>
  <si>
    <t xml:space="preserve"> Налог на доходы физических лиц </t>
  </si>
  <si>
    <t>000 1 03 00000 00 0000 000</t>
  </si>
  <si>
    <t>Налоги на товары (работы, услуги), реализуемые на территории Российской Федерации</t>
  </si>
  <si>
    <t>000 1 03 02000 01 0000 000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</si>
  <si>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</si>
  <si>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</si>
  <si>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</si>
  <si>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</si>
  <si>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</si>
  <si>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вменённый доход для отдельных видов деятельности</t>
  </si>
  <si>
    <t>000 1 05 03000 01 0000 110</t>
  </si>
  <si>
    <t xml:space="preserve">Единый сельскохозяйственный налог </t>
  </si>
  <si>
    <t xml:space="preserve">000 1 05 04000 02 0000 110 </t>
  </si>
  <si>
    <t xml:space="preserve">Налог, взимаемый в связи с применением патентной системы налогообложения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</si>
  <si>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</si>
  <si>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</si>
  <si>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</si>
  <si>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</si>
  <si>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</si>
  <si>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                                                    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</si>
  <si>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</si>
  <si>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</si>
  <si>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</si>
  <si>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</si>
  <si>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000 1 09 00000 00 0000 000</t>
  </si>
  <si>
    <t>Задолженность и перерасчеты по отменённым налогам, сборам и иным обязательным платежам</t>
  </si>
  <si>
    <t>000 1 11 00000 00 0000 000</t>
  </si>
  <si>
    <t xml:space="preserve">Доходы от  использования имущества, находящегося в государственной и муниципальной собственности 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</si>
  <si>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</si>
  <si>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</si>
  <si>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</si>
  <si>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</si>
  <si>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</si>
  <si>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</si>
  <si>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</si>
  <si>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</si>
  <si>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</si>
  <si>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</si>
  <si>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000 1 11 05025 05 0000 120</t>
  </si>
  <si>
    <t xml:space="preserve">Доходы, получаемые в виде арендной платы, 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</si>
  <si>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>000 1 11 05075 05 0000 120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</si>
  <si>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</si>
  <si>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000 1 11 07000 00 0000 120</t>
  </si>
  <si>
    <t>Платежи от государственных и муниципальных унитарных предприятий</t>
  </si>
  <si>
    <t>000 1 11 07015 05 0000 120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</si>
  <si>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</si>
  <si>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</si>
  <si>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</si>
  <si>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</si>
  <si>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</si>
  <si>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</si>
  <si>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</si>
  <si>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</si>
  <si>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 xml:space="preserve">Плата за негативное воздействие на окружающую среду 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</si>
  <si>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</si>
  <si>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</si>
  <si>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</si>
  <si>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</si>
  <si>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</si>
  <si>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 бюджетов муниципальных районов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</si>
  <si>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</si>
  <si>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</si>
  <si>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</si>
  <si>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</si>
  <si>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000 1 14 02050 05 0000 410</t>
  </si>
  <si>
    <t>Доходы от реализации иного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</si>
  <si>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</si>
  <si>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</si>
  <si>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</si>
  <si>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</si>
  <si>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</si>
  <si>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</si>
  <si>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000 1 14 06025 05 0000 430</t>
  </si>
  <si>
    <t xml:space="preserve">Доходы от продажи земельных участков, находящихся в  собственности муниципальных районов </t>
  </si>
  <si>
    <t>000 1 14 06313 13 0000 430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</si>
  <si>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</si>
  <si>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000 1 16 00000 00 0000 000</t>
  </si>
  <si>
    <t xml:space="preserve"> Штрафы, санкции, возмещение ущерба</t>
  </si>
  <si>
    <t>000 1 17 00000 00 0000 000</t>
  </si>
  <si>
    <t>Прочие неналоговые доходы</t>
  </si>
  <si>
    <t>000 1 17 05000 00 0000 180</t>
  </si>
  <si>
    <t>000 1 17 05050 05 0000 180</t>
  </si>
  <si>
    <t xml:space="preserve">Прочие неналоговые доходы бюджетов муниципальных районов                                                                                                                                                </t>
  </si>
  <si>
    <t>000 2 00 00000 00 0000 000</t>
  </si>
  <si>
    <t>БЕЗВОЗМЕЗДНЫЕ ПОСТУПЛЕНИЯ</t>
  </si>
  <si>
    <t>000 2 02 00000 00 0000 151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</si>
  <si>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</si>
  <si>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</si>
  <si>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бюджетам субъектов Российской Федерации и муниципальных образований</t>
  </si>
  <si>
    <t>000 2 02 01001 05 0000 151</t>
  </si>
  <si>
    <t>Дотации бюджетам муниципальных районов на выравнивание бюджетной обеспеченности</t>
  </si>
  <si>
    <t>000 2 02 02000 00 0000 151</t>
  </si>
  <si>
    <t>Субсидии бюджетам бюджетной системы Российской Федерации (межбюджетные субсидии)</t>
  </si>
  <si>
    <t>000 2 02 02008 05 0000 151</t>
  </si>
  <si>
    <t>Субсидии бюджетам муниципальных районов на обеспечение жильем молодых семей</t>
  </si>
  <si>
    <t>000 2 02 02051 05 0000 151</t>
  </si>
  <si>
    <t>Субсидии бюджетам муниципальных районов на реализацию федеральных целевых программ</t>
  </si>
  <si>
    <t>000 2 02 02220 05 0000 151</t>
  </si>
  <si>
    <t>Субсидии бюджетам муниципальных районов на реализацию мероприятий по поэтапному внедрению Всероссийского физкультурно-спортивного комплекса "Готов к труду и обороне"</t>
  </si>
  <si>
    <t>000 2 02 02216 05 0000 151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</si>
  <si>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</t>
  </si>
  <si>
    <t>000 2 02 02999 05 0000 151</t>
  </si>
  <si>
    <t>Прочие субсидии бюджетам муниципальных районов                                                    в том числе:</t>
  </si>
  <si>
    <t>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граждан в сельские населенные пункты в Московской области</t>
  </si>
  <si>
    <t>на обеспечение подвоза обучающихся к месту обучения в муниципальные общеобразовательные организации в Московской области, расположенные в сельской местности в соответствии с государственной программой Московской области «Образование Подмосковья» на 2014-2018 годы</t>
  </si>
  <si>
    <t>на ремонт зданий,предназначенных для размещения многофункциональных центров предоставления государственных и муниципальных услуг</t>
  </si>
  <si>
    <t>на оснащение помещений многофункциональных центров предметами мебели и иными предметами бытового назначения</t>
  </si>
  <si>
    <t>на закупку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в соответствии с государственной программой Московской области «Образование Подмосковья» на 2014-2018 годы»</t>
  </si>
  <si>
    <t>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в соответствии с государственной программой Московской области  «Образование Подмосковья» на 2014-2018 годы</t>
  </si>
  <si>
    <t>на капитальные вложения в объекты дошкольного образования в целях ликвидации очередности</t>
  </si>
  <si>
    <t>на капитальные вложения в общеобразовательные учреждения в целях ликвидации второй смены</t>
  </si>
  <si>
    <t>на приобретение автобусов для доставки обучающихся в общеобразовательные организации в Московской области, расположенные в сельской местностив соответствии с государственной программой Московской области  «Образование Подмосковья» на 2014-2018 годы</t>
  </si>
  <si>
    <t>мероприятия по организации отдыха детей в каникулярное время в соответствии с государственной программой Московской области "Социальная защита населения Московской области"</t>
  </si>
  <si>
    <t>на обеспечение общеобразовательных организаций, находящихся в их ведении,доступом в сеть Интернет в соответствии с государственной программой Московской области "Эффективная власть" на 2014-2018 годы</t>
  </si>
  <si>
    <t>на софинансирование реализации мероприятий государственной программы Российской Федерации "Доступная среда" на 2011-2020 годы"</t>
  </si>
  <si>
    <t>на обеспечение современными аппаратно-програмными комплексами общеобразовательных организаций в Московской области</t>
  </si>
  <si>
    <t>на софинансирование работ по ремонту автомобильных дорог общего пользования местного значения и (или) установке линий искусственного освещения военных городков на территории Московской области, переданных в собственность муниципальных образований Московской области</t>
  </si>
  <si>
    <t>на улучшение жилищных условий семей, имеющих семь и более детей в соответствии с государственной программой Московской области "Жилище"</t>
  </si>
  <si>
    <t>на софинансирование расходов на организацию деятельности многофункциональных центров предоставления государственных и муниципальных услуг в соответствии с государственной программой Московской области "Эффективная власть" на 2014-2018 годы</t>
  </si>
  <si>
    <t xml:space="preserve">на проведение работ по созданию системы защиты персональных данных территориальных обособленных структурных подразделений (офисов) МФЦ муниципальных образований </t>
  </si>
  <si>
    <t xml:space="preserve">на закупку компьютерного, серверного оборудования, программного обеспечения, оргтехники для территориальных обособленных структурных подразделений (офисов) МФЦ муниципальных образований  </t>
  </si>
  <si>
    <t xml:space="preserve">на закупку компьютерного, серверного оборудования, программного обеспечения, оргтехники </t>
  </si>
  <si>
    <t>на проведение работ по созданию системы защиты персональных данных МФЦ предоставления государственных и муниципальных услуг</t>
  </si>
  <si>
    <t>на оснащение помещений территориальных обособленных структурных подразделений (офисов) МФЦ (удаленных рабочих мест МФЦ) муниципальных образований предметами мебели и иными предметами бытового назначения</t>
  </si>
  <si>
    <t>на проведение первоочередных мероприятий по восстановлению инфраструктуры военных городков на территории МО, переданных в собственность муниципальных образований МО в соответствии с государственной программой МО "Развитие жилищно-коммунального хозяйства" на 2014-2018 года</t>
  </si>
  <si>
    <t>на софинансирование расходных обязательств муниципальных образований МО на повышение заработной платы работникам муниципальных учреждений МО в сферах образования, культуры, физической культуры и спорта</t>
  </si>
  <si>
    <t xml:space="preserve">000 2 02 03000 00 0000 151 </t>
  </si>
  <si>
    <t>Субвенции  бюджетам субъектов Российской Федерации и муниципальных образований</t>
  </si>
  <si>
    <t>000 2 02 03021 05 0000 151</t>
  </si>
  <si>
    <t>Субвенции бюджетам муниципальных образований Московской области на выплату вознаграждения за выполнение функций классного руководителя педагогическим работникам муниципальных образовательных организаций в Московской области</t>
  </si>
  <si>
    <t>000 2 02 03007 05 0000 151</t>
  </si>
  <si>
    <t>Субвенции бюджетам муниципальных образований Московской области на осуществление полномочий по составлению списков кандидатов в присяжные заседатели Федеральных судов общей юрисдикции в Российской Федерации</t>
  </si>
  <si>
    <t>000 2 02 03022 05 0000 151</t>
  </si>
  <si>
    <t>Субвенции бюджетам муниципальных районов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</si>
  <si>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000 2 02 03024 05 0000 151</t>
  </si>
  <si>
    <t>Субвенции бюджетам муниципальных районов на выполнение передаваемых полномочий субъектов Российской Федерации                                                            в том числе:</t>
  </si>
  <si>
    <t>на частичную компенсацию стоимости питания отдельным категориям обучающихся в муниципальных общеобразовательных учреждениях в Московской области и в негосударственных общеобразовательных учреждениях в Московской области, прошедших государственную аккредитацию</t>
  </si>
  <si>
    <t xml:space="preserve">на 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</t>
  </si>
  <si>
    <t>на обеспечение переданных муниципальным районам Московской области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</si>
  <si>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</si>
  <si>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для осуществления государственных полномочий в соответствии с Законом Московской области №107/2014-ОЗ "О наделении органов местного самоуправления муниципального района отдельными государственными полномочиями Московской области"</t>
  </si>
  <si>
    <t>для осуществления государственных полномочий в соответствии с Законом Московской области №191/2015-ОЗ "О наделении органов местного самоуправления муниципального района отдельными государственными полномочиями Московской области в области земельных отношений"</t>
  </si>
  <si>
    <t>000 2 02 03029 05 0000 151</t>
  </si>
  <si>
    <t>Субвенции бюджетам муниципальных образований Московской области на выплату компенсации  родительской платы за присмотр и уход за детьми, осваивающими  образовательные программы  дошкольного образования в организациях Московской области, осуществляющих образовательную деятельность</t>
  </si>
  <si>
    <t>000 2 02 03069 05 0000 151</t>
  </si>
  <si>
    <t>Субвенции бюджетам муниципальных образований Московской области на осуществление полномочий по  обеспечению жильём  отдельных категорий граждан, установленных Федеральными законом от 12 января 1995 года № 5-ФЗ "О ветеранах", в соответствии с Указом Президента Российской Федерации от 07 мая 2008 года № 714 "Об обеспечении жильём ветеранов Великой Отечественной войны 1941-1945 годов" на 2016 год</t>
  </si>
  <si>
    <t>000 2 02 03077 05 0000 151</t>
  </si>
  <si>
    <t xml:space="preserve">Субвенции бюджетам муниципальных образований Московской области на обеспечение жилыми помещениями отдельных категорий граждан в соответствии с Федеральным законом от 08.12.2010 № 342-ФЗ "О внесении изменений в Федеральный закон "О статусе военнослужащих" и об обеспечении жилыми помещениями некоторых категорий граждан" и совместно проживающих членових семей, на 2016 год 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</si>
  <si>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</si>
  <si>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</si>
  <si>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</si>
  <si>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</si>
  <si>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000 2 02 03999 05 0000 151</t>
  </si>
  <si>
    <t>Прочие субвенции бюджетам муниципальных районов                                      в том числе:</t>
  </si>
  <si>
    <t>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</si>
  <si>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на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</si>
  <si>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а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</si>
  <si>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на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</si>
  <si>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на обеспечение полноценным питанием беременных женщин, кормящих матерей, а также детей в возрасте до трёх лет в Московской области</t>
  </si>
  <si>
    <t>000 2 02 04000 00 0000 151</t>
  </si>
  <si>
    <t>Иные межбюджетные трансферты</t>
  </si>
  <si>
    <t xml:space="preserve">000 2 02 04012 05 0000 151 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</si>
  <si>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</si>
  <si>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 xml:space="preserve">000 2 02 04014 05 0000 151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</si>
  <si>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</si>
  <si>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000 2 02 04025 05 0000 151 </t>
  </si>
  <si>
    <t>Межбюджетные трансферты на комплектование книжных фондов библиотек муниципальных образований и государственных библиотек городов Москвы предоставляемые из бюджета Московской области бюджетам муниципальных образований Московской области за счет средств перечисляемых из федерального бюджета</t>
  </si>
  <si>
    <t xml:space="preserve">000 2 02 04999 05 0000 151 </t>
  </si>
  <si>
    <t>Прочие межбюджетные трансферты, передаваемые бюджетам муниципальных районов</t>
  </si>
  <si>
    <t>000 2 18 00000 00 0000 180</t>
  </si>
  <si>
    <t>Доходы бюджетов бюджетной системы Российской Федерации от возврата организациями остатков субсидий прошлых лет</t>
  </si>
  <si>
    <t>000 2 18 05010 05 0000 151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</si>
  <si>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</si>
  <si>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000 2 18 05010 05 0000 180</t>
  </si>
  <si>
    <t>Доходы бюджетов муниципальных районов от возврата  бюджетными учреждениями остатков субсидий прошлых лет</t>
  </si>
  <si>
    <t>000 2 18 05020 05 0000 180</t>
  </si>
  <si>
    <t>Доходы бюджетов муниципальных районов от возврата  автономными учреждениями остатков субсидий прошлых лет</t>
  </si>
  <si>
    <t>000 2 19 05000 05 0000151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</si>
  <si>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</si>
  <si>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Всего доходов</t>
  </si>
  <si>
    <t xml:space="preserve">000 1 05 01000 00 0000 110 </t>
  </si>
  <si>
    <t>2.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</si>
</sst>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7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Protection="0"/>
  </cellStyleXfs>
  <cellXfs count="72">
    <xf numFmtId="0" fontId="0" fillId="0" borderId="0" xfId="0"/>
    <xf numFmtId="0" fontId="2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1" xfId="0" applyNumberFormat="1" applyFont="1" applyFill="1" applyBorder="1" applyAlignment="1" applyProtection="1">
      <alignment horizontal="left" wrapText="1"/>
      <protection locked="0" hidden="1"/>
    </xf>
    <xf numFmtId="49" fontId="3" fillId="0" borderId="0" xfId="0" applyNumberFormat="1" applyFont="1" applyFill="1" applyBorder="1" applyAlignment="1" applyProtection="1">
      <alignment horizontal="right" wrapText="1"/>
      <protection locked="0" hidden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5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164" fontId="5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2" xfId="0" applyNumberFormat="1" applyFont="1" applyFill="1" applyBorder="1" applyAlignment="1" applyProtection="1">
      <alignment horizontal="center" wrapText="1"/>
      <protection locked="0" hidden="1"/>
    </xf>
    <xf numFmtId="0" fontId="2" fillId="0" borderId="2" xfId="0" applyNumberFormat="1" applyFont="1" applyFill="1" applyBorder="1" applyAlignment="1" applyProtection="1">
      <alignment horizontal="left" wrapText="1"/>
      <protection locked="0" hidden="1"/>
    </xf>
    <xf numFmtId="0" fontId="2" fillId="0" borderId="4" xfId="0" applyNumberFormat="1" applyFont="1" applyFill="1" applyBorder="1" applyAlignment="1" applyProtection="1">
      <alignment horizontal="left" wrapText="1"/>
      <protection locked="0" hidden="1"/>
    </xf>
    <xf numFmtId="0" fontId="7" fillId="2" borderId="0" xfId="0" applyFont="1" applyFill="1"/>
    <xf numFmtId="0" fontId="8" fillId="0" borderId="0" xfId="0" applyFont="1"/>
    <xf numFmtId="164" fontId="10" fillId="0" borderId="0" xfId="0" applyNumberFormat="1" applyFont="1" applyFill="1"/>
    <xf numFmtId="3" fontId="6" fillId="0" borderId="0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vertical="center"/>
    </xf>
    <xf numFmtId="3" fontId="14" fillId="0" borderId="7" xfId="0" applyNumberFormat="1" applyFont="1" applyFill="1" applyBorder="1" applyAlignment="1">
      <alignment vertical="center"/>
    </xf>
    <xf numFmtId="3" fontId="13" fillId="0" borderId="9" xfId="0" applyNumberFormat="1" applyFont="1" applyFill="1" applyBorder="1" applyAlignment="1">
      <alignment vertical="center"/>
    </xf>
    <xf numFmtId="3" fontId="14" fillId="0" borderId="9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/>
    </xf>
    <xf numFmtId="164" fontId="14" fillId="0" borderId="7" xfId="0" applyNumberFormat="1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 wrapText="1"/>
    </xf>
    <xf numFmtId="49" fontId="17" fillId="0" borderId="7" xfId="0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17" fillId="0" borderId="7" xfId="0" applyFont="1" applyFill="1" applyBorder="1" applyAlignment="1">
      <alignment horizontal="left" vertical="top" wrapText="1"/>
    </xf>
    <xf numFmtId="49" fontId="14" fillId="0" borderId="7" xfId="0" applyNumberFormat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3" fontId="6" fillId="0" borderId="7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horizontal="left" vertical="center" wrapText="1"/>
    </xf>
    <xf numFmtId="3" fontId="16" fillId="0" borderId="7" xfId="0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left" vertical="center" wrapText="1"/>
    </xf>
    <xf numFmtId="49" fontId="18" fillId="0" borderId="7" xfId="0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2" xfId="1" applyNumberFormat="1" applyFont="1" applyFill="1" applyBorder="1" applyAlignment="1" applyProtection="1">
      <alignment horizontal="left" vertical="top" wrapText="1"/>
      <protection locked="0" hidden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/>
    </xf>
    <xf numFmtId="0" fontId="6" fillId="0" borderId="7" xfId="0" applyFont="1" applyFill="1" applyBorder="1"/>
    <xf numFmtId="0" fontId="16" fillId="0" borderId="10" xfId="0" applyFont="1" applyFill="1" applyBorder="1" applyAlignment="1">
      <alignment vertical="center" wrapText="1"/>
    </xf>
    <xf numFmtId="3" fontId="0" fillId="0" borderId="0" xfId="0" applyNumberFormat="1"/>
    <xf numFmtId="0" fontId="13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0" xfId="0" applyFont="1" applyFill="1" applyAlignment="1">
      <alignment horizontal="left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17"/>
  <sheetViews>
    <sheetView workbookViewId="0">
      <selection activeCell="B19" sqref="B19"/>
    </sheetView>
  </sheetViews>
  <sheetFormatPr defaultRowHeight="15" x14ac:dyDescent="0.25"/>
  <cols>
    <col min="1" max="1" width="25" style="50" customWidth="1"/>
    <col min="2" max="2" width="47" style="50" customWidth="1"/>
    <col min="3" max="3" width="15.140625" style="50" customWidth="1"/>
    <col min="4" max="4" width="16.85546875" style="50" customWidth="1"/>
    <col min="5" max="5" width="16.28515625" style="50" customWidth="1"/>
    <col min="6" max="16384" width="9.140625" style="50"/>
  </cols>
  <sheetData>
    <row r="2" spans="1:5" ht="18.75" x14ac:dyDescent="0.25">
      <c r="A2" s="60" t="s">
        <v>39</v>
      </c>
      <c r="B2" s="60"/>
      <c r="C2" s="60"/>
      <c r="D2" s="60"/>
      <c r="E2" s="60"/>
    </row>
    <row r="3" spans="1:5" ht="15.75" x14ac:dyDescent="0.25">
      <c r="A3" s="61" t="s">
        <v>40</v>
      </c>
      <c r="B3" s="61"/>
      <c r="C3" s="61"/>
      <c r="D3" s="61"/>
      <c r="E3" s="61"/>
    </row>
    <row r="4" spans="1:5" ht="15.75" x14ac:dyDescent="0.25">
      <c r="A4" s="51"/>
      <c r="B4" s="51"/>
      <c r="C4" s="17"/>
      <c r="D4" s="18"/>
      <c r="E4" s="18" t="s">
        <v>41</v>
      </c>
    </row>
    <row r="5" spans="1:5" x14ac:dyDescent="0.25">
      <c r="A5" s="62" t="s">
        <v>42</v>
      </c>
      <c r="B5" s="64" t="s">
        <v>43</v>
      </c>
      <c r="C5" s="66" t="s">
        <v>44</v>
      </c>
      <c r="D5" s="68" t="s">
        <v>45</v>
      </c>
      <c r="E5" s="68" t="s">
        <v>46</v>
      </c>
    </row>
    <row r="6" spans="1:5" x14ac:dyDescent="0.25">
      <c r="A6" s="63"/>
      <c r="B6" s="65"/>
      <c r="C6" s="67"/>
      <c r="D6" s="69"/>
      <c r="E6" s="69"/>
    </row>
    <row r="7" spans="1:5" x14ac:dyDescent="0.25">
      <c r="A7" s="25" t="s">
        <v>47</v>
      </c>
      <c r="B7" s="52" t="s">
        <v>48</v>
      </c>
      <c r="C7" s="19">
        <f>SUM(C8+C12+C17+C22+C23+C35+C37+C40+C48+C49+C10)</f>
        <v>2610868</v>
      </c>
      <c r="D7" s="19">
        <f>SUM(D8+D12+D17+D22+D23+D35+D37+D40+D48+D49+D10)</f>
        <v>1748296.8</v>
      </c>
      <c r="E7" s="19">
        <f>SUM(E8+E12+E17+E22+E23+E35+E37+E40+E48+E49+E10)</f>
        <v>2429252</v>
      </c>
    </row>
    <row r="8" spans="1:5" x14ac:dyDescent="0.25">
      <c r="A8" s="25" t="s">
        <v>49</v>
      </c>
      <c r="B8" s="25" t="s">
        <v>50</v>
      </c>
      <c r="C8" s="19">
        <f>SUM(C9)</f>
        <v>1562810</v>
      </c>
      <c r="D8" s="19">
        <f>SUM(D9)</f>
        <v>1134161.3</v>
      </c>
      <c r="E8" s="19">
        <f>SUM(E9)</f>
        <v>1592974</v>
      </c>
    </row>
    <row r="9" spans="1:5" x14ac:dyDescent="0.25">
      <c r="A9" s="26" t="s">
        <v>51</v>
      </c>
      <c r="B9" s="26" t="s">
        <v>52</v>
      </c>
      <c r="C9" s="20">
        <v>1562810</v>
      </c>
      <c r="D9" s="20">
        <v>1134161.3</v>
      </c>
      <c r="E9" s="20">
        <v>1592974</v>
      </c>
    </row>
    <row r="10" spans="1:5" ht="42.75" x14ac:dyDescent="0.25">
      <c r="A10" s="25" t="s">
        <v>53</v>
      </c>
      <c r="B10" s="53" t="s">
        <v>54</v>
      </c>
      <c r="C10" s="21">
        <f>SUM(C11:C11)</f>
        <v>18465</v>
      </c>
      <c r="D10" s="21">
        <f>SUM(D11:D11)</f>
        <v>17758</v>
      </c>
      <c r="E10" s="21">
        <f>SUM(E11:E11)</f>
        <v>21902</v>
      </c>
    </row>
    <row r="11" spans="1:5" ht="45" x14ac:dyDescent="0.25">
      <c r="A11" s="25" t="s">
        <v>55</v>
      </c>
      <c r="B11" s="54" t="s">
        <v>56</v>
      </c>
      <c r="C11" s="22">
        <v>18465</v>
      </c>
      <c r="D11" s="22">
        <v>17758</v>
      </c>
      <c r="E11" s="22">
        <v>21902</v>
      </c>
    </row>
    <row r="12" spans="1:5" x14ac:dyDescent="0.25">
      <c r="A12" s="25" t="s">
        <v>57</v>
      </c>
      <c r="B12" s="55" t="s">
        <v>58</v>
      </c>
      <c r="C12" s="21">
        <f>SUM(C13:C16)</f>
        <v>307949</v>
      </c>
      <c r="D12" s="21">
        <f>SUM(D13:D16)</f>
        <v>259432.00000000003</v>
      </c>
      <c r="E12" s="21">
        <f>SUM(E13:E16)</f>
        <v>328789</v>
      </c>
    </row>
    <row r="13" spans="1:5" ht="30" x14ac:dyDescent="0.25">
      <c r="A13" s="23" t="s">
        <v>232</v>
      </c>
      <c r="B13" s="24" t="s">
        <v>59</v>
      </c>
      <c r="C13" s="20">
        <v>197070</v>
      </c>
      <c r="D13" s="20">
        <v>171476</v>
      </c>
      <c r="E13" s="20">
        <v>213476</v>
      </c>
    </row>
    <row r="14" spans="1:5" ht="30" x14ac:dyDescent="0.25">
      <c r="A14" s="26" t="s">
        <v>60</v>
      </c>
      <c r="B14" s="27" t="s">
        <v>61</v>
      </c>
      <c r="C14" s="20">
        <v>90133</v>
      </c>
      <c r="D14" s="20">
        <v>72570.600000000006</v>
      </c>
      <c r="E14" s="20">
        <v>94570</v>
      </c>
    </row>
    <row r="15" spans="1:5" x14ac:dyDescent="0.25">
      <c r="A15" s="26" t="s">
        <v>62</v>
      </c>
      <c r="B15" s="27" t="s">
        <v>63</v>
      </c>
      <c r="C15" s="20">
        <v>720</v>
      </c>
      <c r="D15" s="20">
        <v>717.2</v>
      </c>
      <c r="E15" s="20">
        <v>717</v>
      </c>
    </row>
    <row r="16" spans="1:5" ht="30" x14ac:dyDescent="0.25">
      <c r="A16" s="23" t="s">
        <v>64</v>
      </c>
      <c r="B16" s="24" t="s">
        <v>65</v>
      </c>
      <c r="C16" s="20">
        <v>20026</v>
      </c>
      <c r="D16" s="20">
        <v>14668.2</v>
      </c>
      <c r="E16" s="20">
        <v>20026</v>
      </c>
    </row>
    <row r="17" spans="1:5" x14ac:dyDescent="0.25">
      <c r="A17" s="25" t="s">
        <v>66</v>
      </c>
      <c r="B17" s="25" t="s">
        <v>67</v>
      </c>
      <c r="C17" s="19">
        <f>SUM(C18+C20)</f>
        <v>30000</v>
      </c>
      <c r="D17" s="19">
        <f>SUM(D18+D20)</f>
        <v>21607.7</v>
      </c>
      <c r="E17" s="19">
        <f>SUM(E18+E20)</f>
        <v>28521</v>
      </c>
    </row>
    <row r="18" spans="1:5" ht="45" x14ac:dyDescent="0.25">
      <c r="A18" s="26" t="s">
        <v>68</v>
      </c>
      <c r="B18" s="27" t="s">
        <v>69</v>
      </c>
      <c r="C18" s="20">
        <f>SUM(C19)</f>
        <v>29400</v>
      </c>
      <c r="D18" s="20">
        <f>SUM(D19)</f>
        <v>20742.7</v>
      </c>
      <c r="E18" s="20">
        <f>SUM(E19)</f>
        <v>27656</v>
      </c>
    </row>
    <row r="19" spans="1:5" ht="75" x14ac:dyDescent="0.25">
      <c r="A19" s="28" t="s">
        <v>70</v>
      </c>
      <c r="B19" s="29" t="s">
        <v>71</v>
      </c>
      <c r="C19" s="20">
        <v>29400</v>
      </c>
      <c r="D19" s="20">
        <v>20742.7</v>
      </c>
      <c r="E19" s="20">
        <v>27656</v>
      </c>
    </row>
    <row r="20" spans="1:5" ht="45" x14ac:dyDescent="0.25">
      <c r="A20" s="26" t="s">
        <v>72</v>
      </c>
      <c r="B20" s="30" t="s">
        <v>73</v>
      </c>
      <c r="C20" s="20">
        <f>SUM(C21)</f>
        <v>600</v>
      </c>
      <c r="D20" s="20">
        <f>SUM(D21)</f>
        <v>865</v>
      </c>
      <c r="E20" s="20">
        <f>SUM(E21)</f>
        <v>865</v>
      </c>
    </row>
    <row r="21" spans="1:5" ht="45" x14ac:dyDescent="0.25">
      <c r="A21" s="28" t="s">
        <v>74</v>
      </c>
      <c r="B21" s="31" t="s">
        <v>75</v>
      </c>
      <c r="C21" s="20">
        <v>600</v>
      </c>
      <c r="D21" s="20">
        <v>865</v>
      </c>
      <c r="E21" s="56">
        <v>865</v>
      </c>
    </row>
    <row r="22" spans="1:5" ht="42.75" x14ac:dyDescent="0.25">
      <c r="A22" s="25" t="s">
        <v>76</v>
      </c>
      <c r="B22" s="32" t="s">
        <v>77</v>
      </c>
      <c r="C22" s="19"/>
      <c r="D22" s="19">
        <v>20.3</v>
      </c>
      <c r="E22" s="19">
        <v>20</v>
      </c>
    </row>
    <row r="23" spans="1:5" ht="42.75" x14ac:dyDescent="0.25">
      <c r="A23" s="25" t="s">
        <v>78</v>
      </c>
      <c r="B23" s="33" t="s">
        <v>79</v>
      </c>
      <c r="C23" s="19">
        <f>SUM(C24+C26+C31++C33)</f>
        <v>277986</v>
      </c>
      <c r="D23" s="19">
        <f>SUM(D24+D26+D31+D33)</f>
        <v>196804</v>
      </c>
      <c r="E23" s="19">
        <f>SUM(E24+E26+E31+E33)</f>
        <v>263328</v>
      </c>
    </row>
    <row r="24" spans="1:5" ht="90" x14ac:dyDescent="0.25">
      <c r="A24" s="26" t="s">
        <v>80</v>
      </c>
      <c r="B24" s="27" t="s">
        <v>81</v>
      </c>
      <c r="C24" s="20">
        <f>SUM(C25)</f>
        <v>200</v>
      </c>
      <c r="D24" s="20">
        <f>SUM(D25)</f>
        <v>333</v>
      </c>
      <c r="E24" s="20">
        <f>SUM(E25)</f>
        <v>333</v>
      </c>
    </row>
    <row r="25" spans="1:5" ht="75" x14ac:dyDescent="0.25">
      <c r="A25" s="34" t="s">
        <v>82</v>
      </c>
      <c r="B25" s="29" t="s">
        <v>83</v>
      </c>
      <c r="C25" s="20">
        <v>200</v>
      </c>
      <c r="D25" s="20">
        <v>333</v>
      </c>
      <c r="E25" s="20">
        <v>333</v>
      </c>
    </row>
    <row r="26" spans="1:5" ht="105" x14ac:dyDescent="0.25">
      <c r="A26" s="35" t="s">
        <v>84</v>
      </c>
      <c r="B26" s="30" t="s">
        <v>85</v>
      </c>
      <c r="C26" s="20">
        <f>SUM(C27:C30)</f>
        <v>242199</v>
      </c>
      <c r="D26" s="20">
        <f>SUM(D27:D30)</f>
        <v>162555.6</v>
      </c>
      <c r="E26" s="20">
        <f>SUM(E27:E30)</f>
        <v>222514</v>
      </c>
    </row>
    <row r="27" spans="1:5" ht="105" x14ac:dyDescent="0.25">
      <c r="A27" s="34" t="s">
        <v>86</v>
      </c>
      <c r="B27" s="29" t="s">
        <v>87</v>
      </c>
      <c r="C27" s="20">
        <v>68484</v>
      </c>
      <c r="D27" s="20">
        <v>37496.199999999997</v>
      </c>
      <c r="E27" s="20">
        <v>52274</v>
      </c>
    </row>
    <row r="28" spans="1:5" ht="105" x14ac:dyDescent="0.25">
      <c r="A28" s="34" t="s">
        <v>88</v>
      </c>
      <c r="B28" s="29" t="s">
        <v>89</v>
      </c>
      <c r="C28" s="20">
        <v>145927</v>
      </c>
      <c r="D28" s="20">
        <v>109966.2</v>
      </c>
      <c r="E28" s="20">
        <v>146989</v>
      </c>
    </row>
    <row r="29" spans="1:5" ht="120" x14ac:dyDescent="0.25">
      <c r="A29" s="28" t="s">
        <v>90</v>
      </c>
      <c r="B29" s="36" t="s">
        <v>91</v>
      </c>
      <c r="C29" s="20">
        <v>6648</v>
      </c>
      <c r="D29" s="20">
        <v>2017</v>
      </c>
      <c r="E29" s="20">
        <v>6648</v>
      </c>
    </row>
    <row r="30" spans="1:5" ht="60" x14ac:dyDescent="0.25">
      <c r="A30" s="28" t="s">
        <v>92</v>
      </c>
      <c r="B30" s="29" t="s">
        <v>93</v>
      </c>
      <c r="C30" s="20">
        <v>21140</v>
      </c>
      <c r="D30" s="20">
        <v>13076.2</v>
      </c>
      <c r="E30" s="20">
        <v>16603</v>
      </c>
    </row>
    <row r="31" spans="1:5" ht="30" x14ac:dyDescent="0.25">
      <c r="A31" s="26" t="s">
        <v>94</v>
      </c>
      <c r="B31" s="30" t="s">
        <v>95</v>
      </c>
      <c r="C31" s="20">
        <f>SUM(C32)</f>
        <v>100</v>
      </c>
      <c r="D31" s="20">
        <f>SUM(D32)</f>
        <v>1694.3</v>
      </c>
      <c r="E31" s="20">
        <f>SUM(E32)</f>
        <v>1694</v>
      </c>
    </row>
    <row r="32" spans="1:5" ht="75" x14ac:dyDescent="0.25">
      <c r="A32" s="28" t="s">
        <v>96</v>
      </c>
      <c r="B32" s="29" t="s">
        <v>97</v>
      </c>
      <c r="C32" s="20">
        <v>100</v>
      </c>
      <c r="D32" s="20">
        <v>1694.3</v>
      </c>
      <c r="E32" s="20">
        <v>1694</v>
      </c>
    </row>
    <row r="33" spans="1:5" ht="105" x14ac:dyDescent="0.25">
      <c r="A33" s="26" t="s">
        <v>98</v>
      </c>
      <c r="B33" s="30" t="s">
        <v>99</v>
      </c>
      <c r="C33" s="20">
        <f>SUM(C34)</f>
        <v>35487</v>
      </c>
      <c r="D33" s="20">
        <f>D34</f>
        <v>32221.1</v>
      </c>
      <c r="E33" s="20">
        <f>SUM(E34)</f>
        <v>38787</v>
      </c>
    </row>
    <row r="34" spans="1:5" ht="105" x14ac:dyDescent="0.25">
      <c r="A34" s="29" t="s">
        <v>100</v>
      </c>
      <c r="B34" s="29" t="s">
        <v>101</v>
      </c>
      <c r="C34" s="20">
        <v>35487</v>
      </c>
      <c r="D34" s="20">
        <v>32221.1</v>
      </c>
      <c r="E34" s="20">
        <v>38787</v>
      </c>
    </row>
    <row r="35" spans="1:5" ht="28.5" x14ac:dyDescent="0.25">
      <c r="A35" s="25" t="s">
        <v>102</v>
      </c>
      <c r="B35" s="33" t="s">
        <v>103</v>
      </c>
      <c r="C35" s="19">
        <f>SUM(C36)</f>
        <v>15400</v>
      </c>
      <c r="D35" s="19">
        <f>SUM(D36)</f>
        <v>18853.099999999999</v>
      </c>
      <c r="E35" s="19">
        <f>SUM(E36)</f>
        <v>22000</v>
      </c>
    </row>
    <row r="36" spans="1:5" ht="30" x14ac:dyDescent="0.25">
      <c r="A36" s="26" t="s">
        <v>104</v>
      </c>
      <c r="B36" s="27" t="s">
        <v>105</v>
      </c>
      <c r="C36" s="20">
        <v>15400</v>
      </c>
      <c r="D36" s="20">
        <v>18853.099999999999</v>
      </c>
      <c r="E36" s="20">
        <v>22000</v>
      </c>
    </row>
    <row r="37" spans="1:5" ht="28.5" x14ac:dyDescent="0.25">
      <c r="A37" s="25" t="s">
        <v>106</v>
      </c>
      <c r="B37" s="33" t="s">
        <v>107</v>
      </c>
      <c r="C37" s="19">
        <f t="shared" ref="C37:E38" si="0">SUM(C38)</f>
        <v>400</v>
      </c>
      <c r="D37" s="19">
        <f t="shared" si="0"/>
        <v>6075.7</v>
      </c>
      <c r="E37" s="19">
        <f t="shared" si="0"/>
        <v>6300</v>
      </c>
    </row>
    <row r="38" spans="1:5" x14ac:dyDescent="0.25">
      <c r="A38" s="26" t="s">
        <v>108</v>
      </c>
      <c r="B38" s="27" t="s">
        <v>109</v>
      </c>
      <c r="C38" s="20">
        <f t="shared" si="0"/>
        <v>400</v>
      </c>
      <c r="D38" s="20">
        <f t="shared" si="0"/>
        <v>6075.7</v>
      </c>
      <c r="E38" s="20">
        <f t="shared" si="0"/>
        <v>6300</v>
      </c>
    </row>
    <row r="39" spans="1:5" ht="30" x14ac:dyDescent="0.25">
      <c r="A39" s="29" t="s">
        <v>110</v>
      </c>
      <c r="B39" s="31" t="s">
        <v>111</v>
      </c>
      <c r="C39" s="20">
        <v>400</v>
      </c>
      <c r="D39" s="20">
        <v>6075.7</v>
      </c>
      <c r="E39" s="20">
        <v>6300</v>
      </c>
    </row>
    <row r="40" spans="1:5" ht="28.5" x14ac:dyDescent="0.25">
      <c r="A40" s="25" t="s">
        <v>112</v>
      </c>
      <c r="B40" s="33" t="s">
        <v>113</v>
      </c>
      <c r="C40" s="19">
        <f>SUM(C41+C43)</f>
        <v>40758</v>
      </c>
      <c r="D40" s="19">
        <f>SUM(D41+D43)</f>
        <v>56436.999999999993</v>
      </c>
      <c r="E40" s="19">
        <f>SUM(E41+E43)</f>
        <v>70818</v>
      </c>
    </row>
    <row r="41" spans="1:5" ht="90" x14ac:dyDescent="0.25">
      <c r="A41" s="37" t="s">
        <v>114</v>
      </c>
      <c r="B41" s="38" t="s">
        <v>115</v>
      </c>
      <c r="C41" s="20">
        <f>SUM(C42)</f>
        <v>13730</v>
      </c>
      <c r="D41" s="20">
        <f>SUM(D42:D42)</f>
        <v>2263.5</v>
      </c>
      <c r="E41" s="20">
        <f>SUM(E42:E42)</f>
        <v>3344</v>
      </c>
    </row>
    <row r="42" spans="1:5" ht="135" x14ac:dyDescent="0.25">
      <c r="A42" s="31" t="s">
        <v>116</v>
      </c>
      <c r="B42" s="57" t="s">
        <v>117</v>
      </c>
      <c r="C42" s="20">
        <v>13730</v>
      </c>
      <c r="D42" s="20">
        <v>2263.5</v>
      </c>
      <c r="E42" s="20">
        <v>3344</v>
      </c>
    </row>
    <row r="43" spans="1:5" ht="60" x14ac:dyDescent="0.25">
      <c r="A43" s="26" t="s">
        <v>118</v>
      </c>
      <c r="B43" s="27" t="s">
        <v>119</v>
      </c>
      <c r="C43" s="20">
        <f>SUM(C44:C46)</f>
        <v>27028</v>
      </c>
      <c r="D43" s="20">
        <f>SUM(D44:D47)</f>
        <v>54173.499999999993</v>
      </c>
      <c r="E43" s="20">
        <f>SUM(E44:E47)</f>
        <v>67474</v>
      </c>
    </row>
    <row r="44" spans="1:5" ht="60" x14ac:dyDescent="0.25">
      <c r="A44" s="31" t="s">
        <v>120</v>
      </c>
      <c r="B44" s="29" t="s">
        <v>121</v>
      </c>
      <c r="C44" s="20">
        <v>3923</v>
      </c>
      <c r="D44" s="20">
        <v>4306.3999999999996</v>
      </c>
      <c r="E44" s="20">
        <v>9925</v>
      </c>
    </row>
    <row r="45" spans="1:5" ht="60" x14ac:dyDescent="0.25">
      <c r="A45" s="31" t="s">
        <v>122</v>
      </c>
      <c r="B45" s="29" t="s">
        <v>123</v>
      </c>
      <c r="C45" s="20">
        <v>23105</v>
      </c>
      <c r="D45" s="20">
        <v>19032.8</v>
      </c>
      <c r="E45" s="20">
        <v>26075</v>
      </c>
    </row>
    <row r="46" spans="1:5" ht="45" x14ac:dyDescent="0.25">
      <c r="A46" s="31" t="s">
        <v>124</v>
      </c>
      <c r="B46" s="31" t="s">
        <v>125</v>
      </c>
      <c r="C46" s="20"/>
      <c r="D46" s="20">
        <v>25174.2</v>
      </c>
      <c r="E46" s="20">
        <v>25174</v>
      </c>
    </row>
    <row r="47" spans="1:5" ht="120" x14ac:dyDescent="0.25">
      <c r="A47" s="31" t="s">
        <v>126</v>
      </c>
      <c r="B47" s="31" t="s">
        <v>127</v>
      </c>
      <c r="C47" s="20"/>
      <c r="D47" s="20">
        <v>5660.1</v>
      </c>
      <c r="E47" s="20">
        <v>6300</v>
      </c>
    </row>
    <row r="48" spans="1:5" x14ac:dyDescent="0.25">
      <c r="A48" s="25" t="s">
        <v>128</v>
      </c>
      <c r="B48" s="33" t="s">
        <v>129</v>
      </c>
      <c r="C48" s="19">
        <v>13500</v>
      </c>
      <c r="D48" s="19">
        <v>14527</v>
      </c>
      <c r="E48" s="19">
        <v>16900</v>
      </c>
    </row>
    <row r="49" spans="1:5" x14ac:dyDescent="0.25">
      <c r="A49" s="25" t="s">
        <v>130</v>
      </c>
      <c r="B49" s="33" t="s">
        <v>131</v>
      </c>
      <c r="C49" s="19">
        <f>C50</f>
        <v>343600</v>
      </c>
      <c r="D49" s="19">
        <f>D50</f>
        <v>22620.7</v>
      </c>
      <c r="E49" s="19">
        <f>E50</f>
        <v>77700</v>
      </c>
    </row>
    <row r="50" spans="1:5" x14ac:dyDescent="0.25">
      <c r="A50" s="26" t="s">
        <v>132</v>
      </c>
      <c r="B50" s="27" t="s">
        <v>131</v>
      </c>
      <c r="C50" s="20">
        <f>SUM(C51)</f>
        <v>343600</v>
      </c>
      <c r="D50" s="20">
        <f>SUM(D51)</f>
        <v>22620.7</v>
      </c>
      <c r="E50" s="20">
        <f>SUM(E51)</f>
        <v>77700</v>
      </c>
    </row>
    <row r="51" spans="1:5" ht="30" x14ac:dyDescent="0.25">
      <c r="A51" s="34" t="s">
        <v>133</v>
      </c>
      <c r="B51" s="29" t="s">
        <v>134</v>
      </c>
      <c r="C51" s="20">
        <v>343600</v>
      </c>
      <c r="D51" s="20">
        <v>22620.7</v>
      </c>
      <c r="E51" s="20">
        <f>26648+51052</f>
        <v>77700</v>
      </c>
    </row>
    <row r="52" spans="1:5" x14ac:dyDescent="0.25">
      <c r="A52" s="25" t="s">
        <v>135</v>
      </c>
      <c r="B52" s="33" t="s">
        <v>136</v>
      </c>
      <c r="C52" s="19">
        <f>SUM(C53)+C112+C116</f>
        <v>3757615.43</v>
      </c>
      <c r="D52" s="19">
        <f>D53+D112+D116</f>
        <v>2058461.7000000004</v>
      </c>
      <c r="E52" s="19">
        <f>SUM(E53)+E112+E116</f>
        <v>3757393.1300000004</v>
      </c>
    </row>
    <row r="53" spans="1:5" ht="42.75" x14ac:dyDescent="0.25">
      <c r="A53" s="25" t="s">
        <v>137</v>
      </c>
      <c r="B53" s="33" t="s">
        <v>138</v>
      </c>
      <c r="C53" s="19">
        <f>SUM(C54+C56+C85+C107)</f>
        <v>3757615.43</v>
      </c>
      <c r="D53" s="19">
        <f>SUM(D54+D56+D85+D107)</f>
        <v>2058684.0000000002</v>
      </c>
      <c r="E53" s="19">
        <f>SUM(E54+E56+E85+E107)</f>
        <v>3757615.43</v>
      </c>
    </row>
    <row r="54" spans="1:5" ht="28.5" x14ac:dyDescent="0.25">
      <c r="A54" s="25" t="s">
        <v>139</v>
      </c>
      <c r="B54" s="32" t="s">
        <v>140</v>
      </c>
      <c r="C54" s="19">
        <f>SUM(C55)</f>
        <v>34519</v>
      </c>
      <c r="D54" s="19">
        <f>SUM(D55)</f>
        <v>25889.200000000001</v>
      </c>
      <c r="E54" s="19">
        <f>SUM(E55)</f>
        <v>34519</v>
      </c>
    </row>
    <row r="55" spans="1:5" ht="30" x14ac:dyDescent="0.25">
      <c r="A55" s="26" t="s">
        <v>141</v>
      </c>
      <c r="B55" s="27" t="s">
        <v>142</v>
      </c>
      <c r="C55" s="20">
        <v>34519</v>
      </c>
      <c r="D55" s="20">
        <v>25889.200000000001</v>
      </c>
      <c r="E55" s="20">
        <v>34519</v>
      </c>
    </row>
    <row r="56" spans="1:5" ht="42.75" x14ac:dyDescent="0.25">
      <c r="A56" s="25" t="s">
        <v>143</v>
      </c>
      <c r="B56" s="32" t="s">
        <v>144</v>
      </c>
      <c r="C56" s="19">
        <f>SUM(C57:C61)</f>
        <v>926840.53</v>
      </c>
      <c r="D56" s="19">
        <f>D57+D58+D61</f>
        <v>78641.100000000006</v>
      </c>
      <c r="E56" s="19">
        <f>SUM(E57:E61)</f>
        <v>926840.53</v>
      </c>
    </row>
    <row r="57" spans="1:5" ht="30" x14ac:dyDescent="0.25">
      <c r="A57" s="26" t="s">
        <v>145</v>
      </c>
      <c r="B57" s="39" t="s">
        <v>146</v>
      </c>
      <c r="C57" s="20">
        <v>2631.4</v>
      </c>
      <c r="D57" s="20">
        <v>2631.3</v>
      </c>
      <c r="E57" s="20">
        <v>2631.4</v>
      </c>
    </row>
    <row r="58" spans="1:5" ht="30" x14ac:dyDescent="0.25">
      <c r="A58" s="26" t="s">
        <v>147</v>
      </c>
      <c r="B58" s="39" t="s">
        <v>148</v>
      </c>
      <c r="C58" s="20">
        <v>1677.8</v>
      </c>
      <c r="D58" s="20">
        <v>1677.8</v>
      </c>
      <c r="E58" s="20">
        <v>1677.8</v>
      </c>
    </row>
    <row r="59" spans="1:5" ht="60" x14ac:dyDescent="0.25">
      <c r="A59" s="26" t="s">
        <v>149</v>
      </c>
      <c r="B59" s="39" t="s">
        <v>150</v>
      </c>
      <c r="C59" s="20">
        <v>510</v>
      </c>
      <c r="D59" s="20"/>
      <c r="E59" s="20">
        <v>510</v>
      </c>
    </row>
    <row r="60" spans="1:5" ht="105" x14ac:dyDescent="0.25">
      <c r="A60" s="23" t="s">
        <v>151</v>
      </c>
      <c r="B60" s="39" t="s">
        <v>152</v>
      </c>
      <c r="C60" s="20">
        <v>10161</v>
      </c>
      <c r="D60" s="20"/>
      <c r="E60" s="20">
        <v>10161</v>
      </c>
    </row>
    <row r="61" spans="1:5" ht="45" x14ac:dyDescent="0.25">
      <c r="A61" s="40" t="s">
        <v>153</v>
      </c>
      <c r="B61" s="41" t="s">
        <v>154</v>
      </c>
      <c r="C61" s="20">
        <f>SUM(C62:C84)</f>
        <v>911860.33000000007</v>
      </c>
      <c r="D61" s="20">
        <f>SUM(D62:D76)</f>
        <v>74332</v>
      </c>
      <c r="E61" s="20">
        <f>SUM(E62:E84)</f>
        <v>911860.33000000007</v>
      </c>
    </row>
    <row r="62" spans="1:5" ht="90" x14ac:dyDescent="0.25">
      <c r="A62" s="23" t="s">
        <v>153</v>
      </c>
      <c r="B62" s="27" t="s">
        <v>155</v>
      </c>
      <c r="C62" s="20">
        <v>83</v>
      </c>
      <c r="D62" s="20">
        <v>44</v>
      </c>
      <c r="E62" s="20">
        <v>83</v>
      </c>
    </row>
    <row r="63" spans="1:5" ht="105" x14ac:dyDescent="0.25">
      <c r="A63" s="23" t="s">
        <v>153</v>
      </c>
      <c r="B63" s="27" t="s">
        <v>156</v>
      </c>
      <c r="C63" s="20">
        <v>6037</v>
      </c>
      <c r="D63" s="20">
        <v>2348.3000000000002</v>
      </c>
      <c r="E63" s="20">
        <v>6037</v>
      </c>
    </row>
    <row r="64" spans="1:5" ht="60" x14ac:dyDescent="0.25">
      <c r="A64" s="23" t="s">
        <v>153</v>
      </c>
      <c r="B64" s="27" t="s">
        <v>157</v>
      </c>
      <c r="C64" s="20">
        <v>1482</v>
      </c>
      <c r="D64" s="42">
        <v>1482</v>
      </c>
      <c r="E64" s="20">
        <v>1482</v>
      </c>
    </row>
    <row r="65" spans="1:5" ht="45" x14ac:dyDescent="0.25">
      <c r="A65" s="23" t="s">
        <v>153</v>
      </c>
      <c r="B65" s="27" t="s">
        <v>158</v>
      </c>
      <c r="C65" s="20">
        <v>446</v>
      </c>
      <c r="D65" s="42">
        <v>404</v>
      </c>
      <c r="E65" s="20">
        <v>446</v>
      </c>
    </row>
    <row r="66" spans="1:5" ht="135" x14ac:dyDescent="0.25">
      <c r="A66" s="23" t="s">
        <v>153</v>
      </c>
      <c r="B66" s="27" t="s">
        <v>159</v>
      </c>
      <c r="C66" s="20">
        <v>500</v>
      </c>
      <c r="D66" s="20"/>
      <c r="E66" s="20">
        <v>500</v>
      </c>
    </row>
    <row r="67" spans="1:5" ht="120" x14ac:dyDescent="0.25">
      <c r="A67" s="23" t="s">
        <v>153</v>
      </c>
      <c r="B67" s="39" t="s">
        <v>160</v>
      </c>
      <c r="C67" s="20">
        <v>10571</v>
      </c>
      <c r="D67" s="20">
        <v>5171.6000000000004</v>
      </c>
      <c r="E67" s="20">
        <v>10571</v>
      </c>
    </row>
    <row r="68" spans="1:5" ht="45" x14ac:dyDescent="0.25">
      <c r="A68" s="23" t="s">
        <v>153</v>
      </c>
      <c r="B68" s="39" t="s">
        <v>161</v>
      </c>
      <c r="C68" s="20">
        <v>83515.53</v>
      </c>
      <c r="D68" s="20">
        <v>48104.6</v>
      </c>
      <c r="E68" s="20">
        <v>83515.53</v>
      </c>
    </row>
    <row r="69" spans="1:5" ht="45" x14ac:dyDescent="0.25">
      <c r="A69" s="23" t="s">
        <v>153</v>
      </c>
      <c r="B69" s="39" t="s">
        <v>162</v>
      </c>
      <c r="C69" s="20">
        <v>612057</v>
      </c>
      <c r="D69" s="20"/>
      <c r="E69" s="20">
        <v>612057</v>
      </c>
    </row>
    <row r="70" spans="1:5" ht="105" x14ac:dyDescent="0.25">
      <c r="A70" s="23" t="s">
        <v>153</v>
      </c>
      <c r="B70" s="39" t="s">
        <v>163</v>
      </c>
      <c r="C70" s="20">
        <v>1350</v>
      </c>
      <c r="D70" s="20"/>
      <c r="E70" s="20">
        <v>1350</v>
      </c>
    </row>
    <row r="71" spans="1:5" ht="75" x14ac:dyDescent="0.25">
      <c r="A71" s="23" t="s">
        <v>153</v>
      </c>
      <c r="B71" s="43" t="s">
        <v>164</v>
      </c>
      <c r="C71" s="20">
        <v>9465</v>
      </c>
      <c r="D71" s="20">
        <v>9465</v>
      </c>
      <c r="E71" s="20">
        <v>9465</v>
      </c>
    </row>
    <row r="72" spans="1:5" ht="75" x14ac:dyDescent="0.25">
      <c r="A72" s="23" t="s">
        <v>153</v>
      </c>
      <c r="B72" s="39" t="s">
        <v>165</v>
      </c>
      <c r="C72" s="20">
        <v>890</v>
      </c>
      <c r="D72" s="20"/>
      <c r="E72" s="20">
        <v>890</v>
      </c>
    </row>
    <row r="73" spans="1:5" ht="45" x14ac:dyDescent="0.25">
      <c r="A73" s="23" t="s">
        <v>153</v>
      </c>
      <c r="B73" s="39" t="s">
        <v>166</v>
      </c>
      <c r="C73" s="20">
        <v>790</v>
      </c>
      <c r="D73" s="20"/>
      <c r="E73" s="20">
        <v>790</v>
      </c>
    </row>
    <row r="74" spans="1:5" ht="60" x14ac:dyDescent="0.25">
      <c r="A74" s="23" t="s">
        <v>153</v>
      </c>
      <c r="B74" s="39" t="s">
        <v>167</v>
      </c>
      <c r="C74" s="20">
        <v>21286</v>
      </c>
      <c r="D74" s="20"/>
      <c r="E74" s="20">
        <v>21286</v>
      </c>
    </row>
    <row r="75" spans="1:5" ht="105" x14ac:dyDescent="0.25">
      <c r="A75" s="23" t="s">
        <v>153</v>
      </c>
      <c r="B75" s="39" t="s">
        <v>168</v>
      </c>
      <c r="C75" s="20">
        <v>82201.8</v>
      </c>
      <c r="D75" s="20"/>
      <c r="E75" s="20">
        <v>82201.8</v>
      </c>
    </row>
    <row r="76" spans="1:5" ht="60" x14ac:dyDescent="0.25">
      <c r="A76" s="23" t="s">
        <v>153</v>
      </c>
      <c r="B76" s="39" t="s">
        <v>169</v>
      </c>
      <c r="C76" s="20">
        <v>7313</v>
      </c>
      <c r="D76" s="20">
        <v>7312.5</v>
      </c>
      <c r="E76" s="20">
        <v>7313</v>
      </c>
    </row>
    <row r="77" spans="1:5" ht="90" x14ac:dyDescent="0.25">
      <c r="A77" s="23" t="s">
        <v>153</v>
      </c>
      <c r="B77" s="39" t="s">
        <v>170</v>
      </c>
      <c r="C77" s="20">
        <v>2028</v>
      </c>
      <c r="D77" s="20"/>
      <c r="E77" s="20">
        <v>2028</v>
      </c>
    </row>
    <row r="78" spans="1:5" ht="60" x14ac:dyDescent="0.25">
      <c r="A78" s="23" t="s">
        <v>153</v>
      </c>
      <c r="B78" s="39" t="s">
        <v>171</v>
      </c>
      <c r="C78" s="20">
        <v>106</v>
      </c>
      <c r="D78" s="20"/>
      <c r="E78" s="20">
        <v>106</v>
      </c>
    </row>
    <row r="79" spans="1:5" ht="75" x14ac:dyDescent="0.25">
      <c r="A79" s="23" t="s">
        <v>153</v>
      </c>
      <c r="B79" s="39" t="s">
        <v>172</v>
      </c>
      <c r="C79" s="20">
        <v>246</v>
      </c>
      <c r="D79" s="20"/>
      <c r="E79" s="20">
        <v>246</v>
      </c>
    </row>
    <row r="80" spans="1:5" ht="45" x14ac:dyDescent="0.25">
      <c r="A80" s="23" t="s">
        <v>153</v>
      </c>
      <c r="B80" s="39" t="s">
        <v>173</v>
      </c>
      <c r="C80" s="20">
        <v>400</v>
      </c>
      <c r="D80" s="20"/>
      <c r="E80" s="20">
        <v>400</v>
      </c>
    </row>
    <row r="81" spans="1:5" ht="60" x14ac:dyDescent="0.25">
      <c r="A81" s="23" t="s">
        <v>153</v>
      </c>
      <c r="B81" s="39" t="s">
        <v>174</v>
      </c>
      <c r="C81" s="20">
        <v>85</v>
      </c>
      <c r="D81" s="20"/>
      <c r="E81" s="20">
        <v>85</v>
      </c>
    </row>
    <row r="82" spans="1:5" ht="75" x14ac:dyDescent="0.25">
      <c r="A82" s="23" t="s">
        <v>153</v>
      </c>
      <c r="B82" s="39" t="s">
        <v>175</v>
      </c>
      <c r="C82" s="20">
        <v>81</v>
      </c>
      <c r="D82" s="20"/>
      <c r="E82" s="20">
        <v>81</v>
      </c>
    </row>
    <row r="83" spans="1:5" ht="105" x14ac:dyDescent="0.25">
      <c r="A83" s="23" t="s">
        <v>153</v>
      </c>
      <c r="B83" s="39" t="s">
        <v>176</v>
      </c>
      <c r="C83" s="20">
        <v>59614</v>
      </c>
      <c r="D83" s="20"/>
      <c r="E83" s="20">
        <v>59614</v>
      </c>
    </row>
    <row r="84" spans="1:5" ht="75" x14ac:dyDescent="0.25">
      <c r="A84" s="23" t="s">
        <v>153</v>
      </c>
      <c r="B84" s="39" t="s">
        <v>177</v>
      </c>
      <c r="C84" s="20">
        <v>11313</v>
      </c>
      <c r="D84" s="20"/>
      <c r="E84" s="20">
        <v>11313</v>
      </c>
    </row>
    <row r="85" spans="1:5" ht="42.75" x14ac:dyDescent="0.25">
      <c r="A85" s="25" t="s">
        <v>178</v>
      </c>
      <c r="B85" s="32" t="s">
        <v>179</v>
      </c>
      <c r="C85" s="19">
        <f>C86+C88+C89+C96+C97+C98+C99+C101+C100+C87</f>
        <v>2652156</v>
      </c>
      <c r="D85" s="19">
        <f>SUM(D86:D106)-D89-D101</f>
        <v>1904587.9000000001</v>
      </c>
      <c r="E85" s="19">
        <f>SUM(E86:E106)-E89-E101</f>
        <v>2652156</v>
      </c>
    </row>
    <row r="86" spans="1:5" ht="90" x14ac:dyDescent="0.25">
      <c r="A86" s="26" t="s">
        <v>180</v>
      </c>
      <c r="B86" s="39" t="s">
        <v>181</v>
      </c>
      <c r="C86" s="20">
        <v>12000</v>
      </c>
      <c r="D86" s="20">
        <v>9200</v>
      </c>
      <c r="E86" s="20">
        <v>12000</v>
      </c>
    </row>
    <row r="87" spans="1:5" ht="90" x14ac:dyDescent="0.25">
      <c r="A87" s="26" t="s">
        <v>182</v>
      </c>
      <c r="B87" s="39" t="s">
        <v>183</v>
      </c>
      <c r="C87" s="20">
        <v>379</v>
      </c>
      <c r="D87" s="20">
        <v>379</v>
      </c>
      <c r="E87" s="20">
        <v>379</v>
      </c>
    </row>
    <row r="88" spans="1:5" ht="90" x14ac:dyDescent="0.25">
      <c r="A88" s="26" t="s">
        <v>184</v>
      </c>
      <c r="B88" s="27" t="s">
        <v>185</v>
      </c>
      <c r="C88" s="20">
        <v>62590</v>
      </c>
      <c r="D88" s="20">
        <v>52770.3</v>
      </c>
      <c r="E88" s="20">
        <v>62590</v>
      </c>
    </row>
    <row r="89" spans="1:5" ht="60" x14ac:dyDescent="0.25">
      <c r="A89" s="28" t="s">
        <v>186</v>
      </c>
      <c r="B89" s="31" t="s">
        <v>187</v>
      </c>
      <c r="C89" s="44">
        <f>SUM(C90:C95)</f>
        <v>100576</v>
      </c>
      <c r="D89" s="44">
        <f>SUM(D90:D94)</f>
        <v>51623.3</v>
      </c>
      <c r="E89" s="44">
        <f>SUM(E90:E94)</f>
        <v>89934</v>
      </c>
    </row>
    <row r="90" spans="1:5" ht="105" x14ac:dyDescent="0.25">
      <c r="A90" s="26" t="s">
        <v>186</v>
      </c>
      <c r="B90" s="45" t="s">
        <v>188</v>
      </c>
      <c r="C90" s="20">
        <f>62177+9398</f>
        <v>71575</v>
      </c>
      <c r="D90" s="20">
        <v>37511.1</v>
      </c>
      <c r="E90" s="20">
        <f>62177+9398</f>
        <v>71575</v>
      </c>
    </row>
    <row r="91" spans="1:5" ht="60" x14ac:dyDescent="0.25">
      <c r="A91" s="26" t="s">
        <v>186</v>
      </c>
      <c r="B91" s="45" t="s">
        <v>189</v>
      </c>
      <c r="C91" s="20">
        <v>7257</v>
      </c>
      <c r="D91" s="20">
        <v>5445</v>
      </c>
      <c r="E91" s="20">
        <v>7257</v>
      </c>
    </row>
    <row r="92" spans="1:5" ht="105" x14ac:dyDescent="0.25">
      <c r="A92" s="26" t="s">
        <v>186</v>
      </c>
      <c r="B92" s="45" t="s">
        <v>190</v>
      </c>
      <c r="C92" s="20">
        <v>7577</v>
      </c>
      <c r="D92" s="20">
        <v>6137</v>
      </c>
      <c r="E92" s="20">
        <v>7577</v>
      </c>
    </row>
    <row r="93" spans="1:5" ht="75" x14ac:dyDescent="0.25">
      <c r="A93" s="26" t="s">
        <v>186</v>
      </c>
      <c r="B93" s="45" t="s">
        <v>191</v>
      </c>
      <c r="C93" s="20">
        <v>250</v>
      </c>
      <c r="D93" s="20">
        <v>73.900000000000006</v>
      </c>
      <c r="E93" s="20">
        <v>250</v>
      </c>
    </row>
    <row r="94" spans="1:5" ht="90" x14ac:dyDescent="0.25">
      <c r="A94" s="26" t="s">
        <v>186</v>
      </c>
      <c r="B94" s="45" t="s">
        <v>192</v>
      </c>
      <c r="C94" s="20">
        <v>3275</v>
      </c>
      <c r="D94" s="20">
        <v>2456.3000000000002</v>
      </c>
      <c r="E94" s="20">
        <v>3275</v>
      </c>
    </row>
    <row r="95" spans="1:5" ht="105" x14ac:dyDescent="0.25">
      <c r="A95" s="26" t="s">
        <v>186</v>
      </c>
      <c r="B95" s="45" t="s">
        <v>193</v>
      </c>
      <c r="C95" s="20">
        <v>10642</v>
      </c>
      <c r="D95" s="20">
        <v>7981.5</v>
      </c>
      <c r="E95" s="20">
        <v>10642</v>
      </c>
    </row>
    <row r="96" spans="1:5" ht="105" x14ac:dyDescent="0.25">
      <c r="A96" s="26" t="s">
        <v>194</v>
      </c>
      <c r="B96" s="45" t="s">
        <v>195</v>
      </c>
      <c r="C96" s="20">
        <f>71467-597</f>
        <v>70870</v>
      </c>
      <c r="D96" s="20">
        <v>36454</v>
      </c>
      <c r="E96" s="20">
        <f>71467-597</f>
        <v>70870</v>
      </c>
    </row>
    <row r="97" spans="1:5" ht="165" x14ac:dyDescent="0.25">
      <c r="A97" s="26" t="s">
        <v>196</v>
      </c>
      <c r="B97" s="45" t="s">
        <v>197</v>
      </c>
      <c r="C97" s="20">
        <f>1888.6+34.4</f>
        <v>1923</v>
      </c>
      <c r="D97" s="20"/>
      <c r="E97" s="20">
        <f>1888.6+34.4</f>
        <v>1923</v>
      </c>
    </row>
    <row r="98" spans="1:5" ht="135" x14ac:dyDescent="0.25">
      <c r="A98" s="26" t="s">
        <v>198</v>
      </c>
      <c r="B98" s="45" t="s">
        <v>199</v>
      </c>
      <c r="C98" s="20">
        <f>4203+16</f>
        <v>4219</v>
      </c>
      <c r="D98" s="20">
        <v>3305</v>
      </c>
      <c r="E98" s="20">
        <f>4203+16</f>
        <v>4219</v>
      </c>
    </row>
    <row r="99" spans="1:5" ht="75" x14ac:dyDescent="0.25">
      <c r="A99" s="26" t="s">
        <v>200</v>
      </c>
      <c r="B99" s="45" t="s">
        <v>201</v>
      </c>
      <c r="C99" s="20">
        <v>39538</v>
      </c>
      <c r="D99" s="20">
        <v>32849</v>
      </c>
      <c r="E99" s="20">
        <v>39538</v>
      </c>
    </row>
    <row r="100" spans="1:5" ht="45" x14ac:dyDescent="0.25">
      <c r="A100" s="26" t="s">
        <v>202</v>
      </c>
      <c r="B100" s="45" t="s">
        <v>203</v>
      </c>
      <c r="C100" s="20">
        <v>1695</v>
      </c>
      <c r="D100" s="20"/>
      <c r="E100" s="20">
        <v>1695</v>
      </c>
    </row>
    <row r="101" spans="1:5" ht="30" x14ac:dyDescent="0.25">
      <c r="A101" s="28" t="s">
        <v>204</v>
      </c>
      <c r="B101" s="46" t="s">
        <v>205</v>
      </c>
      <c r="C101" s="44">
        <f>SUM(C102:C106)</f>
        <v>2358366</v>
      </c>
      <c r="D101" s="44">
        <f>SUM(D102:D106)</f>
        <v>1710025.8</v>
      </c>
      <c r="E101" s="44">
        <f>SUM(E102:E106)</f>
        <v>2358366</v>
      </c>
    </row>
    <row r="102" spans="1:5" ht="195" x14ac:dyDescent="0.25">
      <c r="A102" s="26" t="s">
        <v>204</v>
      </c>
      <c r="B102" s="47" t="s">
        <v>206</v>
      </c>
      <c r="C102" s="20">
        <f>64704+4310</f>
        <v>69014</v>
      </c>
      <c r="D102" s="20">
        <v>48829.599999999999</v>
      </c>
      <c r="E102" s="20">
        <f>64704+4310</f>
        <v>69014</v>
      </c>
    </row>
    <row r="103" spans="1:5" ht="150" x14ac:dyDescent="0.25">
      <c r="A103" s="26" t="s">
        <v>204</v>
      </c>
      <c r="B103" s="45" t="s">
        <v>207</v>
      </c>
      <c r="C103" s="20">
        <f>939383+47463</f>
        <v>986846</v>
      </c>
      <c r="D103" s="20">
        <v>720958</v>
      </c>
      <c r="E103" s="20">
        <f>939383+47463</f>
        <v>986846</v>
      </c>
    </row>
    <row r="104" spans="1:5" ht="180" x14ac:dyDescent="0.25">
      <c r="A104" s="26" t="s">
        <v>204</v>
      </c>
      <c r="B104" s="45" t="s">
        <v>208</v>
      </c>
      <c r="C104" s="20">
        <f>1170701+84199</f>
        <v>1254900</v>
      </c>
      <c r="D104" s="20">
        <v>907320</v>
      </c>
      <c r="E104" s="20">
        <f>1170701+84199</f>
        <v>1254900</v>
      </c>
    </row>
    <row r="105" spans="1:5" ht="120" x14ac:dyDescent="0.25">
      <c r="A105" s="26" t="s">
        <v>204</v>
      </c>
      <c r="B105" s="45" t="s">
        <v>209</v>
      </c>
      <c r="C105" s="20">
        <f>11277+860</f>
        <v>12137</v>
      </c>
      <c r="D105" s="20">
        <v>8880</v>
      </c>
      <c r="E105" s="20">
        <f>11277+860</f>
        <v>12137</v>
      </c>
    </row>
    <row r="106" spans="1:5" ht="60" x14ac:dyDescent="0.25">
      <c r="A106" s="26" t="s">
        <v>204</v>
      </c>
      <c r="B106" s="45" t="s">
        <v>210</v>
      </c>
      <c r="C106" s="20">
        <f>34270+1199</f>
        <v>35469</v>
      </c>
      <c r="D106" s="20">
        <v>24038.2</v>
      </c>
      <c r="E106" s="20">
        <f>34270+1199</f>
        <v>35469</v>
      </c>
    </row>
    <row r="107" spans="1:5" x14ac:dyDescent="0.25">
      <c r="A107" s="25" t="s">
        <v>211</v>
      </c>
      <c r="B107" s="32" t="s">
        <v>212</v>
      </c>
      <c r="C107" s="19">
        <f>SUM(C108:C111)</f>
        <v>144099.9</v>
      </c>
      <c r="D107" s="19">
        <f>SUM(D108:D111)</f>
        <v>49565.8</v>
      </c>
      <c r="E107" s="19">
        <f>SUM(E108:E111)</f>
        <v>144099.9</v>
      </c>
    </row>
    <row r="108" spans="1:5" ht="75" x14ac:dyDescent="0.25">
      <c r="A108" s="27" t="s">
        <v>213</v>
      </c>
      <c r="B108" s="39" t="s">
        <v>214</v>
      </c>
      <c r="C108" s="20">
        <v>11342</v>
      </c>
      <c r="D108" s="20">
        <v>10492</v>
      </c>
      <c r="E108" s="20">
        <v>11342</v>
      </c>
    </row>
    <row r="109" spans="1:5" ht="75" x14ac:dyDescent="0.25">
      <c r="A109" s="27" t="s">
        <v>215</v>
      </c>
      <c r="B109" s="27" t="s">
        <v>216</v>
      </c>
      <c r="C109" s="20">
        <v>40423.1</v>
      </c>
      <c r="D109" s="20">
        <v>27406.5</v>
      </c>
      <c r="E109" s="20">
        <v>40423.1</v>
      </c>
    </row>
    <row r="110" spans="1:5" ht="120" x14ac:dyDescent="0.25">
      <c r="A110" s="27" t="s">
        <v>217</v>
      </c>
      <c r="B110" s="27" t="s">
        <v>218</v>
      </c>
      <c r="C110" s="20">
        <v>107.4</v>
      </c>
      <c r="D110" s="20"/>
      <c r="E110" s="20">
        <v>107.4</v>
      </c>
    </row>
    <row r="111" spans="1:5" ht="45" x14ac:dyDescent="0.25">
      <c r="A111" s="27" t="s">
        <v>219</v>
      </c>
      <c r="B111" s="27" t="s">
        <v>220</v>
      </c>
      <c r="C111" s="20">
        <v>92227.4</v>
      </c>
      <c r="D111" s="20">
        <v>11667.3</v>
      </c>
      <c r="E111" s="20">
        <v>92227.4</v>
      </c>
    </row>
    <row r="112" spans="1:5" ht="57" x14ac:dyDescent="0.25">
      <c r="A112" s="48" t="s">
        <v>221</v>
      </c>
      <c r="B112" s="32" t="s">
        <v>222</v>
      </c>
      <c r="C112" s="19"/>
      <c r="D112" s="19">
        <f>SUM(D113:D115)</f>
        <v>2126.6</v>
      </c>
      <c r="E112" s="19">
        <f>SUM(E113:E115)</f>
        <v>2126.6</v>
      </c>
    </row>
    <row r="113" spans="1:5" ht="60" x14ac:dyDescent="0.25">
      <c r="A113" s="27" t="s">
        <v>223</v>
      </c>
      <c r="B113" s="49" t="s">
        <v>224</v>
      </c>
      <c r="C113" s="19"/>
      <c r="D113" s="20">
        <v>81.8</v>
      </c>
      <c r="E113" s="20">
        <v>81.8</v>
      </c>
    </row>
    <row r="114" spans="1:5" ht="45" x14ac:dyDescent="0.25">
      <c r="A114" s="27" t="s">
        <v>225</v>
      </c>
      <c r="B114" s="27" t="s">
        <v>226</v>
      </c>
      <c r="C114" s="20"/>
      <c r="D114" s="20">
        <v>512</v>
      </c>
      <c r="E114" s="20">
        <v>512</v>
      </c>
    </row>
    <row r="115" spans="1:5" ht="45" x14ac:dyDescent="0.25">
      <c r="A115" s="27" t="s">
        <v>227</v>
      </c>
      <c r="B115" s="27" t="s">
        <v>228</v>
      </c>
      <c r="C115" s="20"/>
      <c r="D115" s="20">
        <v>1532.8</v>
      </c>
      <c r="E115" s="20">
        <v>1532.8</v>
      </c>
    </row>
    <row r="116" spans="1:5" ht="57" x14ac:dyDescent="0.25">
      <c r="A116" s="25" t="s">
        <v>229</v>
      </c>
      <c r="B116" s="33" t="s">
        <v>230</v>
      </c>
      <c r="C116" s="20"/>
      <c r="D116" s="20">
        <v>-2348.9</v>
      </c>
      <c r="E116" s="20">
        <v>-2348.9</v>
      </c>
    </row>
    <row r="117" spans="1:5" x14ac:dyDescent="0.25">
      <c r="A117" s="59" t="s">
        <v>231</v>
      </c>
      <c r="B117" s="59"/>
      <c r="C117" s="19">
        <f>SUM(C7+C52)</f>
        <v>6368483.4299999997</v>
      </c>
      <c r="D117" s="19">
        <f>SUM(D7+D52)</f>
        <v>3806758.5000000005</v>
      </c>
      <c r="E117" s="19">
        <f>SUM(E7+E52)</f>
        <v>6186645.1300000008</v>
      </c>
    </row>
  </sheetData>
  <mergeCells count="8">
    <mergeCell ref="A117:B117"/>
    <mergeCell ref="A2:E2"/>
    <mergeCell ref="A3:E3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72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tabSelected="1" topLeftCell="A13" workbookViewId="0">
      <selection activeCell="A24" sqref="A23:G25"/>
    </sheetView>
  </sheetViews>
  <sheetFormatPr defaultRowHeight="15" x14ac:dyDescent="0.25"/>
  <cols>
    <col min="1" max="1" width="41.7109375" customWidth="1"/>
    <col min="2" max="3" width="0" hidden="1" customWidth="1"/>
    <col min="4" max="4" width="23.42578125" customWidth="1"/>
    <col min="5" max="5" width="17.7109375" customWidth="1"/>
    <col min="6" max="6" width="0" hidden="1" customWidth="1"/>
    <col min="7" max="7" width="18.28515625" customWidth="1"/>
  </cols>
  <sheetData>
    <row r="3" spans="1:7" ht="16.5" x14ac:dyDescent="0.25">
      <c r="A3" s="70" t="s">
        <v>233</v>
      </c>
      <c r="B3" s="70"/>
      <c r="C3" s="70"/>
      <c r="D3" s="70"/>
      <c r="E3" s="70"/>
      <c r="F3" s="70"/>
      <c r="G3" s="70"/>
    </row>
    <row r="4" spans="1:7" x14ac:dyDescent="0.25">
      <c r="A4" s="1"/>
      <c r="B4" s="2"/>
      <c r="C4" s="2"/>
      <c r="F4" s="2"/>
      <c r="G4" s="3" t="s">
        <v>0</v>
      </c>
    </row>
    <row r="5" spans="1:7" ht="63.75" x14ac:dyDescent="0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6" t="s">
        <v>6</v>
      </c>
      <c r="G5" s="5" t="s">
        <v>7</v>
      </c>
    </row>
    <row r="6" spans="1:7" ht="63.75" x14ac:dyDescent="0.25">
      <c r="A6" s="7" t="s">
        <v>8</v>
      </c>
      <c r="B6" s="5" t="s">
        <v>9</v>
      </c>
      <c r="C6" s="8"/>
      <c r="D6" s="9">
        <v>149261.29999999999</v>
      </c>
      <c r="E6" s="10">
        <v>19134.099999999999</v>
      </c>
      <c r="F6" s="11">
        <v>104288.1</v>
      </c>
      <c r="G6" s="9">
        <f>D6</f>
        <v>149261.29999999999</v>
      </c>
    </row>
    <row r="7" spans="1:7" ht="51" x14ac:dyDescent="0.25">
      <c r="A7" s="7" t="s">
        <v>10</v>
      </c>
      <c r="B7" s="5" t="s">
        <v>11</v>
      </c>
      <c r="C7" s="8"/>
      <c r="D7" s="9">
        <v>1500</v>
      </c>
      <c r="E7" s="10">
        <v>1500</v>
      </c>
      <c r="F7" s="11">
        <v>1500</v>
      </c>
      <c r="G7" s="9">
        <f t="shared" ref="G7:G20" si="0">D7</f>
        <v>1500</v>
      </c>
    </row>
    <row r="8" spans="1:7" ht="51" x14ac:dyDescent="0.25">
      <c r="A8" s="7" t="s">
        <v>12</v>
      </c>
      <c r="B8" s="5" t="s">
        <v>13</v>
      </c>
      <c r="C8" s="8"/>
      <c r="D8" s="9">
        <v>5096978.3</v>
      </c>
      <c r="E8" s="10">
        <v>2835482.6</v>
      </c>
      <c r="F8" s="11">
        <v>3066065.3</v>
      </c>
      <c r="G8" s="9">
        <f>D8-227000</f>
        <v>4869978.3</v>
      </c>
    </row>
    <row r="9" spans="1:7" ht="51" x14ac:dyDescent="0.25">
      <c r="A9" s="7" t="s">
        <v>14</v>
      </c>
      <c r="B9" s="5" t="s">
        <v>15</v>
      </c>
      <c r="C9" s="8"/>
      <c r="D9" s="9">
        <v>206178.8</v>
      </c>
      <c r="E9" s="10">
        <v>56066.2</v>
      </c>
      <c r="F9" s="11">
        <v>56733.2</v>
      </c>
      <c r="G9" s="9">
        <f t="shared" si="0"/>
        <v>206178.8</v>
      </c>
    </row>
    <row r="10" spans="1:7" ht="38.25" x14ac:dyDescent="0.25">
      <c r="A10" s="7" t="s">
        <v>16</v>
      </c>
      <c r="B10" s="5" t="s">
        <v>17</v>
      </c>
      <c r="C10" s="8"/>
      <c r="D10" s="9">
        <v>146469.4</v>
      </c>
      <c r="E10" s="10">
        <v>101185</v>
      </c>
      <c r="F10" s="11">
        <v>108470.2</v>
      </c>
      <c r="G10" s="9">
        <f>D10-1536</f>
        <v>144933.4</v>
      </c>
    </row>
    <row r="11" spans="1:7" ht="51" x14ac:dyDescent="0.25">
      <c r="A11" s="7" t="s">
        <v>18</v>
      </c>
      <c r="B11" s="5" t="s">
        <v>19</v>
      </c>
      <c r="C11" s="8"/>
      <c r="D11" s="9">
        <v>112862</v>
      </c>
      <c r="E11" s="10">
        <v>80227.399999999994</v>
      </c>
      <c r="F11" s="11">
        <v>82843.100000000006</v>
      </c>
      <c r="G11" s="9">
        <f t="shared" si="0"/>
        <v>112862</v>
      </c>
    </row>
    <row r="12" spans="1:7" ht="51" x14ac:dyDescent="0.25">
      <c r="A12" s="7" t="s">
        <v>20</v>
      </c>
      <c r="B12" s="5" t="s">
        <v>21</v>
      </c>
      <c r="C12" s="8"/>
      <c r="D12" s="9">
        <v>5612</v>
      </c>
      <c r="E12" s="10">
        <v>4691.3999999999996</v>
      </c>
      <c r="F12" s="11">
        <v>4691.3999999999996</v>
      </c>
      <c r="G12" s="9">
        <f t="shared" si="0"/>
        <v>5612</v>
      </c>
    </row>
    <row r="13" spans="1:7" ht="51" x14ac:dyDescent="0.25">
      <c r="A13" s="7" t="s">
        <v>22</v>
      </c>
      <c r="B13" s="5" t="s">
        <v>23</v>
      </c>
      <c r="C13" s="8"/>
      <c r="D13" s="9">
        <v>31757</v>
      </c>
      <c r="E13" s="10">
        <v>22656.400000000001</v>
      </c>
      <c r="F13" s="11">
        <v>22714.3</v>
      </c>
      <c r="G13" s="9">
        <f t="shared" si="0"/>
        <v>31757</v>
      </c>
    </row>
    <row r="14" spans="1:7" ht="63.75" x14ac:dyDescent="0.25">
      <c r="A14" s="7" t="s">
        <v>24</v>
      </c>
      <c r="B14" s="5" t="s">
        <v>25</v>
      </c>
      <c r="C14" s="8"/>
      <c r="D14" s="9">
        <v>1382</v>
      </c>
      <c r="E14" s="10">
        <v>1037</v>
      </c>
      <c r="F14" s="11">
        <v>1133.5999999999999</v>
      </c>
      <c r="G14" s="9">
        <f t="shared" si="0"/>
        <v>1382</v>
      </c>
    </row>
    <row r="15" spans="1:7" ht="38.25" x14ac:dyDescent="0.25">
      <c r="A15" s="7" t="s">
        <v>26</v>
      </c>
      <c r="B15" s="5" t="s">
        <v>27</v>
      </c>
      <c r="C15" s="8"/>
      <c r="D15" s="9">
        <v>60028.5</v>
      </c>
      <c r="E15" s="10">
        <v>39789.4</v>
      </c>
      <c r="F15" s="11">
        <v>56150.2</v>
      </c>
      <c r="G15" s="9">
        <f t="shared" si="0"/>
        <v>60028.5</v>
      </c>
    </row>
    <row r="16" spans="1:7" ht="51" x14ac:dyDescent="0.25">
      <c r="A16" s="7" t="s">
        <v>28</v>
      </c>
      <c r="B16" s="5" t="s">
        <v>29</v>
      </c>
      <c r="C16" s="8"/>
      <c r="D16" s="9">
        <v>51639.4</v>
      </c>
      <c r="E16" s="10">
        <v>42156.4</v>
      </c>
      <c r="F16" s="11">
        <v>42384.800000000003</v>
      </c>
      <c r="G16" s="9">
        <f t="shared" si="0"/>
        <v>51639.4</v>
      </c>
    </row>
    <row r="17" spans="1:7" ht="51" x14ac:dyDescent="0.25">
      <c r="A17" s="7" t="s">
        <v>30</v>
      </c>
      <c r="B17" s="5" t="s">
        <v>31</v>
      </c>
      <c r="C17" s="8"/>
      <c r="D17" s="9">
        <v>29341.8</v>
      </c>
      <c r="E17" s="10">
        <v>26047.200000000001</v>
      </c>
      <c r="F17" s="11">
        <v>26183.3</v>
      </c>
      <c r="G17" s="9">
        <f t="shared" si="0"/>
        <v>29341.8</v>
      </c>
    </row>
    <row r="18" spans="1:7" ht="51" x14ac:dyDescent="0.25">
      <c r="A18" s="7" t="s">
        <v>32</v>
      </c>
      <c r="B18" s="5" t="s">
        <v>33</v>
      </c>
      <c r="C18" s="8"/>
      <c r="D18" s="9">
        <v>539906.1</v>
      </c>
      <c r="E18" s="10">
        <v>392276</v>
      </c>
      <c r="F18" s="11">
        <v>398939.2</v>
      </c>
      <c r="G18" s="9">
        <f t="shared" si="0"/>
        <v>539906.1</v>
      </c>
    </row>
    <row r="19" spans="1:7" ht="38.25" x14ac:dyDescent="0.25">
      <c r="A19" s="7" t="s">
        <v>34</v>
      </c>
      <c r="B19" s="5" t="s">
        <v>35</v>
      </c>
      <c r="C19" s="8"/>
      <c r="D19" s="9">
        <v>27400</v>
      </c>
      <c r="E19" s="10">
        <v>20550.3</v>
      </c>
      <c r="F19" s="11">
        <v>20746.5</v>
      </c>
      <c r="G19" s="9">
        <f t="shared" si="0"/>
        <v>27400</v>
      </c>
    </row>
    <row r="20" spans="1:7" ht="25.5" x14ac:dyDescent="0.25">
      <c r="A20" s="7" t="s">
        <v>36</v>
      </c>
      <c r="B20" s="5" t="s">
        <v>37</v>
      </c>
      <c r="C20" s="8"/>
      <c r="D20" s="9">
        <v>500</v>
      </c>
      <c r="E20" s="10">
        <v>0</v>
      </c>
      <c r="F20" s="11">
        <v>0</v>
      </c>
      <c r="G20" s="9">
        <f t="shared" si="0"/>
        <v>500</v>
      </c>
    </row>
    <row r="21" spans="1:7" x14ac:dyDescent="0.25">
      <c r="A21" s="5" t="s">
        <v>38</v>
      </c>
      <c r="B21" s="12"/>
      <c r="C21" s="13"/>
      <c r="D21" s="9">
        <v>6460816.5999999996</v>
      </c>
      <c r="E21" s="10">
        <v>3642799.4</v>
      </c>
      <c r="F21" s="11">
        <v>3992843.2</v>
      </c>
      <c r="G21" s="9">
        <f>SUM(G6:G20)</f>
        <v>6232280.5999999996</v>
      </c>
    </row>
    <row r="22" spans="1:7" x14ac:dyDescent="0.25">
      <c r="A22" s="14"/>
      <c r="B22" s="14"/>
      <c r="C22" s="14"/>
      <c r="D22" s="14"/>
      <c r="E22" s="14"/>
      <c r="F22" s="14"/>
    </row>
    <row r="23" spans="1:7" x14ac:dyDescent="0.25">
      <c r="G23" s="58"/>
    </row>
    <row r="24" spans="1:7" ht="18" x14ac:dyDescent="0.25">
      <c r="A24" s="71"/>
      <c r="B24" s="71"/>
      <c r="C24" s="71"/>
      <c r="D24" s="71"/>
      <c r="E24" s="15"/>
      <c r="F24" s="15"/>
      <c r="G24" s="15"/>
    </row>
    <row r="25" spans="1:7" ht="15.75" x14ac:dyDescent="0.25">
      <c r="A25" s="71"/>
      <c r="B25" s="71"/>
      <c r="C25" s="71"/>
      <c r="D25" s="71"/>
      <c r="G25" s="16"/>
    </row>
  </sheetData>
  <mergeCells count="2">
    <mergeCell ref="A3:G3"/>
    <mergeCell ref="A24:D25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2016-11-10T06:26:16Z</cp:lastPrinted>
  <dcterms:created xsi:type="dcterms:W3CDTF">2016-11-10T06:23:23Z</dcterms:created>
  <dcterms:modified xsi:type="dcterms:W3CDTF">2017-02-05T20:02:20Z</dcterms:modified>
</cp:coreProperties>
</file>