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65" windowWidth="19440" windowHeight="3780" tabRatio="664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'Лист2'!$B$1:$G$49</definedName>
  </definedNames>
  <calcPr fullCalcOnLoad="1"/>
</workbook>
</file>

<file path=xl/sharedStrings.xml><?xml version="1.0" encoding="utf-8"?>
<sst xmlns="http://schemas.openxmlformats.org/spreadsheetml/2006/main" count="53" uniqueCount="52">
  <si>
    <t>Наименование доходов</t>
  </si>
  <si>
    <t>%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</si>
  <si>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</si>
  <si>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</si>
  <si>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</si>
  <si>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</si>
  <si>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</si>
  <si>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</si>
  <si>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</si>
  <si>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</si>
  <si>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</si>
  <si>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Доходы, получаемые в виде арендной платы за земельные участки в собственности муниципального района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</si>
  <si>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</si>
  <si>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</si>
  <si>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</si>
  <si>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</si>
  <si>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</si>
  <si>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</si>
  <si>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</si>
  <si>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</si>
  <si>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в том числе невыясненные поступления</t>
  </si>
  <si>
    <t>БЕЗВОЗМЕЗДНЫЕ ПОСТУПЛЕНИЯ</t>
  </si>
  <si>
    <t>БЕЗВОЗМЕЗДНЫЕ ПОСТУПЛЕНИЯ ОТ ДРУГИХ БЮДЖЕТОВ в том числе:</t>
  </si>
  <si>
    <t>Дотации</t>
  </si>
  <si>
    <t xml:space="preserve">Субсидии </t>
  </si>
  <si>
    <t xml:space="preserve">Субвенции  </t>
  </si>
  <si>
    <t>Иные межбюджетные трансферты</t>
  </si>
  <si>
    <t>Всего доходов</t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</si>
  <si>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(сельские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</si>
  <si>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(городские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</si>
  <si>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(сельские поселения)</t>
    </r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</si>
  <si>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(городские поселения)</t>
    </r>
  </si>
  <si>
    <t>Доходы от продажи земельных участков, наход. в собственности района</t>
  </si>
  <si>
    <t>Возврат остатков субсидий, субвенций и иных межбюджетных трансфертов</t>
  </si>
  <si>
    <t>Прочие безвожмездные поступления</t>
  </si>
  <si>
    <t xml:space="preserve"> </t>
  </si>
  <si>
    <t>Плата за увеличение площади земельных участков , находящихся в частной собственности</t>
  </si>
  <si>
    <t xml:space="preserve">Прочие доходы от использования муниципального  имущества </t>
  </si>
  <si>
    <t xml:space="preserve">Земельный налог </t>
  </si>
  <si>
    <t>Перечисления для осуществеления возврата(зачета) излишне уплаченных или излишне взысканных сумм налогов, сборов и иных платежей</t>
  </si>
  <si>
    <t>2016 год</t>
  </si>
  <si>
    <t>План 2017 года</t>
  </si>
  <si>
    <t>2017 год</t>
  </si>
  <si>
    <t>Отклонение исполнения от плана</t>
  </si>
  <si>
    <t xml:space="preserve">(+) перевыполнение,          (-) невыполнение </t>
  </si>
  <si>
    <t xml:space="preserve"> Налог на доходы физических лиц </t>
  </si>
  <si>
    <t>(тыс. руб.)</t>
  </si>
  <si>
    <t xml:space="preserve"> Сравнительный анализ поступления доходов в бюджет Щёлковского муниципального района на 01.10.2017 года</t>
  </si>
  <si>
    <t>Исполнено на 01.10.2016</t>
  </si>
  <si>
    <t>Доходы от возврата остатков субсидий, субвенций и иных межбюджетных трансфертов</t>
  </si>
  <si>
    <t>Исполнено на 01.10.2017</t>
  </si>
  <si>
    <t>Урегулированию расчетов между бюджетами бюджетной системы Российской Федерации по распределенным доходам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</si>
</sst>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6" fillId="33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51" fillId="0" borderId="0" xfId="0" applyFont="1" applyFill="1" applyAlignment="1">
      <alignment/>
    </xf>
    <xf numFmtId="0" fontId="0" fillId="0" borderId="0" xfId="0" applyBorder="1" applyAlignment="1">
      <alignment/>
    </xf>
    <xf numFmtId="3" fontId="52" fillId="34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3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54" fillId="34" borderId="10" xfId="0" applyNumberFormat="1" applyFont="1" applyFill="1" applyBorder="1" applyAlignment="1">
      <alignment vertical="center"/>
    </xf>
    <xf numFmtId="3" fontId="55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172" fontId="56" fillId="0" borderId="11" xfId="0" applyNumberFormat="1" applyFont="1" applyBorder="1" applyAlignment="1">
      <alignment vertical="center"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horizontal="right" vertical="center"/>
    </xf>
    <xf numFmtId="3" fontId="54" fillId="34" borderId="10" xfId="0" applyNumberFormat="1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center"/>
    </xf>
    <xf numFmtId="172" fontId="4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3" fillId="0" borderId="0" xfId="0" applyFont="1" applyAlignment="1">
      <alignment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1"/>
  <sheetViews>
    <sheetView tabSelected="1" zoomScalePageLayoutView="0" workbookViewId="0" topLeftCell="A1">
      <selection activeCell="D44" sqref="D44"/>
    </sheetView>
  </sheetViews>
  <sheetFormatPr defaultColWidth="11.140625" defaultRowHeight="15"/>
  <cols>
    <col min="1" max="1" width="1.421875" style="0" customWidth="1"/>
    <col min="2" max="2" width="34.28125" style="0" customWidth="1"/>
    <col min="3" max="4" width="17.421875" style="28" customWidth="1"/>
    <col min="5" max="5" width="17.28125" style="22" customWidth="1"/>
    <col min="6" max="6" width="23.7109375" style="0" customWidth="1"/>
    <col min="7" max="7" width="10.28125" style="0" customWidth="1"/>
    <col min="8" max="8" width="12.421875" style="0" hidden="1" customWidth="1"/>
    <col min="9" max="59" width="11.140625" style="0" hidden="1" customWidth="1"/>
    <col min="60" max="64" width="0" style="0" hidden="1" customWidth="1"/>
  </cols>
  <sheetData>
    <row r="1" spans="1:8" ht="28.5" customHeight="1">
      <c r="A1" t="s">
        <v>35</v>
      </c>
      <c r="B1" s="51" t="s">
        <v>47</v>
      </c>
      <c r="C1" s="51"/>
      <c r="D1" s="51"/>
      <c r="E1" s="51"/>
      <c r="F1" s="51"/>
      <c r="G1" s="51"/>
      <c r="H1" s="37"/>
    </row>
    <row r="2" spans="2:8" ht="12.75" customHeight="1">
      <c r="B2" s="51"/>
      <c r="C2" s="51"/>
      <c r="D2" s="51"/>
      <c r="E2" s="51"/>
      <c r="F2" s="51"/>
      <c r="G2" s="51"/>
      <c r="H2" s="37"/>
    </row>
    <row r="3" spans="6:7" ht="15">
      <c r="F3" s="21"/>
      <c r="G3" s="47" t="s">
        <v>46</v>
      </c>
    </row>
    <row r="4" spans="2:7" ht="15.75">
      <c r="B4" s="58" t="s">
        <v>0</v>
      </c>
      <c r="C4" s="44" t="s">
        <v>40</v>
      </c>
      <c r="D4" s="63" t="s">
        <v>42</v>
      </c>
      <c r="E4" s="56"/>
      <c r="F4" s="56"/>
      <c r="G4" s="57"/>
    </row>
    <row r="5" spans="2:7" ht="15.75">
      <c r="B5" s="62"/>
      <c r="C5" s="64" t="s">
        <v>48</v>
      </c>
      <c r="D5" s="52" t="s">
        <v>41</v>
      </c>
      <c r="E5" s="55" t="s">
        <v>50</v>
      </c>
      <c r="F5" s="56" t="s">
        <v>43</v>
      </c>
      <c r="G5" s="57"/>
    </row>
    <row r="6" spans="2:7" ht="15.75" customHeight="1">
      <c r="B6" s="62"/>
      <c r="C6" s="65"/>
      <c r="D6" s="53"/>
      <c r="E6" s="55"/>
      <c r="F6" s="58" t="s">
        <v>44</v>
      </c>
      <c r="G6" s="60" t="s">
        <v>1</v>
      </c>
    </row>
    <row r="7" spans="1:87" s="1" customFormat="1" ht="73.5" customHeight="1">
      <c r="A7"/>
      <c r="B7" s="59"/>
      <c r="C7" s="66"/>
      <c r="D7" s="54"/>
      <c r="E7" s="55"/>
      <c r="F7" s="59"/>
      <c r="G7" s="61"/>
      <c r="H7" s="35">
        <v>42744</v>
      </c>
      <c r="I7" s="35">
        <v>42745</v>
      </c>
      <c r="J7" s="35">
        <v>42746</v>
      </c>
      <c r="K7" s="35">
        <v>42747</v>
      </c>
      <c r="L7" s="35">
        <v>42748</v>
      </c>
      <c r="M7" s="35">
        <v>42751</v>
      </c>
      <c r="N7" s="35">
        <v>42752</v>
      </c>
      <c r="O7" s="35">
        <v>42753</v>
      </c>
      <c r="P7" s="35">
        <v>42754</v>
      </c>
      <c r="Q7" s="35">
        <v>42755</v>
      </c>
      <c r="R7" s="35">
        <v>42758</v>
      </c>
      <c r="S7" s="35">
        <v>42759</v>
      </c>
      <c r="T7" s="35">
        <v>42760</v>
      </c>
      <c r="U7" s="35">
        <v>42761</v>
      </c>
      <c r="V7" s="35">
        <v>42762</v>
      </c>
      <c r="W7" s="35">
        <v>42765</v>
      </c>
      <c r="X7" s="35">
        <v>42766</v>
      </c>
      <c r="Y7" s="35">
        <v>42767</v>
      </c>
      <c r="Z7" s="35">
        <v>42768</v>
      </c>
      <c r="AA7" s="35">
        <v>42769</v>
      </c>
      <c r="AB7" s="35">
        <v>42772</v>
      </c>
      <c r="AC7" s="35">
        <v>42773</v>
      </c>
      <c r="AD7" s="35">
        <v>42774</v>
      </c>
      <c r="AE7" s="35">
        <v>42775</v>
      </c>
      <c r="AF7" s="35">
        <v>42776</v>
      </c>
      <c r="AG7" s="35">
        <v>42779</v>
      </c>
      <c r="AH7" s="35">
        <v>42780</v>
      </c>
      <c r="AI7" s="35">
        <v>42781</v>
      </c>
      <c r="AJ7" s="35">
        <v>42782</v>
      </c>
      <c r="AK7" s="35">
        <v>42783</v>
      </c>
      <c r="AL7" s="35">
        <v>42786</v>
      </c>
      <c r="AM7" s="35">
        <v>42787</v>
      </c>
      <c r="AN7" s="35">
        <v>42788</v>
      </c>
      <c r="AO7" s="35">
        <v>42793</v>
      </c>
      <c r="AP7" s="35">
        <v>42794</v>
      </c>
      <c r="AQ7" s="35">
        <v>42795</v>
      </c>
      <c r="AR7" s="35">
        <v>42796</v>
      </c>
      <c r="AS7" s="35">
        <v>42797</v>
      </c>
      <c r="AT7" s="35">
        <v>42800</v>
      </c>
      <c r="AU7" s="35">
        <v>42801</v>
      </c>
      <c r="AV7" s="35">
        <v>42803</v>
      </c>
      <c r="AW7" s="35">
        <v>42804</v>
      </c>
      <c r="AX7" s="35">
        <v>42807</v>
      </c>
      <c r="AY7" s="35">
        <v>42808</v>
      </c>
      <c r="AZ7" s="35">
        <v>42809</v>
      </c>
      <c r="BA7" s="35">
        <v>42810</v>
      </c>
      <c r="BB7" s="35">
        <v>42811</v>
      </c>
      <c r="BC7" s="35">
        <v>42814</v>
      </c>
      <c r="BD7" s="35">
        <v>42815</v>
      </c>
      <c r="BE7" s="35">
        <v>42816</v>
      </c>
      <c r="BF7" s="35">
        <v>42817</v>
      </c>
      <c r="BG7" s="35">
        <v>42818</v>
      </c>
      <c r="BH7" s="35">
        <v>42821</v>
      </c>
      <c r="BI7" s="35">
        <v>42822</v>
      </c>
      <c r="BJ7" s="35">
        <v>42823</v>
      </c>
      <c r="BK7" s="35">
        <v>42824</v>
      </c>
      <c r="BL7" s="35">
        <v>42825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36"/>
    </row>
    <row r="8" spans="2:8" ht="12.75" customHeight="1">
      <c r="B8" s="26">
        <v>1</v>
      </c>
      <c r="C8" s="29">
        <v>2</v>
      </c>
      <c r="D8" s="29">
        <v>3</v>
      </c>
      <c r="E8" s="27">
        <v>4</v>
      </c>
      <c r="F8" s="26">
        <v>5</v>
      </c>
      <c r="G8" s="26">
        <v>6</v>
      </c>
      <c r="H8" s="23"/>
    </row>
    <row r="9" spans="2:64" ht="24" customHeight="1">
      <c r="B9" s="2" t="s">
        <v>2</v>
      </c>
      <c r="C9" s="24">
        <f>SUM(C10:C35)</f>
        <v>1748297</v>
      </c>
      <c r="D9" s="24">
        <f>SUM(D10:D36)</f>
        <v>2501754</v>
      </c>
      <c r="E9" s="24">
        <f>SUM(E10:E35)+E37</f>
        <v>1873644</v>
      </c>
      <c r="F9" s="3">
        <f>E9-D9</f>
        <v>-628110</v>
      </c>
      <c r="G9" s="45">
        <f>E9/D9*100</f>
        <v>74.89321492041185</v>
      </c>
      <c r="H9" s="5" t="e">
        <f>SUM(H11:H35)-#REF!-#REF!+#REF!</f>
        <v>#REF!</v>
      </c>
      <c r="I9" s="5" t="e">
        <f>SUM(I11:I35)-#REF!-#REF!+#REF!</f>
        <v>#REF!</v>
      </c>
      <c r="J9" s="5" t="e">
        <f>SUM(J11:J35)-#REF!-#REF!+#REF!</f>
        <v>#REF!</v>
      </c>
      <c r="K9" s="5" t="e">
        <f>SUM(K11:K35)-#REF!-#REF!+#REF!</f>
        <v>#REF!</v>
      </c>
      <c r="L9" s="5" t="e">
        <f>SUM(L11:L35)-#REF!-#REF!+#REF!</f>
        <v>#REF!</v>
      </c>
      <c r="M9" s="5" t="e">
        <f>SUM(M11:M35)-#REF!-#REF!+#REF!</f>
        <v>#REF!</v>
      </c>
      <c r="N9" s="5" t="e">
        <f>SUM(N11:N35)-#REF!-#REF!+#REF!</f>
        <v>#REF!</v>
      </c>
      <c r="O9" s="5" t="e">
        <f>SUM(O11:O35)-#REF!-#REF!+#REF!</f>
        <v>#REF!</v>
      </c>
      <c r="P9" s="5" t="e">
        <f>SUM(P11:P35)-#REF!-#REF!+#REF!</f>
        <v>#REF!</v>
      </c>
      <c r="Q9" s="5" t="e">
        <f>SUM(Q11:Q35)-#REF!-#REF!+#REF!</f>
        <v>#REF!</v>
      </c>
      <c r="R9" s="5" t="e">
        <f>SUM(R11:R35)-#REF!-#REF!+#REF!</f>
        <v>#REF!</v>
      </c>
      <c r="S9" s="5" t="e">
        <f>SUM(S11:S35)-#REF!-#REF!+#REF!</f>
        <v>#REF!</v>
      </c>
      <c r="T9" s="5" t="e">
        <f>SUM(T11:T35)-#REF!-#REF!+#REF!</f>
        <v>#REF!</v>
      </c>
      <c r="U9" s="5" t="e">
        <f>SUM(U11:U35)-#REF!-#REF!+#REF!</f>
        <v>#REF!</v>
      </c>
      <c r="V9" s="5" t="e">
        <f>SUM(V11:V35)-#REF!-#REF!+#REF!</f>
        <v>#REF!</v>
      </c>
      <c r="W9" s="5" t="e">
        <f>SUM(W11:W35)-#REF!-#REF!+#REF!</f>
        <v>#REF!</v>
      </c>
      <c r="X9" s="5" t="e">
        <f>SUM(X11:X35)-#REF!-#REF!+#REF!</f>
        <v>#REF!</v>
      </c>
      <c r="Y9" s="5" t="e">
        <f>SUM(Y11:Y35)-#REF!-#REF!+#REF!</f>
        <v>#REF!</v>
      </c>
      <c r="Z9" s="5" t="e">
        <f>SUM(Z11:Z35)-#REF!-#REF!+#REF!</f>
        <v>#REF!</v>
      </c>
      <c r="AA9" s="5" t="e">
        <f>SUM(AA11:AA35)-#REF!-#REF!+#REF!</f>
        <v>#REF!</v>
      </c>
      <c r="AB9" s="5" t="e">
        <f>SUM(AB11:AB35)-#REF!-#REF!+#REF!</f>
        <v>#REF!</v>
      </c>
      <c r="AC9" s="5" t="e">
        <f>SUM(AC11:AC35)-#REF!-#REF!+#REF!</f>
        <v>#REF!</v>
      </c>
      <c r="AD9" s="5" t="e">
        <f>SUM(AD11:AD35)-#REF!-#REF!+#REF!</f>
        <v>#REF!</v>
      </c>
      <c r="AE9" s="5" t="e">
        <f>SUM(AE11:AE35)-#REF!-#REF!+#REF!</f>
        <v>#REF!</v>
      </c>
      <c r="AF9" s="5" t="e">
        <f>SUM(AF11:AF35)-#REF!-#REF!+#REF!</f>
        <v>#REF!</v>
      </c>
      <c r="AG9" s="5" t="e">
        <f>SUM(AG11:AG35)-#REF!-#REF!+#REF!</f>
        <v>#REF!</v>
      </c>
      <c r="AH9" s="5" t="e">
        <f>SUM(AH11:AH35)-#REF!-#REF!+#REF!</f>
        <v>#REF!</v>
      </c>
      <c r="AI9" s="5" t="e">
        <f>SUM(AI11:AI35)-#REF!-#REF!+#REF!</f>
        <v>#REF!</v>
      </c>
      <c r="AJ9" s="5" t="e">
        <f>SUM(AJ11:AJ35)-#REF!-#REF!+#REF!</f>
        <v>#REF!</v>
      </c>
      <c r="AK9" s="5" t="e">
        <f>SUM(AK11:AK35)-#REF!-#REF!+#REF!</f>
        <v>#REF!</v>
      </c>
      <c r="AL9" s="5" t="e">
        <f>SUM(AL11:AL35)-#REF!-#REF!+#REF!</f>
        <v>#REF!</v>
      </c>
      <c r="AM9" s="5" t="e">
        <f>SUM(AM11:AM35)-#REF!-#REF!+#REF!</f>
        <v>#REF!</v>
      </c>
      <c r="AN9" s="5" t="e">
        <f>SUM(AN11:AN35)-#REF!-#REF!+#REF!</f>
        <v>#REF!</v>
      </c>
      <c r="AO9" s="5" t="e">
        <f>SUM(AO11:AO35)-#REF!-#REF!+#REF!</f>
        <v>#REF!</v>
      </c>
      <c r="AP9" s="5" t="e">
        <f>SUM(AP11:AP35)-#REF!-#REF!+#REF!</f>
        <v>#REF!</v>
      </c>
      <c r="AQ9" s="5" t="e">
        <f>SUM(AQ11:AQ35)-#REF!-#REF!+#REF!</f>
        <v>#REF!</v>
      </c>
      <c r="AR9" s="5" t="e">
        <f>SUM(AR11:AR35)-#REF!-#REF!+#REF!</f>
        <v>#REF!</v>
      </c>
      <c r="AS9" s="5" t="e">
        <f>SUM(AS11:AS35)-#REF!-#REF!+#REF!</f>
        <v>#REF!</v>
      </c>
      <c r="AT9" s="5" t="e">
        <f>SUM(AT11:AT35)-#REF!-#REF!+#REF!</f>
        <v>#REF!</v>
      </c>
      <c r="AU9" s="5" t="e">
        <f>SUM(AU11:AU35)-#REF!-#REF!+#REF!</f>
        <v>#REF!</v>
      </c>
      <c r="AV9" s="5" t="e">
        <f>SUM(AV11:AV35)-#REF!-#REF!+#REF!</f>
        <v>#REF!</v>
      </c>
      <c r="AW9" s="5" t="e">
        <f>SUM(AW11:AW35)-#REF!-#REF!+#REF!</f>
        <v>#REF!</v>
      </c>
      <c r="AX9" s="5" t="e">
        <f>SUM(AX11:AX35)-#REF!-#REF!+#REF!</f>
        <v>#REF!</v>
      </c>
      <c r="AY9" s="5" t="e">
        <f>SUM(AY11:AY35)-#REF!-#REF!+#REF!</f>
        <v>#REF!</v>
      </c>
      <c r="AZ9" s="5" t="e">
        <f>SUM(AZ11:AZ35)-#REF!-#REF!+#REF!</f>
        <v>#REF!</v>
      </c>
      <c r="BA9" s="5" t="e">
        <f>SUM(BA11:BA35)-#REF!-#REF!+#REF!</f>
        <v>#REF!</v>
      </c>
      <c r="BB9" s="5" t="e">
        <f>SUM(BB11:BB35)-#REF!-#REF!+#REF!</f>
        <v>#REF!</v>
      </c>
      <c r="BC9" s="5" t="e">
        <f>SUM(BC11:BC35)-#REF!-#REF!+#REF!</f>
        <v>#REF!</v>
      </c>
      <c r="BD9" s="5" t="e">
        <f>SUM(BD11:BD35)-#REF!-#REF!+#REF!</f>
        <v>#REF!</v>
      </c>
      <c r="BE9" s="5" t="e">
        <f>SUM(BE11:BE35)-#REF!-#REF!+#REF!</f>
        <v>#REF!</v>
      </c>
      <c r="BF9" s="5" t="e">
        <f>SUM(BF11:BF35)-#REF!-#REF!+#REF!</f>
        <v>#REF!</v>
      </c>
      <c r="BG9" s="5" t="e">
        <f>SUM(BG11:BG35)-#REF!-#REF!+#REF!</f>
        <v>#REF!</v>
      </c>
      <c r="BH9" s="5" t="e">
        <f>SUM(BH11:BH35)-#REF!-#REF!+#REF!</f>
        <v>#REF!</v>
      </c>
      <c r="BI9" s="5" t="e">
        <f>SUM(BI11:BI35)-#REF!-#REF!+#REF!</f>
        <v>#REF!</v>
      </c>
      <c r="BJ9" s="5" t="e">
        <f>SUM(BJ11:BJ35)-#REF!-#REF!+#REF!</f>
        <v>#REF!</v>
      </c>
      <c r="BK9" s="5" t="e">
        <f>SUM(BK11:BK35)-#REF!-#REF!+#REF!</f>
        <v>#REF!</v>
      </c>
      <c r="BL9" s="5" t="e">
        <f>SUM(BL11:BL35)-#REF!-#REF!+#REF!</f>
        <v>#REF!</v>
      </c>
    </row>
    <row r="10" spans="2:8" ht="31.5">
      <c r="B10" s="8" t="s">
        <v>45</v>
      </c>
      <c r="C10" s="42">
        <v>1134161</v>
      </c>
      <c r="D10" s="43">
        <v>1715037</v>
      </c>
      <c r="E10" s="43">
        <v>1254443</v>
      </c>
      <c r="F10" s="46">
        <f aca="true" t="shared" si="0" ref="F10:F49">E10-D10</f>
        <v>-460594</v>
      </c>
      <c r="G10" s="4">
        <f aca="true" t="shared" si="1" ref="G10:G49">E10/D10*100</f>
        <v>73.14378640227586</v>
      </c>
      <c r="H10" s="23"/>
    </row>
    <row r="11" spans="2:64" ht="31.5">
      <c r="B11" s="7" t="s">
        <v>3</v>
      </c>
      <c r="C11" s="6">
        <v>171476</v>
      </c>
      <c r="D11" s="30">
        <v>265902</v>
      </c>
      <c r="E11" s="6">
        <v>223067</v>
      </c>
      <c r="F11" s="46">
        <f t="shared" si="0"/>
        <v>-42835</v>
      </c>
      <c r="G11" s="4">
        <f t="shared" si="1"/>
        <v>83.89068152928523</v>
      </c>
      <c r="H11" s="23"/>
      <c r="I11">
        <f>2+169+779</f>
        <v>950</v>
      </c>
      <c r="J11">
        <v>1130</v>
      </c>
      <c r="K11">
        <v>1015</v>
      </c>
      <c r="L11">
        <v>549</v>
      </c>
      <c r="M11">
        <v>696</v>
      </c>
      <c r="N11">
        <v>494</v>
      </c>
      <c r="O11">
        <v>629</v>
      </c>
      <c r="P11">
        <v>535</v>
      </c>
      <c r="Q11">
        <v>644</v>
      </c>
      <c r="R11">
        <v>320</v>
      </c>
      <c r="S11">
        <v>719</v>
      </c>
      <c r="T11">
        <v>824</v>
      </c>
      <c r="U11">
        <v>844</v>
      </c>
      <c r="V11">
        <v>368</v>
      </c>
      <c r="W11">
        <v>1074</v>
      </c>
      <c r="X11">
        <v>530</v>
      </c>
      <c r="Y11">
        <v>231</v>
      </c>
      <c r="Z11">
        <v>406</v>
      </c>
      <c r="AA11">
        <v>431</v>
      </c>
      <c r="AB11">
        <v>322</v>
      </c>
      <c r="AC11">
        <v>1333</v>
      </c>
      <c r="AD11">
        <v>347</v>
      </c>
      <c r="AE11">
        <v>281</v>
      </c>
      <c r="AF11">
        <v>563</v>
      </c>
      <c r="AG11">
        <v>303</v>
      </c>
      <c r="AH11">
        <v>473</v>
      </c>
      <c r="AI11">
        <v>1049</v>
      </c>
      <c r="AJ11">
        <v>1156</v>
      </c>
      <c r="AK11">
        <v>389</v>
      </c>
      <c r="AL11">
        <v>250</v>
      </c>
      <c r="AM11">
        <v>824</v>
      </c>
      <c r="AN11">
        <v>470</v>
      </c>
      <c r="AO11">
        <v>313</v>
      </c>
      <c r="AP11">
        <v>565</v>
      </c>
      <c r="AQ11">
        <v>803</v>
      </c>
      <c r="AR11">
        <v>237</v>
      </c>
      <c r="AS11">
        <v>1044</v>
      </c>
      <c r="AT11">
        <v>134</v>
      </c>
      <c r="AU11">
        <v>1156</v>
      </c>
      <c r="AV11">
        <v>279</v>
      </c>
      <c r="AW11">
        <v>1834</v>
      </c>
      <c r="AX11">
        <v>340</v>
      </c>
      <c r="AY11">
        <v>992</v>
      </c>
      <c r="AZ11">
        <v>877</v>
      </c>
      <c r="BA11">
        <v>1627</v>
      </c>
      <c r="BB11">
        <v>1305</v>
      </c>
      <c r="BC11">
        <v>846</v>
      </c>
      <c r="BD11">
        <v>1615</v>
      </c>
      <c r="BE11">
        <v>1306</v>
      </c>
      <c r="BF11">
        <v>3075</v>
      </c>
      <c r="BG11">
        <v>2713</v>
      </c>
      <c r="BH11">
        <v>1555</v>
      </c>
      <c r="BI11">
        <v>2862</v>
      </c>
      <c r="BJ11">
        <v>4078</v>
      </c>
      <c r="BK11">
        <v>3065</v>
      </c>
      <c r="BL11">
        <v>4125</v>
      </c>
    </row>
    <row r="12" spans="2:64" ht="27" customHeight="1">
      <c r="B12" s="8" t="s">
        <v>4</v>
      </c>
      <c r="C12" s="38">
        <v>72571</v>
      </c>
      <c r="D12" s="30">
        <v>86974</v>
      </c>
      <c r="E12" s="6">
        <v>68208</v>
      </c>
      <c r="F12" s="46">
        <f t="shared" si="0"/>
        <v>-18766</v>
      </c>
      <c r="G12" s="4">
        <f t="shared" si="1"/>
        <v>78.42343688918527</v>
      </c>
      <c r="H12" s="23"/>
      <c r="I12">
        <f>1+25+167</f>
        <v>193</v>
      </c>
      <c r="J12">
        <v>543</v>
      </c>
      <c r="K12">
        <v>317</v>
      </c>
      <c r="L12">
        <v>459</v>
      </c>
      <c r="M12">
        <v>509</v>
      </c>
      <c r="N12">
        <v>992</v>
      </c>
      <c r="O12">
        <v>1156</v>
      </c>
      <c r="P12">
        <v>1355</v>
      </c>
      <c r="Q12">
        <v>1299</v>
      </c>
      <c r="R12">
        <v>1846</v>
      </c>
      <c r="S12">
        <v>2137</v>
      </c>
      <c r="T12">
        <v>3287</v>
      </c>
      <c r="U12">
        <v>3633</v>
      </c>
      <c r="V12">
        <v>953</v>
      </c>
      <c r="W12">
        <v>337</v>
      </c>
      <c r="X12">
        <v>132</v>
      </c>
      <c r="Y12">
        <v>298</v>
      </c>
      <c r="Z12">
        <v>118</v>
      </c>
      <c r="AA12">
        <v>143</v>
      </c>
      <c r="AB12">
        <v>153</v>
      </c>
      <c r="AC12">
        <v>58</v>
      </c>
      <c r="AD12">
        <v>51</v>
      </c>
      <c r="AE12">
        <v>60</v>
      </c>
      <c r="AF12">
        <v>18</v>
      </c>
      <c r="AG12">
        <v>32</v>
      </c>
      <c r="AH12">
        <v>105</v>
      </c>
      <c r="AI12">
        <v>98</v>
      </c>
      <c r="AJ12">
        <v>132</v>
      </c>
      <c r="AK12">
        <v>123</v>
      </c>
      <c r="AL12">
        <v>41</v>
      </c>
      <c r="AM12">
        <v>12</v>
      </c>
      <c r="AN12">
        <v>124</v>
      </c>
      <c r="AO12">
        <v>126</v>
      </c>
      <c r="AP12">
        <v>117</v>
      </c>
      <c r="AQ12">
        <v>118</v>
      </c>
      <c r="AR12">
        <v>14</v>
      </c>
      <c r="AS12">
        <v>56</v>
      </c>
      <c r="AT12">
        <v>40</v>
      </c>
      <c r="AU12">
        <v>60</v>
      </c>
      <c r="AV12">
        <v>43</v>
      </c>
      <c r="AW12">
        <v>61</v>
      </c>
      <c r="AX12">
        <v>63</v>
      </c>
      <c r="AY12">
        <v>124</v>
      </c>
      <c r="AZ12">
        <v>2</v>
      </c>
      <c r="BA12">
        <v>7</v>
      </c>
      <c r="BB12">
        <v>29</v>
      </c>
      <c r="BC12">
        <v>9</v>
      </c>
      <c r="BD12">
        <v>100</v>
      </c>
      <c r="BE12">
        <v>50</v>
      </c>
      <c r="BF12">
        <v>85</v>
      </c>
      <c r="BG12">
        <v>40</v>
      </c>
      <c r="BH12">
        <v>49</v>
      </c>
      <c r="BI12">
        <v>279</v>
      </c>
      <c r="BJ12">
        <v>29</v>
      </c>
      <c r="BK12">
        <v>34</v>
      </c>
      <c r="BL12">
        <v>72</v>
      </c>
    </row>
    <row r="13" spans="2:62" ht="28.5" customHeight="1">
      <c r="B13" s="8" t="s">
        <v>5</v>
      </c>
      <c r="C13" s="38">
        <v>717</v>
      </c>
      <c r="D13" s="30">
        <v>1173</v>
      </c>
      <c r="E13" s="6">
        <v>1174</v>
      </c>
      <c r="F13" s="46">
        <f t="shared" si="0"/>
        <v>1</v>
      </c>
      <c r="G13" s="4">
        <f t="shared" si="1"/>
        <v>100.0852514919011</v>
      </c>
      <c r="H13" s="23"/>
      <c r="T13">
        <v>49</v>
      </c>
      <c r="AO13">
        <v>2</v>
      </c>
      <c r="BJ13">
        <v>1021</v>
      </c>
    </row>
    <row r="14" spans="2:64" ht="31.5" customHeight="1">
      <c r="B14" s="7" t="s">
        <v>6</v>
      </c>
      <c r="C14" s="38">
        <v>14668</v>
      </c>
      <c r="D14" s="30">
        <v>24140</v>
      </c>
      <c r="E14" s="6">
        <v>18638</v>
      </c>
      <c r="F14" s="46">
        <f t="shared" si="0"/>
        <v>-5502</v>
      </c>
      <c r="G14" s="4">
        <f t="shared" si="1"/>
        <v>77.2079536039768</v>
      </c>
      <c r="H14" s="23"/>
      <c r="I14">
        <f>8+202+116</f>
        <v>326</v>
      </c>
      <c r="J14">
        <v>22</v>
      </c>
      <c r="K14">
        <v>75</v>
      </c>
      <c r="L14">
        <v>242</v>
      </c>
      <c r="M14">
        <v>115</v>
      </c>
      <c r="N14">
        <v>20</v>
      </c>
      <c r="O14">
        <v>167</v>
      </c>
      <c r="P14">
        <v>248</v>
      </c>
      <c r="Q14">
        <v>89</v>
      </c>
      <c r="R14">
        <v>182</v>
      </c>
      <c r="S14">
        <v>97</v>
      </c>
      <c r="T14">
        <v>141</v>
      </c>
      <c r="U14">
        <v>211</v>
      </c>
      <c r="V14">
        <v>74</v>
      </c>
      <c r="W14">
        <v>150</v>
      </c>
      <c r="X14">
        <v>81</v>
      </c>
      <c r="Y14">
        <v>209</v>
      </c>
      <c r="Z14">
        <v>91</v>
      </c>
      <c r="AA14">
        <v>377</v>
      </c>
      <c r="AB14">
        <v>165</v>
      </c>
      <c r="AC14">
        <v>191</v>
      </c>
      <c r="AD14">
        <v>200</v>
      </c>
      <c r="AE14">
        <v>119</v>
      </c>
      <c r="AF14">
        <v>12</v>
      </c>
      <c r="AG14">
        <v>66</v>
      </c>
      <c r="AH14">
        <v>271</v>
      </c>
      <c r="AI14">
        <v>115</v>
      </c>
      <c r="AJ14">
        <v>54</v>
      </c>
      <c r="AK14">
        <v>39</v>
      </c>
      <c r="AL14">
        <v>196</v>
      </c>
      <c r="AM14">
        <v>312</v>
      </c>
      <c r="AN14">
        <v>154</v>
      </c>
      <c r="AO14">
        <v>54</v>
      </c>
      <c r="AP14">
        <v>392</v>
      </c>
      <c r="AQ14">
        <v>180</v>
      </c>
      <c r="AR14">
        <v>81</v>
      </c>
      <c r="AS14">
        <v>99</v>
      </c>
      <c r="AT14">
        <v>191</v>
      </c>
      <c r="AU14">
        <v>53</v>
      </c>
      <c r="AV14">
        <v>210</v>
      </c>
      <c r="AW14">
        <v>150</v>
      </c>
      <c r="AX14">
        <v>395</v>
      </c>
      <c r="AY14">
        <v>350</v>
      </c>
      <c r="AZ14">
        <v>275</v>
      </c>
      <c r="BA14">
        <v>490</v>
      </c>
      <c r="BB14">
        <v>308</v>
      </c>
      <c r="BC14">
        <v>353</v>
      </c>
      <c r="BD14">
        <v>547</v>
      </c>
      <c r="BE14">
        <v>279</v>
      </c>
      <c r="BF14">
        <v>363</v>
      </c>
      <c r="BG14">
        <v>352</v>
      </c>
      <c r="BH14">
        <v>270</v>
      </c>
      <c r="BI14">
        <v>366</v>
      </c>
      <c r="BJ14">
        <v>405</v>
      </c>
      <c r="BK14">
        <v>496</v>
      </c>
      <c r="BL14">
        <v>579</v>
      </c>
    </row>
    <row r="15" spans="2:64" ht="18" customHeight="1">
      <c r="B15" s="9" t="s">
        <v>7</v>
      </c>
      <c r="C15" s="39">
        <v>17758</v>
      </c>
      <c r="D15" s="30">
        <v>19510</v>
      </c>
      <c r="E15" s="6">
        <v>14066</v>
      </c>
      <c r="F15" s="46">
        <f t="shared" si="0"/>
        <v>-5444</v>
      </c>
      <c r="G15" s="4">
        <f t="shared" si="1"/>
        <v>72.09636084059457</v>
      </c>
      <c r="H15" s="23"/>
      <c r="V15">
        <v>208</v>
      </c>
      <c r="W15">
        <v>1388</v>
      </c>
      <c r="X15">
        <v>28</v>
      </c>
      <c r="Z15">
        <v>6</v>
      </c>
      <c r="AQ15">
        <v>293</v>
      </c>
      <c r="AR15">
        <v>1214</v>
      </c>
      <c r="BJ15">
        <v>227</v>
      </c>
      <c r="BK15">
        <v>1028</v>
      </c>
      <c r="BL15">
        <v>39</v>
      </c>
    </row>
    <row r="16" spans="2:33" ht="18" customHeight="1">
      <c r="B16" s="9" t="s">
        <v>38</v>
      </c>
      <c r="C16" s="39"/>
      <c r="D16" s="30"/>
      <c r="E16" s="6">
        <v>0</v>
      </c>
      <c r="F16" s="46">
        <f t="shared" si="0"/>
        <v>0</v>
      </c>
      <c r="G16" s="34" t="e">
        <f t="shared" si="1"/>
        <v>#DIV/0!</v>
      </c>
      <c r="H16" s="23"/>
      <c r="AA16">
        <v>7</v>
      </c>
      <c r="AE16">
        <v>-29</v>
      </c>
      <c r="AG16">
        <v>-7</v>
      </c>
    </row>
    <row r="17" spans="2:64" ht="19.5" customHeight="1">
      <c r="B17" s="10" t="s">
        <v>8</v>
      </c>
      <c r="C17" s="38">
        <v>21608</v>
      </c>
      <c r="D17" s="30">
        <v>29380</v>
      </c>
      <c r="E17" s="6">
        <v>22890</v>
      </c>
      <c r="F17" s="46">
        <f t="shared" si="0"/>
        <v>-6490</v>
      </c>
      <c r="G17" s="4">
        <f t="shared" si="1"/>
        <v>77.91014295439074</v>
      </c>
      <c r="H17" s="23"/>
      <c r="I17">
        <f>6+29+89</f>
        <v>124</v>
      </c>
      <c r="J17">
        <v>65</v>
      </c>
      <c r="K17">
        <v>70</v>
      </c>
      <c r="L17">
        <v>98</v>
      </c>
      <c r="M17">
        <v>162</v>
      </c>
      <c r="N17">
        <v>144</v>
      </c>
      <c r="O17">
        <v>71</v>
      </c>
      <c r="P17">
        <v>168</v>
      </c>
      <c r="Q17">
        <v>36</v>
      </c>
      <c r="R17">
        <v>43</v>
      </c>
      <c r="S17">
        <v>192</v>
      </c>
      <c r="T17">
        <v>38</v>
      </c>
      <c r="U17">
        <v>208</v>
      </c>
      <c r="V17">
        <v>137</v>
      </c>
      <c r="W17">
        <v>74</v>
      </c>
      <c r="X17">
        <v>84</v>
      </c>
      <c r="Y17">
        <v>83</v>
      </c>
      <c r="Z17">
        <v>124</v>
      </c>
      <c r="AA17">
        <v>116</v>
      </c>
      <c r="AB17">
        <v>200</v>
      </c>
      <c r="AC17">
        <v>70</v>
      </c>
      <c r="AD17">
        <v>128</v>
      </c>
      <c r="AE17">
        <v>146</v>
      </c>
      <c r="AF17">
        <v>111</v>
      </c>
      <c r="AG17">
        <v>108</v>
      </c>
      <c r="AH17">
        <v>96</v>
      </c>
      <c r="AI17">
        <v>89</v>
      </c>
      <c r="AJ17">
        <v>75</v>
      </c>
      <c r="AK17">
        <v>144</v>
      </c>
      <c r="AL17">
        <v>170</v>
      </c>
      <c r="AM17">
        <v>72</v>
      </c>
      <c r="AN17">
        <v>136</v>
      </c>
      <c r="AO17">
        <v>178</v>
      </c>
      <c r="AP17">
        <v>88</v>
      </c>
      <c r="AQ17">
        <v>115</v>
      </c>
      <c r="AR17">
        <v>82</v>
      </c>
      <c r="AS17">
        <v>215</v>
      </c>
      <c r="AT17">
        <v>71</v>
      </c>
      <c r="AU17">
        <v>120</v>
      </c>
      <c r="AV17">
        <v>149</v>
      </c>
      <c r="AW17">
        <v>80</v>
      </c>
      <c r="AX17">
        <v>124</v>
      </c>
      <c r="AY17">
        <v>394</v>
      </c>
      <c r="AZ17">
        <v>85</v>
      </c>
      <c r="BA17">
        <v>218</v>
      </c>
      <c r="BB17">
        <v>156</v>
      </c>
      <c r="BC17">
        <v>271</v>
      </c>
      <c r="BD17">
        <v>49</v>
      </c>
      <c r="BE17">
        <v>102</v>
      </c>
      <c r="BF17">
        <v>145</v>
      </c>
      <c r="BG17">
        <v>113</v>
      </c>
      <c r="BH17">
        <v>119</v>
      </c>
      <c r="BI17">
        <v>137</v>
      </c>
      <c r="BJ17">
        <v>160</v>
      </c>
      <c r="BK17">
        <v>200</v>
      </c>
      <c r="BL17">
        <v>224</v>
      </c>
    </row>
    <row r="18" spans="2:46" ht="47.25" customHeight="1">
      <c r="B18" s="11" t="s">
        <v>9</v>
      </c>
      <c r="C18" s="39">
        <v>20</v>
      </c>
      <c r="D18" s="30"/>
      <c r="E18" s="6">
        <v>14</v>
      </c>
      <c r="F18" s="46">
        <f t="shared" si="0"/>
        <v>14</v>
      </c>
      <c r="G18" s="34" t="e">
        <f t="shared" si="1"/>
        <v>#DIV/0!</v>
      </c>
      <c r="H18" s="23"/>
      <c r="L18">
        <v>2</v>
      </c>
      <c r="AT18">
        <v>1</v>
      </c>
    </row>
    <row r="19" spans="2:8" ht="17.25" customHeight="1">
      <c r="B19" s="10" t="s">
        <v>10</v>
      </c>
      <c r="C19" s="39">
        <v>333</v>
      </c>
      <c r="D19" s="30">
        <v>200</v>
      </c>
      <c r="E19" s="6">
        <v>15</v>
      </c>
      <c r="F19" s="46">
        <f t="shared" si="0"/>
        <v>-185</v>
      </c>
      <c r="G19" s="4">
        <f t="shared" si="1"/>
        <v>7.5</v>
      </c>
      <c r="H19" s="23"/>
    </row>
    <row r="20" spans="2:64" ht="78.75">
      <c r="B20" s="10" t="s">
        <v>31</v>
      </c>
      <c r="C20" s="40">
        <v>109966</v>
      </c>
      <c r="D20" s="30">
        <v>138543</v>
      </c>
      <c r="E20" s="6">
        <v>90271</v>
      </c>
      <c r="F20" s="46">
        <f t="shared" si="0"/>
        <v>-48272</v>
      </c>
      <c r="G20" s="4">
        <f t="shared" si="1"/>
        <v>65.15738795897302</v>
      </c>
      <c r="H20" s="23"/>
      <c r="I20">
        <f>24+5</f>
        <v>29</v>
      </c>
      <c r="J20">
        <v>576</v>
      </c>
      <c r="K20">
        <v>20</v>
      </c>
      <c r="L20">
        <v>14</v>
      </c>
      <c r="M20">
        <v>4</v>
      </c>
      <c r="N20">
        <v>537</v>
      </c>
      <c r="O20">
        <v>20</v>
      </c>
      <c r="P20">
        <v>-18</v>
      </c>
      <c r="Q20">
        <v>4</v>
      </c>
      <c r="R20">
        <v>30</v>
      </c>
      <c r="S20">
        <v>88</v>
      </c>
      <c r="T20">
        <v>223</v>
      </c>
      <c r="U20">
        <v>43</v>
      </c>
      <c r="V20">
        <v>80</v>
      </c>
      <c r="W20">
        <v>623</v>
      </c>
      <c r="X20">
        <v>81</v>
      </c>
      <c r="Y20">
        <v>31</v>
      </c>
      <c r="Z20">
        <v>11</v>
      </c>
      <c r="AA20">
        <v>18</v>
      </c>
      <c r="AB20">
        <v>9</v>
      </c>
      <c r="AC20">
        <v>438</v>
      </c>
      <c r="AD20">
        <v>139</v>
      </c>
      <c r="AE20">
        <v>82</v>
      </c>
      <c r="AF20">
        <v>10</v>
      </c>
      <c r="AG20">
        <v>212</v>
      </c>
      <c r="AH20">
        <v>43</v>
      </c>
      <c r="AI20">
        <v>1036</v>
      </c>
      <c r="AJ20">
        <v>82</v>
      </c>
      <c r="AK20">
        <v>969</v>
      </c>
      <c r="AL20">
        <v>32</v>
      </c>
      <c r="AM20">
        <v>253</v>
      </c>
      <c r="AN20">
        <v>41</v>
      </c>
      <c r="AO20">
        <v>260</v>
      </c>
      <c r="AP20">
        <v>44</v>
      </c>
      <c r="AQ20">
        <v>57</v>
      </c>
      <c r="AR20">
        <v>122</v>
      </c>
      <c r="AS20">
        <v>89</v>
      </c>
      <c r="AT20">
        <v>219</v>
      </c>
      <c r="AU20">
        <v>420</v>
      </c>
      <c r="AV20">
        <v>296</v>
      </c>
      <c r="AW20">
        <v>574</v>
      </c>
      <c r="AX20">
        <v>433</v>
      </c>
      <c r="AY20">
        <v>7294</v>
      </c>
      <c r="AZ20">
        <v>4880</v>
      </c>
      <c r="BA20">
        <v>2996</v>
      </c>
      <c r="BB20">
        <v>878</v>
      </c>
      <c r="BC20">
        <v>275</v>
      </c>
      <c r="BD20">
        <v>132</v>
      </c>
      <c r="BE20">
        <v>1646</v>
      </c>
      <c r="BF20">
        <v>216</v>
      </c>
      <c r="BG20">
        <v>481</v>
      </c>
      <c r="BH20">
        <v>249</v>
      </c>
      <c r="BI20">
        <v>307</v>
      </c>
      <c r="BJ20">
        <v>344</v>
      </c>
      <c r="BK20">
        <v>722</v>
      </c>
      <c r="BL20">
        <v>683</v>
      </c>
    </row>
    <row r="21" spans="2:64" ht="78.75">
      <c r="B21" s="10" t="s">
        <v>28</v>
      </c>
      <c r="C21" s="40">
        <v>37496</v>
      </c>
      <c r="D21" s="30">
        <v>56525</v>
      </c>
      <c r="E21" s="6">
        <v>32482</v>
      </c>
      <c r="F21" s="46">
        <f t="shared" si="0"/>
        <v>-24043</v>
      </c>
      <c r="G21" s="4">
        <f t="shared" si="1"/>
        <v>57.46483856700575</v>
      </c>
      <c r="H21" s="23"/>
      <c r="I21">
        <f>11+28</f>
        <v>39</v>
      </c>
      <c r="J21">
        <v>11</v>
      </c>
      <c r="K21">
        <v>4</v>
      </c>
      <c r="L21">
        <v>29</v>
      </c>
      <c r="M21">
        <v>46</v>
      </c>
      <c r="N21">
        <v>7</v>
      </c>
      <c r="P21">
        <v>101</v>
      </c>
      <c r="Q21">
        <v>15</v>
      </c>
      <c r="R21">
        <v>25</v>
      </c>
      <c r="S21">
        <v>9</v>
      </c>
      <c r="T21">
        <v>846</v>
      </c>
      <c r="U21">
        <v>30</v>
      </c>
      <c r="W21">
        <v>4</v>
      </c>
      <c r="X21">
        <v>21</v>
      </c>
      <c r="Y21">
        <v>17</v>
      </c>
      <c r="Z21">
        <v>26</v>
      </c>
      <c r="AA21">
        <v>2</v>
      </c>
      <c r="AB21">
        <v>11</v>
      </c>
      <c r="AC21">
        <v>9</v>
      </c>
      <c r="AD21">
        <v>360</v>
      </c>
      <c r="AE21">
        <v>9</v>
      </c>
      <c r="AF21">
        <v>26</v>
      </c>
      <c r="AG21">
        <v>80</v>
      </c>
      <c r="AH21">
        <v>8</v>
      </c>
      <c r="AI21">
        <v>13</v>
      </c>
      <c r="AJ21">
        <v>59</v>
      </c>
      <c r="AK21">
        <v>3</v>
      </c>
      <c r="AL21">
        <v>16</v>
      </c>
      <c r="AM21">
        <v>18</v>
      </c>
      <c r="AN21">
        <v>11</v>
      </c>
      <c r="AO21">
        <v>21</v>
      </c>
      <c r="AP21">
        <v>360</v>
      </c>
      <c r="AQ21">
        <v>6</v>
      </c>
      <c r="AR21">
        <v>100</v>
      </c>
      <c r="AS21">
        <v>12</v>
      </c>
      <c r="AT21">
        <v>18</v>
      </c>
      <c r="AU21">
        <v>35</v>
      </c>
      <c r="AV21">
        <v>72</v>
      </c>
      <c r="AW21">
        <v>228</v>
      </c>
      <c r="AX21">
        <v>73</v>
      </c>
      <c r="AY21">
        <v>246</v>
      </c>
      <c r="AZ21">
        <v>5133</v>
      </c>
      <c r="BA21">
        <v>430</v>
      </c>
      <c r="BB21">
        <v>228</v>
      </c>
      <c r="BC21">
        <v>262</v>
      </c>
      <c r="BD21">
        <v>44</v>
      </c>
      <c r="BE21">
        <v>116</v>
      </c>
      <c r="BF21">
        <v>126</v>
      </c>
      <c r="BG21">
        <v>219</v>
      </c>
      <c r="BH21">
        <v>22</v>
      </c>
      <c r="BI21">
        <v>38</v>
      </c>
      <c r="BJ21">
        <v>64</v>
      </c>
      <c r="BK21">
        <v>85</v>
      </c>
      <c r="BL21">
        <v>1314</v>
      </c>
    </row>
    <row r="22" spans="2:61" ht="61.5" customHeight="1">
      <c r="B22" s="10" t="s">
        <v>11</v>
      </c>
      <c r="C22" s="39">
        <v>2017</v>
      </c>
      <c r="D22" s="30">
        <v>6648</v>
      </c>
      <c r="E22" s="6">
        <v>2597</v>
      </c>
      <c r="F22" s="46">
        <f t="shared" si="0"/>
        <v>-4051</v>
      </c>
      <c r="G22" s="4">
        <f t="shared" si="1"/>
        <v>39.064380264741274</v>
      </c>
      <c r="H22" s="23"/>
      <c r="I22">
        <v>5</v>
      </c>
      <c r="J22">
        <v>69</v>
      </c>
      <c r="K22">
        <v>2</v>
      </c>
      <c r="X22">
        <v>214</v>
      </c>
      <c r="AE22">
        <v>2</v>
      </c>
      <c r="AX22">
        <v>2</v>
      </c>
      <c r="AZ22">
        <v>1</v>
      </c>
      <c r="BA22">
        <v>110</v>
      </c>
      <c r="BC22">
        <v>120</v>
      </c>
      <c r="BG22">
        <v>970</v>
      </c>
      <c r="BI22">
        <v>2</v>
      </c>
    </row>
    <row r="23" spans="2:64" ht="29.25" customHeight="1">
      <c r="B23" s="10" t="s">
        <v>12</v>
      </c>
      <c r="C23" s="25">
        <v>13077</v>
      </c>
      <c r="D23" s="30">
        <v>17349</v>
      </c>
      <c r="E23" s="6">
        <v>16617</v>
      </c>
      <c r="F23" s="46">
        <f t="shared" si="0"/>
        <v>-732</v>
      </c>
      <c r="G23" s="4">
        <f t="shared" si="1"/>
        <v>95.78073664188138</v>
      </c>
      <c r="H23" s="23"/>
      <c r="I23">
        <v>92</v>
      </c>
      <c r="J23">
        <v>26</v>
      </c>
      <c r="K23">
        <v>324</v>
      </c>
      <c r="L23">
        <v>288</v>
      </c>
      <c r="N23">
        <v>19</v>
      </c>
      <c r="U23">
        <v>16</v>
      </c>
      <c r="V23">
        <v>135</v>
      </c>
      <c r="Z23">
        <v>8</v>
      </c>
      <c r="AA23">
        <v>45</v>
      </c>
      <c r="AC23">
        <v>102</v>
      </c>
      <c r="AD23">
        <v>434</v>
      </c>
      <c r="AE23">
        <v>34</v>
      </c>
      <c r="AF23">
        <v>615</v>
      </c>
      <c r="AG23">
        <v>150</v>
      </c>
      <c r="AH23">
        <v>11</v>
      </c>
      <c r="AI23">
        <v>44</v>
      </c>
      <c r="AL23">
        <v>5</v>
      </c>
      <c r="AM23">
        <v>104</v>
      </c>
      <c r="AN23">
        <v>28</v>
      </c>
      <c r="AO23">
        <v>66</v>
      </c>
      <c r="AP23">
        <v>140</v>
      </c>
      <c r="AQ23">
        <v>230</v>
      </c>
      <c r="AR23">
        <v>122</v>
      </c>
      <c r="AT23">
        <v>91</v>
      </c>
      <c r="AU23">
        <v>59</v>
      </c>
      <c r="AV23">
        <v>90</v>
      </c>
      <c r="AW23">
        <v>489</v>
      </c>
      <c r="AX23">
        <v>138</v>
      </c>
      <c r="AY23">
        <v>261</v>
      </c>
      <c r="AZ23">
        <v>248</v>
      </c>
      <c r="BB23">
        <v>54</v>
      </c>
      <c r="BF23">
        <v>14</v>
      </c>
      <c r="BG23">
        <v>43</v>
      </c>
      <c r="BH23">
        <v>5</v>
      </c>
      <c r="BI23">
        <v>123</v>
      </c>
      <c r="BK23">
        <v>33</v>
      </c>
      <c r="BL23">
        <v>32</v>
      </c>
    </row>
    <row r="24" spans="2:57" ht="28.5" customHeight="1">
      <c r="B24" s="10" t="s">
        <v>13</v>
      </c>
      <c r="C24" s="39">
        <v>1694</v>
      </c>
      <c r="D24" s="30">
        <v>6208</v>
      </c>
      <c r="E24" s="6">
        <v>6208</v>
      </c>
      <c r="F24" s="46">
        <f t="shared" si="0"/>
        <v>0</v>
      </c>
      <c r="G24" s="4">
        <f t="shared" si="1"/>
        <v>100</v>
      </c>
      <c r="H24" s="23"/>
      <c r="BE24">
        <v>5971</v>
      </c>
    </row>
    <row r="25" spans="2:8" ht="44.25" customHeight="1" hidden="1">
      <c r="B25" s="10" t="s">
        <v>14</v>
      </c>
      <c r="C25" s="39"/>
      <c r="D25" s="30"/>
      <c r="E25" s="6"/>
      <c r="F25" s="46">
        <f t="shared" si="0"/>
        <v>0</v>
      </c>
      <c r="G25" s="4" t="e">
        <f t="shared" si="1"/>
        <v>#DIV/0!</v>
      </c>
      <c r="H25" s="23"/>
    </row>
    <row r="26" spans="2:64" ht="39" customHeight="1">
      <c r="B26" s="10" t="s">
        <v>37</v>
      </c>
      <c r="C26" s="30">
        <v>32221</v>
      </c>
      <c r="D26" s="30">
        <v>37487</v>
      </c>
      <c r="E26" s="30">
        <v>26285</v>
      </c>
      <c r="F26" s="46">
        <f t="shared" si="0"/>
        <v>-11202</v>
      </c>
      <c r="G26" s="4">
        <f t="shared" si="1"/>
        <v>70.1176407821378</v>
      </c>
      <c r="H26" s="23"/>
      <c r="I26">
        <v>7</v>
      </c>
      <c r="J26">
        <v>65</v>
      </c>
      <c r="K26">
        <v>61</v>
      </c>
      <c r="L26">
        <v>29</v>
      </c>
      <c r="M26">
        <v>62</v>
      </c>
      <c r="N26">
        <v>20</v>
      </c>
      <c r="O26">
        <v>15</v>
      </c>
      <c r="P26">
        <v>210</v>
      </c>
      <c r="Q26">
        <v>9</v>
      </c>
      <c r="R26">
        <v>182</v>
      </c>
      <c r="S26">
        <v>320</v>
      </c>
      <c r="T26">
        <v>10</v>
      </c>
      <c r="U26">
        <v>102</v>
      </c>
      <c r="V26">
        <v>4</v>
      </c>
      <c r="W26">
        <v>117</v>
      </c>
      <c r="X26">
        <v>3</v>
      </c>
      <c r="Y26">
        <v>5</v>
      </c>
      <c r="Z26">
        <v>631</v>
      </c>
      <c r="AC26">
        <v>139</v>
      </c>
      <c r="AD26" t="e">
        <f>SUM(#REF!)</f>
        <v>#REF!</v>
      </c>
      <c r="AE26">
        <v>195</v>
      </c>
      <c r="AF26">
        <v>187</v>
      </c>
      <c r="AG26">
        <v>101</v>
      </c>
      <c r="AH26">
        <v>91</v>
      </c>
      <c r="AI26">
        <v>130</v>
      </c>
      <c r="AJ26">
        <v>124</v>
      </c>
      <c r="AK26">
        <v>72</v>
      </c>
      <c r="AL26">
        <v>87</v>
      </c>
      <c r="AM26">
        <v>15</v>
      </c>
      <c r="AN26">
        <v>19</v>
      </c>
      <c r="AO26">
        <v>67</v>
      </c>
      <c r="AP26">
        <v>14</v>
      </c>
      <c r="AQ26">
        <v>11</v>
      </c>
      <c r="AR26">
        <v>11</v>
      </c>
      <c r="AS26">
        <v>6</v>
      </c>
      <c r="AT26">
        <v>387</v>
      </c>
      <c r="AU26">
        <v>35</v>
      </c>
      <c r="AV26">
        <v>22</v>
      </c>
      <c r="AW26">
        <v>61</v>
      </c>
      <c r="AX26">
        <v>372</v>
      </c>
      <c r="AY26">
        <v>-809</v>
      </c>
      <c r="AZ26">
        <v>79</v>
      </c>
      <c r="BA26">
        <v>1029</v>
      </c>
      <c r="BB26">
        <v>75</v>
      </c>
      <c r="BC26">
        <v>279</v>
      </c>
      <c r="BD26">
        <v>30</v>
      </c>
      <c r="BE26">
        <v>272</v>
      </c>
      <c r="BF26">
        <v>60</v>
      </c>
      <c r="BG26">
        <v>549</v>
      </c>
      <c r="BH26">
        <v>198</v>
      </c>
      <c r="BI26">
        <v>789</v>
      </c>
      <c r="BJ26">
        <v>46</v>
      </c>
      <c r="BK26">
        <v>2</v>
      </c>
      <c r="BL26">
        <v>6</v>
      </c>
    </row>
    <row r="27" spans="2:62" ht="32.25" customHeight="1">
      <c r="B27" s="12" t="s">
        <v>15</v>
      </c>
      <c r="C27" s="39">
        <v>18853</v>
      </c>
      <c r="D27" s="30">
        <v>14869</v>
      </c>
      <c r="E27" s="6">
        <v>8824</v>
      </c>
      <c r="F27" s="46">
        <f t="shared" si="0"/>
        <v>-6045</v>
      </c>
      <c r="G27" s="4">
        <f t="shared" si="1"/>
        <v>59.34494586051516</v>
      </c>
      <c r="H27" s="23"/>
      <c r="I27">
        <v>2</v>
      </c>
      <c r="J27">
        <v>6</v>
      </c>
      <c r="K27">
        <v>2</v>
      </c>
      <c r="L27">
        <v>19</v>
      </c>
      <c r="M27">
        <v>2</v>
      </c>
      <c r="N27">
        <v>7</v>
      </c>
      <c r="O27">
        <v>29</v>
      </c>
      <c r="P27">
        <v>17</v>
      </c>
      <c r="Q27">
        <v>21</v>
      </c>
      <c r="R27">
        <v>51</v>
      </c>
      <c r="S27">
        <v>8</v>
      </c>
      <c r="T27">
        <v>5</v>
      </c>
      <c r="U27">
        <v>8</v>
      </c>
      <c r="V27">
        <v>3</v>
      </c>
      <c r="W27">
        <v>6</v>
      </c>
      <c r="X27">
        <v>13</v>
      </c>
      <c r="Y27">
        <v>8</v>
      </c>
      <c r="AA27">
        <v>5</v>
      </c>
      <c r="AF27">
        <v>5</v>
      </c>
      <c r="AG27">
        <v>1</v>
      </c>
      <c r="AH27">
        <v>2</v>
      </c>
      <c r="AI27">
        <v>5</v>
      </c>
      <c r="AJ27">
        <v>1</v>
      </c>
      <c r="AK27">
        <v>57</v>
      </c>
      <c r="AM27">
        <v>3</v>
      </c>
      <c r="AN27">
        <v>4</v>
      </c>
      <c r="AO27">
        <v>39</v>
      </c>
      <c r="AP27">
        <v>56</v>
      </c>
      <c r="AQ27">
        <v>1868</v>
      </c>
      <c r="AR27">
        <v>205</v>
      </c>
      <c r="AS27">
        <v>136</v>
      </c>
      <c r="AT27">
        <v>53</v>
      </c>
      <c r="AU27">
        <v>41</v>
      </c>
      <c r="AV27">
        <v>9</v>
      </c>
      <c r="AW27">
        <v>12</v>
      </c>
      <c r="AX27">
        <v>71</v>
      </c>
      <c r="AY27">
        <v>782</v>
      </c>
      <c r="AZ27">
        <v>318</v>
      </c>
      <c r="BA27">
        <v>304</v>
      </c>
      <c r="BB27">
        <v>289</v>
      </c>
      <c r="BC27">
        <v>279</v>
      </c>
      <c r="BD27">
        <v>275</v>
      </c>
      <c r="BE27">
        <v>281</v>
      </c>
      <c r="BG27">
        <v>3</v>
      </c>
      <c r="BI27">
        <v>7</v>
      </c>
      <c r="BJ27">
        <v>7</v>
      </c>
    </row>
    <row r="28" spans="2:62" ht="47.25">
      <c r="B28" s="12" t="s">
        <v>16</v>
      </c>
      <c r="C28" s="40">
        <v>6076</v>
      </c>
      <c r="D28" s="30">
        <v>3118</v>
      </c>
      <c r="E28" s="6">
        <v>3764</v>
      </c>
      <c r="F28" s="46">
        <f t="shared" si="0"/>
        <v>646</v>
      </c>
      <c r="G28" s="4">
        <f t="shared" si="1"/>
        <v>120.71840923669019</v>
      </c>
      <c r="H28" s="23"/>
      <c r="AE28">
        <v>16</v>
      </c>
      <c r="AI28">
        <v>2</v>
      </c>
      <c r="AK28">
        <v>16</v>
      </c>
      <c r="AP28">
        <v>9</v>
      </c>
      <c r="AR28">
        <v>1</v>
      </c>
      <c r="AS28">
        <v>4</v>
      </c>
      <c r="AT28">
        <v>9</v>
      </c>
      <c r="AU28">
        <v>6</v>
      </c>
      <c r="AV28">
        <v>37</v>
      </c>
      <c r="AX28">
        <v>2</v>
      </c>
      <c r="BA28">
        <v>4</v>
      </c>
      <c r="BB28">
        <v>5</v>
      </c>
      <c r="BC28">
        <v>3</v>
      </c>
      <c r="BD28">
        <v>6</v>
      </c>
      <c r="BE28">
        <v>8</v>
      </c>
      <c r="BF28">
        <v>2</v>
      </c>
      <c r="BH28">
        <v>21</v>
      </c>
      <c r="BJ28">
        <v>30</v>
      </c>
    </row>
    <row r="29" spans="2:50" ht="31.5">
      <c r="B29" s="12" t="s">
        <v>17</v>
      </c>
      <c r="C29" s="40">
        <v>2264</v>
      </c>
      <c r="D29" s="30">
        <v>8047</v>
      </c>
      <c r="E29" s="6">
        <v>7959</v>
      </c>
      <c r="F29" s="46">
        <f t="shared" si="0"/>
        <v>-88</v>
      </c>
      <c r="G29" s="4">
        <f t="shared" si="1"/>
        <v>98.90642475456693</v>
      </c>
      <c r="H29" s="23"/>
      <c r="J29">
        <v>169</v>
      </c>
      <c r="K29">
        <v>57</v>
      </c>
      <c r="AC29">
        <v>169</v>
      </c>
      <c r="AG29">
        <v>60</v>
      </c>
      <c r="AI29">
        <v>57</v>
      </c>
      <c r="AT29">
        <v>168</v>
      </c>
      <c r="AV29">
        <v>57</v>
      </c>
      <c r="AX29">
        <v>45</v>
      </c>
    </row>
    <row r="30" spans="2:61" ht="63">
      <c r="B30" s="12" t="s">
        <v>29</v>
      </c>
      <c r="C30" s="40">
        <v>19033</v>
      </c>
      <c r="D30" s="30">
        <v>23105</v>
      </c>
      <c r="E30" s="6">
        <v>14184</v>
      </c>
      <c r="F30" s="46">
        <f t="shared" si="0"/>
        <v>-8921</v>
      </c>
      <c r="G30" s="4">
        <f t="shared" si="1"/>
        <v>61.389309673230905</v>
      </c>
      <c r="H30" s="23"/>
      <c r="I30">
        <v>51</v>
      </c>
      <c r="J30">
        <v>9</v>
      </c>
      <c r="N30">
        <v>1742</v>
      </c>
      <c r="O30">
        <v>594</v>
      </c>
      <c r="U30">
        <v>27</v>
      </c>
      <c r="V30">
        <v>52</v>
      </c>
      <c r="W30">
        <v>26</v>
      </c>
      <c r="X30">
        <v>52</v>
      </c>
      <c r="AB30">
        <v>26</v>
      </c>
      <c r="AC30">
        <v>237</v>
      </c>
      <c r="AF30">
        <v>48</v>
      </c>
      <c r="AJ30">
        <v>56</v>
      </c>
      <c r="AL30">
        <v>56</v>
      </c>
      <c r="AM30">
        <v>57</v>
      </c>
      <c r="AN30">
        <v>78</v>
      </c>
      <c r="AO30">
        <v>110</v>
      </c>
      <c r="AP30">
        <v>22</v>
      </c>
      <c r="AR30">
        <v>70</v>
      </c>
      <c r="AS30">
        <v>11</v>
      </c>
      <c r="AT30">
        <v>4</v>
      </c>
      <c r="AV30">
        <v>45</v>
      </c>
      <c r="AX30">
        <v>26</v>
      </c>
      <c r="AZ30">
        <v>26</v>
      </c>
      <c r="BB30">
        <v>59</v>
      </c>
      <c r="BD30">
        <v>26</v>
      </c>
      <c r="BE30">
        <v>113</v>
      </c>
      <c r="BF30">
        <v>104</v>
      </c>
      <c r="BG30">
        <v>45</v>
      </c>
      <c r="BI30">
        <v>17</v>
      </c>
    </row>
    <row r="31" spans="2:62" ht="63">
      <c r="B31" s="12" t="s">
        <v>30</v>
      </c>
      <c r="C31" s="39">
        <v>4306</v>
      </c>
      <c r="D31" s="30">
        <v>3923</v>
      </c>
      <c r="E31" s="6">
        <v>12279</v>
      </c>
      <c r="F31" s="46">
        <f t="shared" si="0"/>
        <v>8356</v>
      </c>
      <c r="G31" s="4">
        <f t="shared" si="1"/>
        <v>313.00025490695896</v>
      </c>
      <c r="H31" s="23"/>
      <c r="I31">
        <f>336+56</f>
        <v>392</v>
      </c>
      <c r="O31">
        <v>56</v>
      </c>
      <c r="S31">
        <v>56</v>
      </c>
      <c r="AG31">
        <v>113</v>
      </c>
      <c r="AH31">
        <v>84</v>
      </c>
      <c r="AM31">
        <v>56</v>
      </c>
      <c r="AO31">
        <v>97</v>
      </c>
      <c r="AP31">
        <v>56</v>
      </c>
      <c r="AR31">
        <v>187</v>
      </c>
      <c r="BA31">
        <v>161</v>
      </c>
      <c r="BB31">
        <v>56</v>
      </c>
      <c r="BD31">
        <v>125</v>
      </c>
      <c r="BE31">
        <v>112</v>
      </c>
      <c r="BI31">
        <v>171</v>
      </c>
      <c r="BJ31">
        <v>82</v>
      </c>
    </row>
    <row r="32" spans="2:55" ht="63">
      <c r="B32" s="12" t="s">
        <v>36</v>
      </c>
      <c r="C32" s="38">
        <v>5660</v>
      </c>
      <c r="D32" s="48">
        <v>8318</v>
      </c>
      <c r="E32" s="6">
        <v>18809</v>
      </c>
      <c r="F32" s="46">
        <f t="shared" si="0"/>
        <v>10491</v>
      </c>
      <c r="G32" s="34">
        <f t="shared" si="1"/>
        <v>226.12406828564556</v>
      </c>
      <c r="H32" s="23"/>
      <c r="R32">
        <v>550</v>
      </c>
      <c r="AN32">
        <v>33</v>
      </c>
      <c r="AW32">
        <v>88</v>
      </c>
      <c r="AY32">
        <v>68</v>
      </c>
      <c r="BC32">
        <v>544</v>
      </c>
    </row>
    <row r="33" spans="2:52" ht="45.75" customHeight="1">
      <c r="B33" s="12" t="s">
        <v>32</v>
      </c>
      <c r="C33" s="39">
        <v>25174</v>
      </c>
      <c r="D33" s="30">
        <v>398</v>
      </c>
      <c r="E33" s="6">
        <v>398</v>
      </c>
      <c r="F33" s="46">
        <f t="shared" si="0"/>
        <v>0</v>
      </c>
      <c r="G33" s="34">
        <f t="shared" si="1"/>
        <v>100</v>
      </c>
      <c r="H33" s="23"/>
      <c r="AZ33">
        <v>60</v>
      </c>
    </row>
    <row r="34" spans="2:64" ht="31.5">
      <c r="B34" s="12" t="s">
        <v>18</v>
      </c>
      <c r="C34" s="38">
        <v>14527</v>
      </c>
      <c r="D34" s="30">
        <v>18100</v>
      </c>
      <c r="E34" s="6">
        <v>17632</v>
      </c>
      <c r="F34" s="46">
        <f t="shared" si="0"/>
        <v>-468</v>
      </c>
      <c r="G34" s="4">
        <f t="shared" si="1"/>
        <v>97.41436464088397</v>
      </c>
      <c r="H34" s="23"/>
      <c r="I34">
        <f>17+76+2</f>
        <v>95</v>
      </c>
      <c r="J34">
        <v>27</v>
      </c>
      <c r="K34">
        <v>30</v>
      </c>
      <c r="L34">
        <v>50</v>
      </c>
      <c r="M34">
        <v>98</v>
      </c>
      <c r="N34">
        <v>90</v>
      </c>
      <c r="O34">
        <v>217</v>
      </c>
      <c r="P34">
        <v>60</v>
      </c>
      <c r="Q34">
        <v>9</v>
      </c>
      <c r="R34">
        <v>20</v>
      </c>
      <c r="S34">
        <v>120</v>
      </c>
      <c r="T34">
        <v>34</v>
      </c>
      <c r="U34">
        <v>47</v>
      </c>
      <c r="V34">
        <v>50</v>
      </c>
      <c r="W34">
        <v>31</v>
      </c>
      <c r="X34">
        <v>202</v>
      </c>
      <c r="Y34">
        <v>115</v>
      </c>
      <c r="Z34">
        <v>17</v>
      </c>
      <c r="AA34">
        <v>58</v>
      </c>
      <c r="AB34">
        <v>28</v>
      </c>
      <c r="AC34">
        <v>31</v>
      </c>
      <c r="AD34">
        <v>56</v>
      </c>
      <c r="AE34">
        <v>40</v>
      </c>
      <c r="AF34">
        <v>39</v>
      </c>
      <c r="AG34">
        <v>72</v>
      </c>
      <c r="AH34">
        <v>75</v>
      </c>
      <c r="AI34">
        <v>26</v>
      </c>
      <c r="AJ34">
        <v>92</v>
      </c>
      <c r="AK34">
        <v>42</v>
      </c>
      <c r="AL34">
        <v>25</v>
      </c>
      <c r="AM34">
        <v>26</v>
      </c>
      <c r="AN34">
        <v>27</v>
      </c>
      <c r="AO34">
        <v>97</v>
      </c>
      <c r="AP34">
        <v>177</v>
      </c>
      <c r="AQ34">
        <v>39</v>
      </c>
      <c r="AR34">
        <v>70</v>
      </c>
      <c r="AS34">
        <v>96</v>
      </c>
      <c r="AT34">
        <v>32</v>
      </c>
      <c r="AU34">
        <v>50</v>
      </c>
      <c r="AV34">
        <v>111</v>
      </c>
      <c r="AW34">
        <v>64</v>
      </c>
      <c r="AX34">
        <v>17</v>
      </c>
      <c r="AY34">
        <v>90</v>
      </c>
      <c r="AZ34">
        <v>153</v>
      </c>
      <c r="BA34">
        <v>33</v>
      </c>
      <c r="BB34">
        <v>31</v>
      </c>
      <c r="BC34">
        <v>71</v>
      </c>
      <c r="BD34">
        <v>55</v>
      </c>
      <c r="BE34">
        <v>63</v>
      </c>
      <c r="BF34">
        <v>44</v>
      </c>
      <c r="BG34">
        <v>82</v>
      </c>
      <c r="BH34">
        <v>40</v>
      </c>
      <c r="BI34">
        <v>22</v>
      </c>
      <c r="BJ34">
        <v>142</v>
      </c>
      <c r="BK34">
        <v>42</v>
      </c>
      <c r="BL34">
        <v>210</v>
      </c>
    </row>
    <row r="35" spans="2:42" ht="33" customHeight="1">
      <c r="B35" s="12" t="s">
        <v>19</v>
      </c>
      <c r="C35" s="38">
        <v>22621</v>
      </c>
      <c r="D35" s="30">
        <v>16800</v>
      </c>
      <c r="E35" s="6">
        <v>12851</v>
      </c>
      <c r="F35" s="46">
        <f t="shared" si="0"/>
        <v>-3949</v>
      </c>
      <c r="G35" s="4">
        <f t="shared" si="1"/>
        <v>76.49404761904762</v>
      </c>
      <c r="H35" s="23"/>
      <c r="N35">
        <v>1100</v>
      </c>
      <c r="P35">
        <v>52</v>
      </c>
      <c r="R35">
        <v>-1109</v>
      </c>
      <c r="S35">
        <v>2848</v>
      </c>
      <c r="X35">
        <v>2</v>
      </c>
      <c r="Y35">
        <v>75</v>
      </c>
      <c r="AE35">
        <v>10</v>
      </c>
      <c r="AG35">
        <v>-10</v>
      </c>
      <c r="AH35">
        <v>10</v>
      </c>
      <c r="AI35">
        <v>-2</v>
      </c>
      <c r="AJ35">
        <v>-10</v>
      </c>
      <c r="AN35">
        <v>9900</v>
      </c>
      <c r="AP35">
        <v>23</v>
      </c>
    </row>
    <row r="36" spans="2:36" ht="31.5">
      <c r="B36" s="13" t="s">
        <v>20</v>
      </c>
      <c r="C36" s="41">
        <v>0</v>
      </c>
      <c r="D36" s="30"/>
      <c r="E36" s="6">
        <v>-147</v>
      </c>
      <c r="F36" s="46">
        <f t="shared" si="0"/>
        <v>-147</v>
      </c>
      <c r="G36" s="34" t="e">
        <f t="shared" si="1"/>
        <v>#DIV/0!</v>
      </c>
      <c r="H36" s="23"/>
      <c r="N36">
        <v>1100</v>
      </c>
      <c r="P36">
        <v>52</v>
      </c>
      <c r="R36">
        <v>-1109</v>
      </c>
      <c r="S36">
        <v>-52</v>
      </c>
      <c r="X36">
        <v>2</v>
      </c>
      <c r="AE36">
        <v>10</v>
      </c>
      <c r="AG36">
        <v>-10</v>
      </c>
      <c r="AH36">
        <v>10</v>
      </c>
      <c r="AI36">
        <v>-2</v>
      </c>
      <c r="AJ36">
        <v>-10</v>
      </c>
    </row>
    <row r="37" spans="2:8" ht="65.25" customHeight="1">
      <c r="B37" s="13" t="s">
        <v>51</v>
      </c>
      <c r="C37" s="41"/>
      <c r="D37" s="30"/>
      <c r="E37" s="6">
        <v>-31</v>
      </c>
      <c r="F37" s="46">
        <f t="shared" si="0"/>
        <v>-31</v>
      </c>
      <c r="G37" s="34" t="e">
        <f t="shared" si="1"/>
        <v>#DIV/0!</v>
      </c>
      <c r="H37" s="23"/>
    </row>
    <row r="38" spans="2:64" ht="21" customHeight="1">
      <c r="B38" s="14" t="s">
        <v>21</v>
      </c>
      <c r="C38" s="15">
        <f>SUM(C40:C48)</f>
        <v>2058462</v>
      </c>
      <c r="D38" s="49">
        <f>SUM(D39+D44+D47+D48)</f>
        <v>3769004</v>
      </c>
      <c r="E38" s="15">
        <f>E39+E47+E48+E44</f>
        <v>2447450</v>
      </c>
      <c r="F38" s="3">
        <f t="shared" si="0"/>
        <v>-1321554</v>
      </c>
      <c r="G38" s="45">
        <f t="shared" si="1"/>
        <v>64.9362537158358</v>
      </c>
      <c r="H38" s="5">
        <f aca="true" t="shared" si="2" ref="H38:P38">SUM(H39+H44+H47+H48)</f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5</v>
      </c>
      <c r="P38" s="5">
        <f t="shared" si="2"/>
        <v>-625</v>
      </c>
      <c r="Q38" s="5">
        <f aca="true" t="shared" si="3" ref="Q38:BG38">SUM(Q39+Q44+Q47+Q48+Q46)</f>
        <v>-2872</v>
      </c>
      <c r="R38" s="5">
        <f t="shared" si="3"/>
        <v>99253</v>
      </c>
      <c r="S38" s="5">
        <f t="shared" si="3"/>
        <v>96793</v>
      </c>
      <c r="T38" s="5">
        <f t="shared" si="3"/>
        <v>0</v>
      </c>
      <c r="U38" s="5">
        <f t="shared" si="3"/>
        <v>1035</v>
      </c>
      <c r="V38" s="5">
        <f t="shared" si="3"/>
        <v>0</v>
      </c>
      <c r="W38" s="5">
        <f t="shared" si="3"/>
        <v>89</v>
      </c>
      <c r="X38" s="5">
        <f t="shared" si="3"/>
        <v>0</v>
      </c>
      <c r="Y38" s="5">
        <f t="shared" si="3"/>
        <v>25850</v>
      </c>
      <c r="Z38" s="5">
        <f t="shared" si="3"/>
        <v>5140</v>
      </c>
      <c r="AA38" s="5">
        <f t="shared" si="3"/>
        <v>10664</v>
      </c>
      <c r="AB38" s="5">
        <f t="shared" si="3"/>
        <v>30703</v>
      </c>
      <c r="AC38" s="5">
        <f t="shared" si="3"/>
        <v>0</v>
      </c>
      <c r="AD38" s="5">
        <f t="shared" si="3"/>
        <v>323</v>
      </c>
      <c r="AE38" s="5">
        <f t="shared" si="3"/>
        <v>121</v>
      </c>
      <c r="AF38" s="5">
        <f t="shared" si="3"/>
        <v>802</v>
      </c>
      <c r="AG38" s="5">
        <f t="shared" si="3"/>
        <v>-1443</v>
      </c>
      <c r="AH38" s="5">
        <f t="shared" si="3"/>
        <v>409</v>
      </c>
      <c r="AI38" s="5">
        <f t="shared" si="3"/>
        <v>86875</v>
      </c>
      <c r="AJ38" s="5">
        <f t="shared" si="3"/>
        <v>80850</v>
      </c>
      <c r="AK38" s="5">
        <f t="shared" si="3"/>
        <v>44398</v>
      </c>
      <c r="AL38" s="5">
        <f t="shared" si="3"/>
        <v>5324</v>
      </c>
      <c r="AM38" s="5">
        <f t="shared" si="3"/>
        <v>200</v>
      </c>
      <c r="AN38" s="5">
        <f t="shared" si="3"/>
        <v>24</v>
      </c>
      <c r="AO38" s="5">
        <f t="shared" si="3"/>
        <v>1358</v>
      </c>
      <c r="AP38" s="5">
        <f t="shared" si="3"/>
        <v>0</v>
      </c>
      <c r="AQ38" s="5">
        <f t="shared" si="3"/>
        <v>5245</v>
      </c>
      <c r="AR38" s="5">
        <f t="shared" si="3"/>
        <v>0</v>
      </c>
      <c r="AS38" s="5">
        <f t="shared" si="3"/>
        <v>26511</v>
      </c>
      <c r="AT38" s="5">
        <f t="shared" si="3"/>
        <v>351</v>
      </c>
      <c r="AU38" s="5">
        <f t="shared" si="3"/>
        <v>5855</v>
      </c>
      <c r="AV38" s="5">
        <f t="shared" si="3"/>
        <v>900</v>
      </c>
      <c r="AW38" s="5">
        <f t="shared" si="3"/>
        <v>670</v>
      </c>
      <c r="AX38" s="5">
        <f t="shared" si="3"/>
        <v>52829</v>
      </c>
      <c r="AY38" s="5">
        <f t="shared" si="3"/>
        <v>64014</v>
      </c>
      <c r="AZ38" s="5">
        <f t="shared" si="3"/>
        <v>1177</v>
      </c>
      <c r="BA38" s="5">
        <f t="shared" si="3"/>
        <v>7808</v>
      </c>
      <c r="BB38" s="5">
        <f t="shared" si="3"/>
        <v>88033</v>
      </c>
      <c r="BC38" s="5">
        <f t="shared" si="3"/>
        <v>2293</v>
      </c>
      <c r="BD38" s="5">
        <f t="shared" si="3"/>
        <v>0</v>
      </c>
      <c r="BE38" s="5">
        <f t="shared" si="3"/>
        <v>0</v>
      </c>
      <c r="BF38" s="5">
        <f t="shared" si="3"/>
        <v>589</v>
      </c>
      <c r="BG38" s="5">
        <f t="shared" si="3"/>
        <v>-30</v>
      </c>
      <c r="BH38" s="5">
        <f>SUM(BH39+BH44+BH47+BH48+BH46)</f>
        <v>15051</v>
      </c>
      <c r="BI38" s="5">
        <f>SUM(BI39+BI44+BI47+BI48+BI46)</f>
        <v>3012</v>
      </c>
      <c r="BJ38" s="5">
        <f>SUM(BJ39+BJ44+BJ47+BJ48+BJ46)</f>
        <v>16396</v>
      </c>
      <c r="BK38" s="5">
        <f>SUM(BK39+BK44+BK47+BK48+BK46)</f>
        <v>22223</v>
      </c>
      <c r="BL38" s="5">
        <f>SUM(BL39+BL44+BL47+BL48+BL46)</f>
        <v>29</v>
      </c>
    </row>
    <row r="39" spans="2:64" ht="25.5">
      <c r="B39" s="16" t="s">
        <v>22</v>
      </c>
      <c r="C39" s="31">
        <f>SUM(C40:C43)</f>
        <v>2058684</v>
      </c>
      <c r="D39" s="30">
        <f>SUM(D40:D43)</f>
        <v>3764004</v>
      </c>
      <c r="E39" s="6">
        <f>SUM(E40:E43)</f>
        <v>2443857</v>
      </c>
      <c r="F39" s="3">
        <f t="shared" si="0"/>
        <v>-1320147</v>
      </c>
      <c r="G39" s="45">
        <f t="shared" si="1"/>
        <v>64.92705640057768</v>
      </c>
      <c r="H39" s="5">
        <f aca="true" t="shared" si="4" ref="H39:BG39">SUM(H40:H43)</f>
        <v>0</v>
      </c>
      <c r="I39" s="5">
        <f t="shared" si="4"/>
        <v>0</v>
      </c>
      <c r="J39" s="5">
        <f t="shared" si="4"/>
        <v>0</v>
      </c>
      <c r="K39" s="5">
        <f t="shared" si="4"/>
        <v>0</v>
      </c>
      <c r="L39" s="5">
        <f t="shared" si="4"/>
        <v>0</v>
      </c>
      <c r="M39" s="5">
        <f t="shared" si="4"/>
        <v>0</v>
      </c>
      <c r="N39" s="5">
        <f t="shared" si="4"/>
        <v>0</v>
      </c>
      <c r="O39" s="5">
        <f t="shared" si="4"/>
        <v>0</v>
      </c>
      <c r="P39" s="5">
        <f t="shared" si="4"/>
        <v>0</v>
      </c>
      <c r="Q39" s="5">
        <f t="shared" si="4"/>
        <v>0</v>
      </c>
      <c r="R39" s="5">
        <f t="shared" si="4"/>
        <v>102953</v>
      </c>
      <c r="S39" s="5">
        <f t="shared" si="4"/>
        <v>96792</v>
      </c>
      <c r="T39" s="5">
        <f t="shared" si="4"/>
        <v>0</v>
      </c>
      <c r="U39" s="5">
        <f t="shared" si="4"/>
        <v>1035</v>
      </c>
      <c r="V39" s="5">
        <f t="shared" si="4"/>
        <v>0</v>
      </c>
      <c r="W39" s="5">
        <f t="shared" si="4"/>
        <v>89</v>
      </c>
      <c r="X39" s="5">
        <f t="shared" si="4"/>
        <v>0</v>
      </c>
      <c r="Y39" s="5">
        <f t="shared" si="4"/>
        <v>25850</v>
      </c>
      <c r="Z39" s="5">
        <f t="shared" si="4"/>
        <v>5158</v>
      </c>
      <c r="AA39" s="5">
        <f t="shared" si="4"/>
        <v>10714</v>
      </c>
      <c r="AB39" s="5">
        <f t="shared" si="4"/>
        <v>30703</v>
      </c>
      <c r="AC39" s="5">
        <f t="shared" si="4"/>
        <v>0</v>
      </c>
      <c r="AD39" s="5">
        <f t="shared" si="4"/>
        <v>323</v>
      </c>
      <c r="AE39" s="5">
        <f t="shared" si="4"/>
        <v>409</v>
      </c>
      <c r="AF39" s="5">
        <f t="shared" si="4"/>
        <v>802</v>
      </c>
      <c r="AG39" s="5">
        <f t="shared" si="4"/>
        <v>0</v>
      </c>
      <c r="AH39" s="5">
        <f t="shared" si="4"/>
        <v>409</v>
      </c>
      <c r="AI39" s="5">
        <f t="shared" si="4"/>
        <v>86875</v>
      </c>
      <c r="AJ39" s="5">
        <f t="shared" si="4"/>
        <v>80852</v>
      </c>
      <c r="AK39" s="5">
        <f t="shared" si="4"/>
        <v>44398</v>
      </c>
      <c r="AL39" s="5">
        <f t="shared" si="4"/>
        <v>5324</v>
      </c>
      <c r="AM39" s="5">
        <f t="shared" si="4"/>
        <v>200</v>
      </c>
      <c r="AN39" s="5">
        <f t="shared" si="4"/>
        <v>24</v>
      </c>
      <c r="AO39" s="5">
        <f t="shared" si="4"/>
        <v>1358</v>
      </c>
      <c r="AP39" s="5">
        <f t="shared" si="4"/>
        <v>0</v>
      </c>
      <c r="AQ39" s="5">
        <f t="shared" si="4"/>
        <v>5245</v>
      </c>
      <c r="AR39" s="5">
        <f t="shared" si="4"/>
        <v>0</v>
      </c>
      <c r="AS39" s="5">
        <f t="shared" si="4"/>
        <v>26511</v>
      </c>
      <c r="AT39" s="5">
        <f t="shared" si="4"/>
        <v>351</v>
      </c>
      <c r="AU39" s="5">
        <f t="shared" si="4"/>
        <v>5855</v>
      </c>
      <c r="AV39" s="5">
        <f t="shared" si="4"/>
        <v>900</v>
      </c>
      <c r="AW39" s="5">
        <f t="shared" si="4"/>
        <v>660</v>
      </c>
      <c r="AX39" s="5">
        <f t="shared" si="4"/>
        <v>52829</v>
      </c>
      <c r="AY39" s="5">
        <f t="shared" si="4"/>
        <v>64024</v>
      </c>
      <c r="AZ39" s="5">
        <f t="shared" si="4"/>
        <v>1177</v>
      </c>
      <c r="BA39" s="5">
        <f t="shared" si="4"/>
        <v>0</v>
      </c>
      <c r="BB39" s="5">
        <f t="shared" si="4"/>
        <v>88033</v>
      </c>
      <c r="BC39" s="5">
        <f t="shared" si="4"/>
        <v>1999</v>
      </c>
      <c r="BD39" s="5">
        <f t="shared" si="4"/>
        <v>0</v>
      </c>
      <c r="BE39" s="5">
        <f t="shared" si="4"/>
        <v>0</v>
      </c>
      <c r="BF39" s="5">
        <f t="shared" si="4"/>
        <v>589</v>
      </c>
      <c r="BG39" s="5">
        <f t="shared" si="4"/>
        <v>0</v>
      </c>
      <c r="BH39" s="5">
        <f>SUM(BH40:BH43)</f>
        <v>15051</v>
      </c>
      <c r="BI39" s="5">
        <f>SUM(BI40:BI43)</f>
        <v>3012</v>
      </c>
      <c r="BJ39" s="5">
        <f>SUM(BJ40:BJ43)</f>
        <v>16396</v>
      </c>
      <c r="BK39" s="5">
        <f>SUM(BK40:BK43)</f>
        <v>22223</v>
      </c>
      <c r="BL39" s="5">
        <f>SUM(BL40:BL43)</f>
        <v>29</v>
      </c>
    </row>
    <row r="40" spans="2:45" ht="20.25" customHeight="1">
      <c r="B40" s="17" t="s">
        <v>23</v>
      </c>
      <c r="C40" s="31">
        <v>25889</v>
      </c>
      <c r="D40" s="30">
        <v>302332</v>
      </c>
      <c r="E40" s="6">
        <v>226749</v>
      </c>
      <c r="F40" s="46">
        <f t="shared" si="0"/>
        <v>-75583</v>
      </c>
      <c r="G40" s="4">
        <f t="shared" si="1"/>
        <v>75</v>
      </c>
      <c r="H40" s="23"/>
      <c r="Y40">
        <v>25194</v>
      </c>
      <c r="AB40">
        <v>25194</v>
      </c>
      <c r="AS40">
        <v>25194</v>
      </c>
    </row>
    <row r="41" spans="2:63" ht="18.75" customHeight="1">
      <c r="B41" s="17" t="s">
        <v>24</v>
      </c>
      <c r="C41" s="31">
        <v>78641</v>
      </c>
      <c r="D41" s="30">
        <v>449311</v>
      </c>
      <c r="E41" s="6">
        <v>59749</v>
      </c>
      <c r="F41" s="46">
        <f t="shared" si="0"/>
        <v>-389562</v>
      </c>
      <c r="G41" s="4">
        <f t="shared" si="1"/>
        <v>13.297916142716293</v>
      </c>
      <c r="H41" s="23"/>
      <c r="BJ41">
        <v>16386</v>
      </c>
      <c r="BK41">
        <v>20914</v>
      </c>
    </row>
    <row r="42" spans="2:63" ht="19.5" customHeight="1">
      <c r="B42" s="17" t="s">
        <v>25</v>
      </c>
      <c r="C42" s="31">
        <v>1904588</v>
      </c>
      <c r="D42" s="30">
        <v>2874124</v>
      </c>
      <c r="E42" s="6">
        <v>2103670</v>
      </c>
      <c r="F42" s="46">
        <f t="shared" si="0"/>
        <v>-770454</v>
      </c>
      <c r="G42" s="4">
        <f t="shared" si="1"/>
        <v>73.19343215532803</v>
      </c>
      <c r="H42" s="23"/>
      <c r="R42">
        <v>102953</v>
      </c>
      <c r="S42">
        <v>96792</v>
      </c>
      <c r="U42">
        <v>1035</v>
      </c>
      <c r="Z42">
        <v>5158</v>
      </c>
      <c r="AA42">
        <v>10714</v>
      </c>
      <c r="AB42">
        <v>5509</v>
      </c>
      <c r="AE42">
        <v>409</v>
      </c>
      <c r="AF42">
        <v>802</v>
      </c>
      <c r="AH42">
        <v>409</v>
      </c>
      <c r="AI42">
        <v>86397</v>
      </c>
      <c r="AJ42">
        <v>80699</v>
      </c>
      <c r="AK42">
        <v>44398</v>
      </c>
      <c r="AL42">
        <v>5524</v>
      </c>
      <c r="AN42">
        <v>24</v>
      </c>
      <c r="AO42">
        <v>1358</v>
      </c>
      <c r="AQ42">
        <v>5245</v>
      </c>
      <c r="AS42">
        <v>409</v>
      </c>
      <c r="AT42">
        <v>351</v>
      </c>
      <c r="AU42">
        <v>5855</v>
      </c>
      <c r="AV42">
        <v>900</v>
      </c>
      <c r="AW42">
        <v>660</v>
      </c>
      <c r="AX42">
        <v>52287</v>
      </c>
      <c r="AY42">
        <v>63999</v>
      </c>
      <c r="AZ42">
        <v>321</v>
      </c>
      <c r="BB42">
        <v>88033</v>
      </c>
      <c r="BH42">
        <v>15051</v>
      </c>
      <c r="BI42">
        <v>3012</v>
      </c>
      <c r="BJ42">
        <v>10</v>
      </c>
      <c r="BK42">
        <v>1309</v>
      </c>
    </row>
    <row r="43" spans="2:64" ht="31.5">
      <c r="B43" s="18" t="s">
        <v>26</v>
      </c>
      <c r="C43" s="31">
        <v>49566</v>
      </c>
      <c r="D43" s="30">
        <v>138237</v>
      </c>
      <c r="E43" s="6">
        <v>53689</v>
      </c>
      <c r="F43" s="46">
        <f t="shared" si="0"/>
        <v>-84548</v>
      </c>
      <c r="G43" s="34">
        <f t="shared" si="1"/>
        <v>38.83837178179503</v>
      </c>
      <c r="H43" s="23"/>
      <c r="W43">
        <v>89</v>
      </c>
      <c r="Y43">
        <v>656</v>
      </c>
      <c r="AD43">
        <v>323</v>
      </c>
      <c r="AI43">
        <v>478</v>
      </c>
      <c r="AJ43">
        <v>153</v>
      </c>
      <c r="AL43">
        <v>-200</v>
      </c>
      <c r="AM43">
        <v>200</v>
      </c>
      <c r="AS43">
        <v>908</v>
      </c>
      <c r="AX43">
        <v>542</v>
      </c>
      <c r="AY43">
        <v>25</v>
      </c>
      <c r="AZ43">
        <v>856</v>
      </c>
      <c r="BC43">
        <v>1999</v>
      </c>
      <c r="BF43">
        <v>589</v>
      </c>
      <c r="BL43">
        <v>29</v>
      </c>
    </row>
    <row r="44" spans="2:8" ht="43.5" customHeight="1">
      <c r="B44" s="18" t="s">
        <v>34</v>
      </c>
      <c r="C44" s="31">
        <v>0</v>
      </c>
      <c r="D44" s="30">
        <v>5000</v>
      </c>
      <c r="E44" s="6">
        <v>8500</v>
      </c>
      <c r="F44" s="46">
        <f t="shared" si="0"/>
        <v>3500</v>
      </c>
      <c r="G44" s="34">
        <f t="shared" si="1"/>
        <v>170</v>
      </c>
      <c r="H44" s="23"/>
    </row>
    <row r="45" spans="2:8" ht="9.75" customHeight="1" hidden="1">
      <c r="B45" s="33" t="s">
        <v>39</v>
      </c>
      <c r="C45" s="31">
        <v>0</v>
      </c>
      <c r="D45" s="30"/>
      <c r="E45" s="6">
        <v>0</v>
      </c>
      <c r="F45" s="46">
        <f t="shared" si="0"/>
        <v>0</v>
      </c>
      <c r="G45" s="34" t="e">
        <f t="shared" si="1"/>
        <v>#DIV/0!</v>
      </c>
      <c r="H45" s="23"/>
    </row>
    <row r="46" spans="2:17" ht="22.5" customHeight="1" hidden="1">
      <c r="B46" s="33" t="s">
        <v>39</v>
      </c>
      <c r="C46" s="31">
        <v>0</v>
      </c>
      <c r="D46" s="30"/>
      <c r="E46" s="6">
        <v>0</v>
      </c>
      <c r="F46" s="46">
        <f t="shared" si="0"/>
        <v>0</v>
      </c>
      <c r="G46" s="34" t="e">
        <f t="shared" si="1"/>
        <v>#DIV/0!</v>
      </c>
      <c r="H46" s="23"/>
      <c r="Q46">
        <v>5538</v>
      </c>
    </row>
    <row r="47" spans="2:49" ht="51.75" customHeight="1">
      <c r="B47" s="19" t="s">
        <v>49</v>
      </c>
      <c r="C47" s="31">
        <v>2127</v>
      </c>
      <c r="D47" s="30"/>
      <c r="E47" s="6">
        <v>370</v>
      </c>
      <c r="F47" s="46">
        <f t="shared" si="0"/>
        <v>370</v>
      </c>
      <c r="G47" s="34" t="e">
        <f t="shared" si="1"/>
        <v>#DIV/0!</v>
      </c>
      <c r="H47" s="23"/>
      <c r="O47">
        <v>5</v>
      </c>
      <c r="Q47">
        <v>309</v>
      </c>
      <c r="R47">
        <v>3</v>
      </c>
      <c r="S47">
        <v>1</v>
      </c>
      <c r="AW47">
        <v>10</v>
      </c>
    </row>
    <row r="48" spans="2:59" ht="47.25">
      <c r="B48" s="12" t="s">
        <v>33</v>
      </c>
      <c r="C48" s="31">
        <v>-2349</v>
      </c>
      <c r="D48" s="30"/>
      <c r="E48" s="6">
        <v>-5277</v>
      </c>
      <c r="F48" s="46">
        <f t="shared" si="0"/>
        <v>-5277</v>
      </c>
      <c r="G48" s="34" t="e">
        <f t="shared" si="1"/>
        <v>#DIV/0!</v>
      </c>
      <c r="H48" s="23"/>
      <c r="P48">
        <v>-625</v>
      </c>
      <c r="Q48">
        <v>-8719</v>
      </c>
      <c r="R48">
        <v>-3703</v>
      </c>
      <c r="Z48">
        <v>-18</v>
      </c>
      <c r="AA48">
        <v>-50</v>
      </c>
      <c r="AE48">
        <v>-288</v>
      </c>
      <c r="AG48">
        <v>-1443</v>
      </c>
      <c r="AJ48">
        <v>-2</v>
      </c>
      <c r="AY48">
        <v>-10</v>
      </c>
      <c r="BA48">
        <v>7808</v>
      </c>
      <c r="BC48">
        <v>294</v>
      </c>
      <c r="BG48">
        <v>-30</v>
      </c>
    </row>
    <row r="49" spans="2:64" ht="20.25">
      <c r="B49" s="20" t="s">
        <v>27</v>
      </c>
      <c r="C49" s="32">
        <f>SUM(C38+C9)</f>
        <v>3806759</v>
      </c>
      <c r="D49" s="49">
        <f>SUM(D38+D9)</f>
        <v>6270758</v>
      </c>
      <c r="E49" s="15">
        <f>E9+E38</f>
        <v>4321094</v>
      </c>
      <c r="F49" s="3">
        <f t="shared" si="0"/>
        <v>-1949664</v>
      </c>
      <c r="G49" s="45">
        <f t="shared" si="1"/>
        <v>68.90863911507988</v>
      </c>
      <c r="H49" s="5" t="e">
        <f aca="true" t="shared" si="5" ref="H49:AM49">H9+H38</f>
        <v>#REF!</v>
      </c>
      <c r="I49" s="5" t="e">
        <f t="shared" si="5"/>
        <v>#REF!</v>
      </c>
      <c r="J49" s="5" t="e">
        <f t="shared" si="5"/>
        <v>#REF!</v>
      </c>
      <c r="K49" s="5" t="e">
        <f t="shared" si="5"/>
        <v>#REF!</v>
      </c>
      <c r="L49" s="5" t="e">
        <f t="shared" si="5"/>
        <v>#REF!</v>
      </c>
      <c r="M49" s="5" t="e">
        <f t="shared" si="5"/>
        <v>#REF!</v>
      </c>
      <c r="N49" s="5" t="e">
        <f t="shared" si="5"/>
        <v>#REF!</v>
      </c>
      <c r="O49" s="5" t="e">
        <f t="shared" si="5"/>
        <v>#REF!</v>
      </c>
      <c r="P49" s="5" t="e">
        <f t="shared" si="5"/>
        <v>#REF!</v>
      </c>
      <c r="Q49" s="5" t="e">
        <f t="shared" si="5"/>
        <v>#REF!</v>
      </c>
      <c r="R49" s="5" t="e">
        <f t="shared" si="5"/>
        <v>#REF!</v>
      </c>
      <c r="S49" s="5" t="e">
        <f t="shared" si="5"/>
        <v>#REF!</v>
      </c>
      <c r="T49" s="5" t="e">
        <f t="shared" si="5"/>
        <v>#REF!</v>
      </c>
      <c r="U49" s="5" t="e">
        <f t="shared" si="5"/>
        <v>#REF!</v>
      </c>
      <c r="V49" s="5" t="e">
        <f t="shared" si="5"/>
        <v>#REF!</v>
      </c>
      <c r="W49" s="5" t="e">
        <f t="shared" si="5"/>
        <v>#REF!</v>
      </c>
      <c r="X49" s="5" t="e">
        <f t="shared" si="5"/>
        <v>#REF!</v>
      </c>
      <c r="Y49" s="5" t="e">
        <f t="shared" si="5"/>
        <v>#REF!</v>
      </c>
      <c r="Z49" s="5" t="e">
        <f t="shared" si="5"/>
        <v>#REF!</v>
      </c>
      <c r="AA49" s="5" t="e">
        <f t="shared" si="5"/>
        <v>#REF!</v>
      </c>
      <c r="AB49" s="5" t="e">
        <f t="shared" si="5"/>
        <v>#REF!</v>
      </c>
      <c r="AC49" s="5" t="e">
        <f t="shared" si="5"/>
        <v>#REF!</v>
      </c>
      <c r="AD49" s="5" t="e">
        <f t="shared" si="5"/>
        <v>#REF!</v>
      </c>
      <c r="AE49" s="5" t="e">
        <f t="shared" si="5"/>
        <v>#REF!</v>
      </c>
      <c r="AF49" s="5" t="e">
        <f t="shared" si="5"/>
        <v>#REF!</v>
      </c>
      <c r="AG49" s="5" t="e">
        <f t="shared" si="5"/>
        <v>#REF!</v>
      </c>
      <c r="AH49" s="5" t="e">
        <f t="shared" si="5"/>
        <v>#REF!</v>
      </c>
      <c r="AI49" s="5" t="e">
        <f t="shared" si="5"/>
        <v>#REF!</v>
      </c>
      <c r="AJ49" s="5" t="e">
        <f t="shared" si="5"/>
        <v>#REF!</v>
      </c>
      <c r="AK49" s="5" t="e">
        <f t="shared" si="5"/>
        <v>#REF!</v>
      </c>
      <c r="AL49" s="5" t="e">
        <f t="shared" si="5"/>
        <v>#REF!</v>
      </c>
      <c r="AM49" s="5" t="e">
        <f t="shared" si="5"/>
        <v>#REF!</v>
      </c>
      <c r="AN49" s="5" t="e">
        <f aca="true" t="shared" si="6" ref="AN49:BL49">AN9+AN38</f>
        <v>#REF!</v>
      </c>
      <c r="AO49" s="5" t="e">
        <f t="shared" si="6"/>
        <v>#REF!</v>
      </c>
      <c r="AP49" s="5" t="e">
        <f t="shared" si="6"/>
        <v>#REF!</v>
      </c>
      <c r="AQ49" s="5" t="e">
        <f t="shared" si="6"/>
        <v>#REF!</v>
      </c>
      <c r="AR49" s="5" t="e">
        <f t="shared" si="6"/>
        <v>#REF!</v>
      </c>
      <c r="AS49" s="5" t="e">
        <f t="shared" si="6"/>
        <v>#REF!</v>
      </c>
      <c r="AT49" s="5" t="e">
        <f t="shared" si="6"/>
        <v>#REF!</v>
      </c>
      <c r="AU49" s="5" t="e">
        <f t="shared" si="6"/>
        <v>#REF!</v>
      </c>
      <c r="AV49" s="5" t="e">
        <f t="shared" si="6"/>
        <v>#REF!</v>
      </c>
      <c r="AW49" s="5" t="e">
        <f t="shared" si="6"/>
        <v>#REF!</v>
      </c>
      <c r="AX49" s="5" t="e">
        <f t="shared" si="6"/>
        <v>#REF!</v>
      </c>
      <c r="AY49" s="5" t="e">
        <f t="shared" si="6"/>
        <v>#REF!</v>
      </c>
      <c r="AZ49" s="5" t="e">
        <f t="shared" si="6"/>
        <v>#REF!</v>
      </c>
      <c r="BA49" s="5" t="e">
        <f t="shared" si="6"/>
        <v>#REF!</v>
      </c>
      <c r="BB49" s="5" t="e">
        <f t="shared" si="6"/>
        <v>#REF!</v>
      </c>
      <c r="BC49" s="5" t="e">
        <f t="shared" si="6"/>
        <v>#REF!</v>
      </c>
      <c r="BD49" s="5" t="e">
        <f t="shared" si="6"/>
        <v>#REF!</v>
      </c>
      <c r="BE49" s="5" t="e">
        <f t="shared" si="6"/>
        <v>#REF!</v>
      </c>
      <c r="BF49" s="5" t="e">
        <f t="shared" si="6"/>
        <v>#REF!</v>
      </c>
      <c r="BG49" s="5" t="e">
        <f t="shared" si="6"/>
        <v>#REF!</v>
      </c>
      <c r="BH49" s="5" t="e">
        <f t="shared" si="6"/>
        <v>#REF!</v>
      </c>
      <c r="BI49" s="5" t="e">
        <f t="shared" si="6"/>
        <v>#REF!</v>
      </c>
      <c r="BJ49" s="5" t="e">
        <f t="shared" si="6"/>
        <v>#REF!</v>
      </c>
      <c r="BK49" s="5" t="e">
        <f t="shared" si="6"/>
        <v>#REF!</v>
      </c>
      <c r="BL49" s="5" t="e">
        <f t="shared" si="6"/>
        <v>#REF!</v>
      </c>
    </row>
    <row r="51" spans="2:5" ht="31.5" customHeight="1">
      <c r="B51" s="50"/>
      <c r="C51" s="50"/>
      <c r="D51" s="50"/>
      <c r="E51" s="50"/>
    </row>
  </sheetData>
  <sheetProtection/>
  <mergeCells count="10">
    <mergeCell ref="B51:E51"/>
    <mergeCell ref="B1:G2"/>
    <mergeCell ref="D5:D7"/>
    <mergeCell ref="E5:E7"/>
    <mergeCell ref="F5:G5"/>
    <mergeCell ref="F6:F7"/>
    <mergeCell ref="G6:G7"/>
    <mergeCell ref="B4:B7"/>
    <mergeCell ref="D4:G4"/>
    <mergeCell ref="C5:C7"/>
  </mergeCells>
  <printOptions/>
  <pageMargins left="0.5118110236220472" right="0.15748031496062992" top="0.2362204724409449" bottom="0.1968503937007874" header="0.31496062992125984" footer="0.1574803149606299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2017-10-09T07:19:59Z</cp:lastPrinted>
  <dcterms:created xsi:type="dcterms:W3CDTF">2015-01-15T06:22:01Z</dcterms:created>
  <dcterms:modified xsi:type="dcterms:W3CDTF">2017-10-17T07:24:19Z</dcterms:modified>
  <cp:category/>
  <cp:version/>
  <cp:contentType/>
  <cp:contentStatus/>
</cp:coreProperties>
</file>