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январь\"/>
    </mc:Choice>
  </mc:AlternateContent>
  <xr:revisionPtr revIDLastSave="0" documentId="13_ncr:1_{0720E921-C042-4E77-B027-D65FF19B8471}" xr6:coauthVersionLast="36" xr6:coauthVersionMax="36" xr10:uidLastSave="{00000000-0000-0000-0000-000000000000}"/>
  <bookViews>
    <workbookView xWindow="0" yWindow="60" windowWidth="23040" windowHeight="8760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3" l="1"/>
  <c r="D48" i="3"/>
  <c r="E48" i="3"/>
  <c r="C48" i="3"/>
  <c r="H23" i="3"/>
  <c r="E23" i="3"/>
  <c r="D39" i="3"/>
  <c r="E39" i="3"/>
  <c r="C39" i="3"/>
  <c r="D23" i="3"/>
  <c r="C23" i="3"/>
  <c r="D34" i="3"/>
  <c r="E34" i="3"/>
  <c r="C34" i="3"/>
  <c r="I57" i="3" l="1"/>
  <c r="I56" i="3"/>
  <c r="H52" i="3"/>
  <c r="E52" i="3"/>
  <c r="D52" i="3"/>
  <c r="C52" i="3"/>
  <c r="I51" i="3"/>
  <c r="G51" i="3"/>
  <c r="F51" i="3"/>
  <c r="I50" i="3"/>
  <c r="G50" i="3"/>
  <c r="F50" i="3"/>
  <c r="I49" i="3"/>
  <c r="G49" i="3"/>
  <c r="F49" i="3"/>
  <c r="D47" i="3"/>
  <c r="I45" i="3"/>
  <c r="G45" i="3"/>
  <c r="F45" i="3"/>
  <c r="I44" i="3"/>
  <c r="G44" i="3"/>
  <c r="F44" i="3"/>
  <c r="I42" i="3"/>
  <c r="G42" i="3"/>
  <c r="F42" i="3"/>
  <c r="I41" i="3"/>
  <c r="G41" i="3"/>
  <c r="F41" i="3"/>
  <c r="I40" i="3"/>
  <c r="G40" i="3"/>
  <c r="F40" i="3"/>
  <c r="H39" i="3"/>
  <c r="I39" i="3" s="1"/>
  <c r="F39" i="3"/>
  <c r="I38" i="3"/>
  <c r="G38" i="3"/>
  <c r="F38" i="3"/>
  <c r="I37" i="3"/>
  <c r="G37" i="3"/>
  <c r="F37" i="3"/>
  <c r="H36" i="3"/>
  <c r="E36" i="3"/>
  <c r="D36" i="3"/>
  <c r="C36" i="3"/>
  <c r="I35" i="3"/>
  <c r="G35" i="3"/>
  <c r="F35" i="3"/>
  <c r="H34" i="3"/>
  <c r="I34" i="3" s="1"/>
  <c r="F34" i="3"/>
  <c r="I33" i="3"/>
  <c r="G33" i="3"/>
  <c r="I32" i="3"/>
  <c r="G32" i="3"/>
  <c r="I31" i="3"/>
  <c r="G31" i="3"/>
  <c r="I30" i="3"/>
  <c r="G30" i="3"/>
  <c r="H29" i="3"/>
  <c r="E29" i="3"/>
  <c r="D29" i="3"/>
  <c r="C29" i="3"/>
  <c r="G27" i="3"/>
  <c r="I26" i="3"/>
  <c r="G26" i="3"/>
  <c r="I24" i="3"/>
  <c r="G24" i="3"/>
  <c r="F23" i="3"/>
  <c r="H19" i="3"/>
  <c r="F19" i="3"/>
  <c r="E19" i="3"/>
  <c r="D19" i="3"/>
  <c r="C19" i="3"/>
  <c r="I18" i="3"/>
  <c r="G18" i="3"/>
  <c r="F18" i="3"/>
  <c r="I17" i="3"/>
  <c r="G17" i="3"/>
  <c r="F17" i="3"/>
  <c r="H16" i="3"/>
  <c r="E16" i="3"/>
  <c r="D16" i="3"/>
  <c r="C16" i="3"/>
  <c r="I15" i="3"/>
  <c r="G15" i="3"/>
  <c r="F15" i="3"/>
  <c r="I14" i="3"/>
  <c r="G14" i="3"/>
  <c r="F14" i="3"/>
  <c r="I13" i="3"/>
  <c r="G13" i="3"/>
  <c r="F13" i="3"/>
  <c r="I12" i="3"/>
  <c r="G12" i="3"/>
  <c r="F12" i="3"/>
  <c r="H11" i="3"/>
  <c r="E11" i="3"/>
  <c r="D11" i="3"/>
  <c r="C11" i="3"/>
  <c r="I10" i="3"/>
  <c r="G10" i="3"/>
  <c r="F10" i="3"/>
  <c r="H9" i="3"/>
  <c r="E9" i="3"/>
  <c r="D9" i="3"/>
  <c r="C9" i="3"/>
  <c r="I8" i="3"/>
  <c r="G8" i="3"/>
  <c r="F8" i="3"/>
  <c r="H7" i="3"/>
  <c r="E7" i="3"/>
  <c r="D7" i="3"/>
  <c r="C7" i="3"/>
  <c r="E47" i="3" l="1"/>
  <c r="G47" i="3" s="1"/>
  <c r="H47" i="3"/>
  <c r="I9" i="3"/>
  <c r="I36" i="3"/>
  <c r="H28" i="3"/>
  <c r="I29" i="3"/>
  <c r="I16" i="3"/>
  <c r="I11" i="3"/>
  <c r="I48" i="3"/>
  <c r="F48" i="3"/>
  <c r="F36" i="3"/>
  <c r="F29" i="3"/>
  <c r="E28" i="3"/>
  <c r="H6" i="3"/>
  <c r="F16" i="3"/>
  <c r="F11" i="3"/>
  <c r="F9" i="3"/>
  <c r="I7" i="3"/>
  <c r="E6" i="3"/>
  <c r="F7" i="3"/>
  <c r="D28" i="3"/>
  <c r="D6" i="3"/>
  <c r="C47" i="3"/>
  <c r="C28" i="3"/>
  <c r="C6" i="3"/>
  <c r="G23" i="3"/>
  <c r="I23" i="3"/>
  <c r="G7" i="3"/>
  <c r="G9" i="3"/>
  <c r="G11" i="3"/>
  <c r="G16" i="3"/>
  <c r="G29" i="3"/>
  <c r="G34" i="3"/>
  <c r="G36" i="3"/>
  <c r="G39" i="3"/>
  <c r="G48" i="3"/>
  <c r="H5" i="3" l="1"/>
  <c r="H4" i="3" s="1"/>
  <c r="I28" i="3"/>
  <c r="F47" i="3"/>
  <c r="G6" i="3"/>
  <c r="I47" i="3"/>
  <c r="F28" i="3"/>
  <c r="G28" i="3"/>
  <c r="I6" i="3"/>
  <c r="E5" i="3"/>
  <c r="E4" i="3" s="1"/>
  <c r="D5" i="3"/>
  <c r="D4" i="3" s="1"/>
  <c r="C5" i="3"/>
  <c r="C4" i="3" s="1"/>
  <c r="F6" i="3"/>
  <c r="G5" i="3" l="1"/>
  <c r="I5" i="3"/>
  <c r="F5" i="3"/>
  <c r="F4" i="3"/>
  <c r="I4" i="3"/>
  <c r="G4" i="3"/>
  <c r="C27" i="4" l="1"/>
  <c r="C25" i="4"/>
  <c r="C55" i="4"/>
  <c r="C53" i="4"/>
  <c r="C49" i="4"/>
  <c r="C44" i="4"/>
  <c r="C42" i="4"/>
  <c r="C39" i="4"/>
  <c r="C32" i="4"/>
  <c r="C29" i="4"/>
  <c r="C19" i="4"/>
  <c r="C15" i="4"/>
  <c r="C13" i="4"/>
  <c r="C5" i="4"/>
  <c r="C4" i="4" l="1"/>
  <c r="H55" i="4"/>
  <c r="H53" i="4"/>
  <c r="H49" i="4"/>
  <c r="H44" i="4"/>
  <c r="H42" i="4"/>
  <c r="H39" i="4"/>
  <c r="H32" i="4"/>
  <c r="H29" i="4"/>
  <c r="H25" i="4"/>
  <c r="H19" i="4"/>
  <c r="H15" i="4"/>
  <c r="H13" i="4"/>
  <c r="H5" i="4"/>
  <c r="H4" i="4" s="1"/>
  <c r="D5" i="4" l="1"/>
  <c r="G10" i="4"/>
  <c r="F10" i="4" l="1"/>
  <c r="G35" i="4" l="1"/>
  <c r="G34" i="4"/>
  <c r="F35" i="4"/>
  <c r="F34" i="4"/>
  <c r="F43" i="4"/>
  <c r="E55" i="4" l="1"/>
  <c r="D55" i="4"/>
  <c r="G54" i="4"/>
  <c r="F54" i="4"/>
  <c r="E53" i="4"/>
  <c r="I53" i="4" s="1"/>
  <c r="D53" i="4"/>
  <c r="G52" i="4"/>
  <c r="F52" i="4"/>
  <c r="G51" i="4"/>
  <c r="F51" i="4"/>
  <c r="G50" i="4"/>
  <c r="F50" i="4"/>
  <c r="E49" i="4"/>
  <c r="D49" i="4"/>
  <c r="G48" i="4"/>
  <c r="F48" i="4"/>
  <c r="G47" i="4"/>
  <c r="F47" i="4"/>
  <c r="G46" i="4"/>
  <c r="F46" i="4"/>
  <c r="G45" i="4"/>
  <c r="F45" i="4"/>
  <c r="E44" i="4"/>
  <c r="I44" i="4" s="1"/>
  <c r="D44" i="4"/>
  <c r="G43" i="4"/>
  <c r="E42" i="4"/>
  <c r="D42" i="4"/>
  <c r="G41" i="4"/>
  <c r="F41" i="4"/>
  <c r="G40" i="4"/>
  <c r="F40" i="4"/>
  <c r="E39" i="4"/>
  <c r="I39" i="4" s="1"/>
  <c r="D39" i="4"/>
  <c r="G38" i="4"/>
  <c r="F38" i="4"/>
  <c r="G37" i="4"/>
  <c r="F37" i="4"/>
  <c r="E32" i="4"/>
  <c r="D32" i="4"/>
  <c r="G31" i="4"/>
  <c r="G30" i="4"/>
  <c r="F30" i="4"/>
  <c r="E29" i="4"/>
  <c r="D29" i="4"/>
  <c r="G28" i="4"/>
  <c r="F28" i="4"/>
  <c r="G27" i="4"/>
  <c r="F27" i="4"/>
  <c r="G26" i="4"/>
  <c r="F26" i="4"/>
  <c r="E25" i="4"/>
  <c r="I25" i="4" s="1"/>
  <c r="D25" i="4"/>
  <c r="G24" i="4"/>
  <c r="F24" i="4"/>
  <c r="G23" i="4"/>
  <c r="F23" i="4"/>
  <c r="G22" i="4"/>
  <c r="F22" i="4"/>
  <c r="G21" i="4"/>
  <c r="G20" i="4"/>
  <c r="F20" i="4"/>
  <c r="E19" i="4"/>
  <c r="I19" i="4" s="1"/>
  <c r="D19" i="4"/>
  <c r="G18" i="4"/>
  <c r="F18" i="4"/>
  <c r="G17" i="4"/>
  <c r="G16" i="4"/>
  <c r="F16" i="4"/>
  <c r="E15" i="4"/>
  <c r="I15" i="4" s="1"/>
  <c r="D15" i="4"/>
  <c r="G14" i="4"/>
  <c r="E13" i="4"/>
  <c r="D13" i="4"/>
  <c r="G12" i="4"/>
  <c r="F12" i="4"/>
  <c r="G11" i="4"/>
  <c r="G9" i="4"/>
  <c r="F9" i="4"/>
  <c r="G8" i="4"/>
  <c r="F8" i="4"/>
  <c r="G7" i="4"/>
  <c r="F7" i="4"/>
  <c r="G6" i="4"/>
  <c r="F6" i="4"/>
  <c r="E5" i="4"/>
  <c r="I5" i="4" s="1"/>
  <c r="G13" i="4" l="1"/>
  <c r="F49" i="4"/>
  <c r="F29" i="4"/>
  <c r="I42" i="4"/>
  <c r="F42" i="4"/>
  <c r="F33" i="4"/>
  <c r="G33" i="4"/>
  <c r="F15" i="4"/>
  <c r="F39" i="4"/>
  <c r="D4" i="4"/>
  <c r="F25" i="4"/>
  <c r="F53" i="4"/>
  <c r="F44" i="4"/>
  <c r="F19" i="4"/>
  <c r="E4" i="4"/>
  <c r="F5" i="4"/>
  <c r="G29" i="4"/>
  <c r="I29" i="4"/>
  <c r="G32" i="4"/>
  <c r="I32" i="4"/>
  <c r="G49" i="4"/>
  <c r="I49" i="4"/>
  <c r="G5" i="4"/>
  <c r="G15" i="4"/>
  <c r="G19" i="4"/>
  <c r="G25" i="4"/>
  <c r="F32" i="4"/>
  <c r="G39" i="4"/>
  <c r="G42" i="4"/>
  <c r="G44" i="4"/>
  <c r="G53" i="4"/>
  <c r="F4" i="4" l="1"/>
  <c r="G4" i="4"/>
  <c r="I4" i="4"/>
</calcChain>
</file>

<file path=xl/sharedStrings.xml><?xml version="1.0" encoding="utf-8"?>
<sst xmlns="http://schemas.openxmlformats.org/spreadsheetml/2006/main" count="232" uniqueCount="229">
  <si>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</si>
  <si>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</si>
  <si>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</si>
  <si>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</si>
  <si>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</si>
  <si>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</si>
  <si>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</si>
  <si>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</si>
  <si>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</si>
  <si>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</si>
  <si>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</si>
  <si>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</si>
  <si>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</si>
  <si>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</si>
  <si>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</si>
  <si>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</si>
  <si>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</si>
  <si>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</si>
  <si>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</si>
  <si>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</si>
  <si>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</si>
  <si>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</si>
  <si>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</si>
  <si>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</si>
  <si>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</si>
  <si>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</si>
  <si>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</si>
  <si>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</si>
  <si>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</si>
  <si>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</si>
  <si>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</si>
  <si>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</si>
  <si>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</si>
  <si>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</si>
  <si>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</si>
  <si>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</si>
  <si>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</si>
  <si>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</si>
  <si>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</si>
  <si>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</si>
  <si>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</si>
  <si>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</si>
  <si>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</si>
  <si>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</si>
  <si>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</si>
  <si>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</si>
  <si>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</si>
  <si>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</si>
  <si>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</si>
  <si>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</si>
  <si>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</si>
  <si>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</si>
  <si>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</si>
  <si>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</si>
  <si>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</si>
  <si>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</si>
  <si>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</si>
  <si>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</si>
  <si>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</si>
  <si>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</si>
  <si>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</si>
  <si>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</si>
  <si>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</si>
  <si>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</si>
  <si>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</si>
  <si>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</si>
  <si>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</si>
  <si>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</si>
  <si>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</si>
  <si>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</si>
  <si>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</si>
  <si>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</si>
  <si>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</si>
  <si>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</si>
  <si>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</si>
  <si>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</si>
  <si>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</si>
  <si>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</si>
  <si>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</si>
  <si>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</si>
  <si>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</si>
  <si>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</si>
  <si>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</si>
  <si>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</si>
  <si>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</si>
  <si>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</si>
  <si>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</si>
  <si>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</si>
  <si>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</si>
  <si>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</si>
  <si>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</si>
  <si>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</si>
  <si>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</si>
  <si>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</si>
  <si>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</si>
  <si>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</si>
  <si>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</si>
  <si>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</si>
  <si>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</si>
  <si>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</si>
  <si>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</si>
  <si>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</si>
  <si>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</si>
  <si>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</si>
  <si>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</si>
  <si>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</si>
  <si>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</si>
  <si>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</si>
  <si>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</si>
  <si>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</si>
  <si>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</si>
  <si>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</si>
  <si>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</si>
  <si>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</si>
  <si>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</si>
  <si>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</si>
  <si>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</si>
  <si>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</si>
  <si>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</si>
  <si>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</si>
  <si>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</si>
  <si>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</si>
  <si>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</si>
  <si>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</si>
  <si>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</si>
  <si>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</si>
  <si>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</si>
  <si>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</si>
  <si>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</si>
  <si>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</si>
  <si>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</si>
  <si>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</si>
  <si>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</si>
  <si>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</si>
  <si>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</si>
  <si>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</si>
  <si>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</si>
  <si>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</si>
  <si>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</si>
  <si>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</si>
  <si>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</si>
  <si>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</si>
  <si>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</si>
  <si>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</si>
  <si>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</si>
  <si>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</si>
  <si>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</si>
  <si>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</si>
  <si>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</si>
  <si>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</si>
  <si>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</si>
  <si>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</si>
  <si>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</si>
  <si>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</si>
  <si>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</si>
  <si>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</si>
  <si>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</si>
  <si>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</si>
  <si>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</si>
  <si>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</si>
  <si>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</si>
  <si>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</si>
  <si>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</si>
  <si>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</si>
  <si>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</si>
  <si>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</si>
  <si>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</si>
  <si>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</si>
  <si>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</si>
  <si>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</si>
  <si>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</si>
  <si>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</si>
  <si>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</si>
  <si>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</si>
  <si>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</si>
  <si>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</si>
  <si>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</si>
  <si>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</si>
  <si>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</si>
  <si>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</si>
  <si>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</si>
  <si>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01.02.2024)</t>
  </si>
  <si>
    <t>Фактически исполнено по состоянию на 01.02.2024, тыс. руб.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</si>
  <si>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01.02.2025)</t>
  </si>
  <si>
    <t>Годовой план в соответствии с отчетом об исполнении бюджета городского округа Щёлково на 2025 год, тыс. руб.</t>
  </si>
  <si>
    <t>Фактически исполнено по состоянию на 01.02.2025, тыс. руб.</t>
  </si>
  <si>
    <t>% исполнения годового плана в соответствии с отчетом об исполнении бюджета городского округа Щёлково на  2025 год</t>
  </si>
  <si>
    <t>Годовые бюджетные назначения в соответствии с отчетом об исполнении бюджета городского округа Щёлково на 2025 год, тыс. руб.</t>
  </si>
  <si>
    <t>% исполнения годовых бюджетных назначений в соответствии с отчетом об исполнении бюджета городского округа Щёлково на  2025 год</t>
  </si>
  <si>
    <t>Годовой план в соответствии с Решением Совета депутатов от 11.12.2024 № 4819-14-НПА на 2025 год, тыс. руб.</t>
  </si>
  <si>
    <t>% исполнения годовых бюджетных назначений в соответствии с Решением Совета депутатов от 11.12.2024 № 4819-14-НПА на 2025 год, тыс. руб.</t>
  </si>
  <si>
    <t>0705</t>
  </si>
  <si>
    <t>Профессиональная подготовка, переподготовка и повышение квалификации</t>
  </si>
  <si>
    <t xml:space="preserve"> 1 05 02000 02 0000 110</t>
  </si>
  <si>
    <t>Единый налог на вменённый доход для отдельных видов деятельности</t>
  </si>
  <si>
    <t xml:space="preserve"> 1 05 04000 02 0000 110 </t>
  </si>
  <si>
    <t xml:space="preserve">Налог, взимаемый в связи с применением патентной системы налогообложения </t>
  </si>
  <si>
    <t>1 05 07 000 01 0000 110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</si>
  <si>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</si>
  <si>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</si>
  <si>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</si>
  <si>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</si>
  <si>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</si>
  <si>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1 11 01 000 00 0000 120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</si>
  <si>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</si>
  <si>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</si>
  <si>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</si>
  <si>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</si>
  <si>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</si>
  <si>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</si>
  <si>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</si>
  <si>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1 12 01000 01 0000 120</t>
  </si>
  <si>
    <t xml:space="preserve">Плата за негативное воздействие на окружающую среду </t>
  </si>
  <si>
    <t>1 13 01000 00 0000 130</t>
  </si>
  <si>
    <t xml:space="preserve">Доходы от оказания платных услуг (работ) </t>
  </si>
  <si>
    <t>1 13 02000 00 0000 130</t>
  </si>
  <si>
    <t>Доходы от компенсации затрат государства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</si>
  <si>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</si>
  <si>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</si>
  <si>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</si>
  <si>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</si>
  <si>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</si>
  <si>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</si>
  <si>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Годовой план в соответствии с Решением Совета депутатов от 11.12.2024 № 48/9-14-НПА на 2025 год, тыс. руб.</t>
  </si>
  <si>
    <t>% исполнения годового плана в соответствии с Решением Совета депутатов от 11.12.2024 № 48/9-14-НПА на 2025 год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</si>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</sst>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10" fontId="13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9" fontId="9" fillId="2" borderId="0" xfId="0" applyNumberFormat="1" applyFon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10" fontId="16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10" fontId="18" fillId="0" borderId="1" xfId="0" applyNumberFormat="1" applyFont="1" applyBorder="1" applyAlignment="1">
      <alignment horizontal="right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10" fontId="16" fillId="2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wrapText="1"/>
    </xf>
    <xf numFmtId="10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9"/>
  <sheetViews>
    <sheetView tabSelected="1" zoomScale="85" zoomScaleNormal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49" sqref="E49:I49"/>
    </sheetView>
  </sheetViews>
  <sheetFormatPr defaultColWidth="8.85546875" defaultRowHeight="18.75" x14ac:dyDescent="0.3"/>
  <cols>
    <col min="1" max="1" width="32.140625" style="1" customWidth="1"/>
    <col min="2" max="2" width="100" style="1" customWidth="1"/>
    <col min="3" max="3" width="18.42578125" style="19" customWidth="1"/>
    <col min="4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54" t="s">
        <v>183</v>
      </c>
      <c r="B1" s="54"/>
      <c r="C1" s="54"/>
      <c r="D1" s="54"/>
      <c r="E1" s="54"/>
      <c r="F1" s="54"/>
      <c r="G1" s="54"/>
      <c r="H1" s="54"/>
      <c r="I1" s="54"/>
    </row>
    <row r="3" spans="1:9" ht="131.44999999999999" customHeight="1" x14ac:dyDescent="0.3">
      <c r="A3" s="2" t="s">
        <v>0</v>
      </c>
      <c r="B3" s="2" t="s">
        <v>1</v>
      </c>
      <c r="C3" s="21" t="s">
        <v>223</v>
      </c>
      <c r="D3" s="21" t="s">
        <v>184</v>
      </c>
      <c r="E3" s="39" t="s">
        <v>185</v>
      </c>
      <c r="F3" s="21" t="s">
        <v>224</v>
      </c>
      <c r="G3" s="21" t="s">
        <v>186</v>
      </c>
      <c r="H3" s="39" t="s">
        <v>182</v>
      </c>
      <c r="I3" s="21" t="s">
        <v>2</v>
      </c>
    </row>
    <row r="4" spans="1:9" x14ac:dyDescent="0.3">
      <c r="A4" s="2"/>
      <c r="B4" s="3" t="s">
        <v>3</v>
      </c>
      <c r="C4" s="51">
        <f>C5+C47</f>
        <v>18327921.800000001</v>
      </c>
      <c r="D4" s="51">
        <f>D5+D47</f>
        <v>18327921.800000001</v>
      </c>
      <c r="E4" s="51">
        <f>E5+E47</f>
        <v>645672</v>
      </c>
      <c r="F4" s="5">
        <f>E4/C4</f>
        <v>3.5228871393373141E-2</v>
      </c>
      <c r="G4" s="5">
        <f>E4/D4</f>
        <v>3.5228871393373141E-2</v>
      </c>
      <c r="H4" s="4">
        <f>H5+H47</f>
        <v>550275</v>
      </c>
      <c r="I4" s="5">
        <f>E4/H4</f>
        <v>1.1733624097042388</v>
      </c>
    </row>
    <row r="5" spans="1:9" ht="23.45" customHeight="1" x14ac:dyDescent="0.3">
      <c r="A5" s="6" t="s">
        <v>4</v>
      </c>
      <c r="B5" s="3" t="s">
        <v>5</v>
      </c>
      <c r="C5" s="14">
        <f>C6+C28</f>
        <v>9973537</v>
      </c>
      <c r="D5" s="14">
        <f>D6+D28</f>
        <v>9973537</v>
      </c>
      <c r="E5" s="14">
        <f>E6+E28</f>
        <v>375417</v>
      </c>
      <c r="F5" s="5">
        <f t="shared" ref="F5:F51" si="0">E5/C5</f>
        <v>3.7641310199180093E-2</v>
      </c>
      <c r="G5" s="5">
        <f t="shared" ref="G5:G51" si="1">E5/D5</f>
        <v>3.7641310199180093E-2</v>
      </c>
      <c r="H5" s="14">
        <f>H6+H28</f>
        <v>256451</v>
      </c>
      <c r="I5" s="5">
        <f t="shared" ref="I5:I57" si="2">E5/H5</f>
        <v>1.4638936872930892</v>
      </c>
    </row>
    <row r="6" spans="1:9" x14ac:dyDescent="0.3">
      <c r="A6" s="6"/>
      <c r="B6" s="7" t="s">
        <v>6</v>
      </c>
      <c r="C6" s="15">
        <f>C7+C9+C11+C16+C19+C23+C27</f>
        <v>9086829</v>
      </c>
      <c r="D6" s="15">
        <f>D7+D9+D11+D16+D19+D23+D27</f>
        <v>9086829</v>
      </c>
      <c r="E6" s="15">
        <f>E7+E9+E11+E16+E19+E23+E27</f>
        <v>330783</v>
      </c>
      <c r="F6" s="5">
        <f t="shared" si="0"/>
        <v>3.6402467791569533E-2</v>
      </c>
      <c r="G6" s="5">
        <f t="shared" si="1"/>
        <v>3.6402467791569533E-2</v>
      </c>
      <c r="H6" s="15">
        <f>H7+H9+H11+H16+H19+H23+H27</f>
        <v>198913</v>
      </c>
      <c r="I6" s="5">
        <f t="shared" si="2"/>
        <v>1.6629531503722732</v>
      </c>
    </row>
    <row r="7" spans="1:9" x14ac:dyDescent="0.3">
      <c r="A7" s="6" t="s">
        <v>7</v>
      </c>
      <c r="B7" s="3" t="s">
        <v>8</v>
      </c>
      <c r="C7" s="14">
        <f>C8</f>
        <v>5856829</v>
      </c>
      <c r="D7" s="14">
        <f>D8</f>
        <v>5856829</v>
      </c>
      <c r="E7" s="14">
        <f>E8</f>
        <v>231834</v>
      </c>
      <c r="F7" s="5">
        <f t="shared" si="0"/>
        <v>3.9583535732390346E-2</v>
      </c>
      <c r="G7" s="5">
        <f t="shared" si="1"/>
        <v>3.9583535732390346E-2</v>
      </c>
      <c r="H7" s="14">
        <f>H8</f>
        <v>102726</v>
      </c>
      <c r="I7" s="5">
        <f t="shared" si="2"/>
        <v>2.2568191110332338</v>
      </c>
    </row>
    <row r="8" spans="1:9" x14ac:dyDescent="0.3">
      <c r="A8" s="2" t="s">
        <v>9</v>
      </c>
      <c r="B8" s="7" t="s">
        <v>10</v>
      </c>
      <c r="C8" s="15">
        <v>5856829</v>
      </c>
      <c r="D8" s="15">
        <v>5856829</v>
      </c>
      <c r="E8" s="9">
        <v>231834</v>
      </c>
      <c r="F8" s="20">
        <f t="shared" si="0"/>
        <v>3.9583535732390346E-2</v>
      </c>
      <c r="G8" s="20">
        <f t="shared" si="1"/>
        <v>3.9583535732390346E-2</v>
      </c>
      <c r="H8" s="9">
        <v>102726</v>
      </c>
      <c r="I8" s="20">
        <f t="shared" si="2"/>
        <v>2.2568191110332338</v>
      </c>
    </row>
    <row r="9" spans="1:9" ht="45.6" customHeight="1" x14ac:dyDescent="0.3">
      <c r="A9" s="6" t="s">
        <v>11</v>
      </c>
      <c r="B9" s="3" t="s">
        <v>12</v>
      </c>
      <c r="C9" s="4">
        <f>C10</f>
        <v>93536</v>
      </c>
      <c r="D9" s="4">
        <f>D10</f>
        <v>93536</v>
      </c>
      <c r="E9" s="4">
        <f>E10</f>
        <v>7917</v>
      </c>
      <c r="F9" s="5">
        <f t="shared" si="0"/>
        <v>8.4641207663359558E-2</v>
      </c>
      <c r="G9" s="5">
        <f t="shared" si="1"/>
        <v>8.4641207663359558E-2</v>
      </c>
      <c r="H9" s="4">
        <f>H10</f>
        <v>7263</v>
      </c>
      <c r="I9" s="5">
        <f t="shared" si="2"/>
        <v>1.0900454357703429</v>
      </c>
    </row>
    <row r="10" spans="1:9" ht="39.6" customHeight="1" x14ac:dyDescent="0.3">
      <c r="A10" s="2" t="s">
        <v>13</v>
      </c>
      <c r="B10" s="7" t="s">
        <v>14</v>
      </c>
      <c r="C10" s="15">
        <v>93536</v>
      </c>
      <c r="D10" s="15">
        <v>93536</v>
      </c>
      <c r="E10" s="8">
        <v>7917</v>
      </c>
      <c r="F10" s="20">
        <f t="shared" si="0"/>
        <v>8.4641207663359558E-2</v>
      </c>
      <c r="G10" s="20">
        <f t="shared" si="1"/>
        <v>8.4641207663359558E-2</v>
      </c>
      <c r="H10" s="8">
        <v>7263</v>
      </c>
      <c r="I10" s="20">
        <f t="shared" si="2"/>
        <v>1.0900454357703429</v>
      </c>
    </row>
    <row r="11" spans="1:9" x14ac:dyDescent="0.3">
      <c r="A11" s="6" t="s">
        <v>15</v>
      </c>
      <c r="B11" s="3" t="s">
        <v>16</v>
      </c>
      <c r="C11" s="14">
        <f>SUM(C12:C15)</f>
        <v>1775093</v>
      </c>
      <c r="D11" s="14">
        <f>SUM(D12:D15)</f>
        <v>1775093</v>
      </c>
      <c r="E11" s="14">
        <f>SUM(E12:E15)</f>
        <v>59704</v>
      </c>
      <c r="F11" s="5">
        <f t="shared" si="0"/>
        <v>3.3634294090506806E-2</v>
      </c>
      <c r="G11" s="5">
        <f t="shared" si="1"/>
        <v>3.3634294090506806E-2</v>
      </c>
      <c r="H11" s="4">
        <f>SUM(H12:H15)</f>
        <v>60167</v>
      </c>
      <c r="I11" s="5">
        <f t="shared" si="2"/>
        <v>0.99230475177422839</v>
      </c>
    </row>
    <row r="12" spans="1:9" ht="29.45" customHeight="1" x14ac:dyDescent="0.3">
      <c r="A12" s="2" t="s">
        <v>17</v>
      </c>
      <c r="B12" s="7" t="s">
        <v>18</v>
      </c>
      <c r="C12" s="15">
        <v>1571210</v>
      </c>
      <c r="D12" s="15">
        <v>1571210</v>
      </c>
      <c r="E12" s="9">
        <v>-1479</v>
      </c>
      <c r="F12" s="20">
        <f t="shared" si="0"/>
        <v>-9.4131274622742981E-4</v>
      </c>
      <c r="G12" s="20">
        <f t="shared" si="1"/>
        <v>-9.4131274622742981E-4</v>
      </c>
      <c r="H12" s="9">
        <v>-2356</v>
      </c>
      <c r="I12" s="20">
        <f>E12/H12</f>
        <v>0.62775891341256362</v>
      </c>
    </row>
    <row r="13" spans="1:9" ht="29.45" customHeight="1" x14ac:dyDescent="0.3">
      <c r="A13" s="40" t="s">
        <v>193</v>
      </c>
      <c r="B13" s="41" t="s">
        <v>194</v>
      </c>
      <c r="C13" s="15"/>
      <c r="D13" s="15"/>
      <c r="E13" s="9">
        <v>1</v>
      </c>
      <c r="F13" s="42" t="e">
        <f t="shared" si="0"/>
        <v>#DIV/0!</v>
      </c>
      <c r="G13" s="52" t="e">
        <f t="shared" si="1"/>
        <v>#DIV/0!</v>
      </c>
      <c r="H13" s="9">
        <v>9</v>
      </c>
      <c r="I13" s="20">
        <f t="shared" ref="I13:I15" si="3">E13/H13</f>
        <v>0.1111111111111111</v>
      </c>
    </row>
    <row r="14" spans="1:9" ht="29.45" customHeight="1" x14ac:dyDescent="0.3">
      <c r="A14" s="40" t="s">
        <v>195</v>
      </c>
      <c r="B14" s="43" t="s">
        <v>196</v>
      </c>
      <c r="C14" s="15">
        <v>196377</v>
      </c>
      <c r="D14" s="15">
        <v>196377</v>
      </c>
      <c r="E14" s="9">
        <v>60265</v>
      </c>
      <c r="F14" s="20">
        <f t="shared" si="0"/>
        <v>0.30688420741736555</v>
      </c>
      <c r="G14" s="20">
        <f t="shared" si="1"/>
        <v>0.30688420741736555</v>
      </c>
      <c r="H14" s="9">
        <v>62181</v>
      </c>
      <c r="I14" s="20">
        <f t="shared" si="3"/>
        <v>0.96918672906514847</v>
      </c>
    </row>
    <row r="15" spans="1:9" ht="39" customHeight="1" x14ac:dyDescent="0.3">
      <c r="A15" s="40" t="s">
        <v>197</v>
      </c>
      <c r="B15" s="43" t="s">
        <v>198</v>
      </c>
      <c r="C15" s="15">
        <v>7506</v>
      </c>
      <c r="D15" s="15">
        <v>7506</v>
      </c>
      <c r="E15" s="9">
        <v>917</v>
      </c>
      <c r="F15" s="20">
        <f t="shared" si="0"/>
        <v>0.1221689315214495</v>
      </c>
      <c r="G15" s="20">
        <f t="shared" si="1"/>
        <v>0.1221689315214495</v>
      </c>
      <c r="H15" s="9">
        <v>333</v>
      </c>
      <c r="I15" s="20">
        <f t="shared" si="3"/>
        <v>2.7537537537537538</v>
      </c>
    </row>
    <row r="16" spans="1:9" x14ac:dyDescent="0.3">
      <c r="A16" s="6" t="s">
        <v>19</v>
      </c>
      <c r="B16" s="3" t="s">
        <v>20</v>
      </c>
      <c r="C16" s="14">
        <f>SUM(C17:C18)</f>
        <v>1279622</v>
      </c>
      <c r="D16" s="14">
        <f>SUM(D17:D18)</f>
        <v>1279622</v>
      </c>
      <c r="E16" s="14">
        <f>SUM(E17:E18)</f>
        <v>19649</v>
      </c>
      <c r="F16" s="20">
        <f t="shared" si="0"/>
        <v>1.5355315866716891E-2</v>
      </c>
      <c r="G16" s="5">
        <f t="shared" si="1"/>
        <v>1.5355315866716891E-2</v>
      </c>
      <c r="H16" s="4">
        <f t="shared" ref="H16" si="4">SUM(H17:H18)</f>
        <v>24987</v>
      </c>
      <c r="I16" s="5">
        <f t="shared" si="2"/>
        <v>0.78636891183415381</v>
      </c>
    </row>
    <row r="17" spans="1:9" x14ac:dyDescent="0.3">
      <c r="A17" s="2" t="s">
        <v>69</v>
      </c>
      <c r="B17" s="7" t="s">
        <v>68</v>
      </c>
      <c r="C17" s="15">
        <v>274911</v>
      </c>
      <c r="D17" s="15">
        <v>274911</v>
      </c>
      <c r="E17" s="9">
        <v>6361</v>
      </c>
      <c r="F17" s="20">
        <f t="shared" si="0"/>
        <v>2.3138397517742104E-2</v>
      </c>
      <c r="G17" s="20">
        <f t="shared" si="1"/>
        <v>2.3138397517742104E-2</v>
      </c>
      <c r="H17" s="9">
        <v>3091</v>
      </c>
      <c r="I17" s="20">
        <f t="shared" si="2"/>
        <v>2.0579100614687804</v>
      </c>
    </row>
    <row r="18" spans="1:9" x14ac:dyDescent="0.3">
      <c r="A18" s="2" t="s">
        <v>71</v>
      </c>
      <c r="B18" s="7" t="s">
        <v>70</v>
      </c>
      <c r="C18" s="15">
        <v>1004711</v>
      </c>
      <c r="D18" s="15">
        <v>1004711</v>
      </c>
      <c r="E18" s="8">
        <v>13288</v>
      </c>
      <c r="F18" s="20">
        <f t="shared" si="0"/>
        <v>1.3225693756712129E-2</v>
      </c>
      <c r="G18" s="20">
        <f t="shared" si="1"/>
        <v>1.3225693756712129E-2</v>
      </c>
      <c r="H18" s="8">
        <v>21896</v>
      </c>
      <c r="I18" s="20">
        <f t="shared" si="2"/>
        <v>0.60686883449031792</v>
      </c>
    </row>
    <row r="19" spans="1:9" ht="41.45" hidden="1" customHeight="1" x14ac:dyDescent="0.3">
      <c r="A19" s="6" t="s">
        <v>21</v>
      </c>
      <c r="B19" s="3" t="s">
        <v>22</v>
      </c>
      <c r="C19" s="14">
        <f>SUM(C20:C22)</f>
        <v>0</v>
      </c>
      <c r="D19" s="14">
        <f>SUM(D20:D22)</f>
        <v>0</v>
      </c>
      <c r="E19" s="14">
        <f>SUM(E20:E22)</f>
        <v>0</v>
      </c>
      <c r="F19" s="4">
        <f t="shared" ref="F19" si="5">SUM(F20:F22)</f>
        <v>0</v>
      </c>
      <c r="G19" s="5"/>
      <c r="H19" s="14">
        <f>SUM(H20:H22)</f>
        <v>0</v>
      </c>
      <c r="I19" s="5"/>
    </row>
    <row r="20" spans="1:9" hidden="1" x14ac:dyDescent="0.3">
      <c r="A20" s="2" t="s">
        <v>23</v>
      </c>
      <c r="B20" s="7" t="s">
        <v>24</v>
      </c>
      <c r="C20" s="15"/>
      <c r="D20" s="15"/>
      <c r="E20" s="9"/>
      <c r="F20" s="5"/>
      <c r="G20" s="5"/>
      <c r="H20" s="9"/>
      <c r="I20" s="5"/>
    </row>
    <row r="21" spans="1:9" ht="41.45" hidden="1" customHeight="1" x14ac:dyDescent="0.3">
      <c r="A21" s="2" t="s">
        <v>25</v>
      </c>
      <c r="B21" s="7" t="s">
        <v>26</v>
      </c>
      <c r="C21" s="15"/>
      <c r="D21" s="15"/>
      <c r="E21" s="9"/>
      <c r="F21" s="5"/>
      <c r="G21" s="5"/>
      <c r="H21" s="9"/>
      <c r="I21" s="5"/>
    </row>
    <row r="22" spans="1:9" ht="40.15" hidden="1" customHeight="1" x14ac:dyDescent="0.3">
      <c r="A22" s="2" t="s">
        <v>27</v>
      </c>
      <c r="B22" s="7" t="s">
        <v>28</v>
      </c>
      <c r="C22" s="17"/>
      <c r="D22" s="17"/>
      <c r="E22" s="9"/>
      <c r="F22" s="5"/>
      <c r="G22" s="5"/>
      <c r="H22" s="9"/>
      <c r="I22" s="5"/>
    </row>
    <row r="23" spans="1:9" x14ac:dyDescent="0.3">
      <c r="A23" s="6" t="s">
        <v>29</v>
      </c>
      <c r="B23" s="3" t="s">
        <v>30</v>
      </c>
      <c r="C23" s="14">
        <f>C24+C26</f>
        <v>81749</v>
      </c>
      <c r="D23" s="14">
        <f t="shared" ref="D23" si="6">D24+D26</f>
        <v>81749</v>
      </c>
      <c r="E23" s="14">
        <f>SUM(E24:E26)</f>
        <v>11679</v>
      </c>
      <c r="F23" s="5">
        <f t="shared" si="0"/>
        <v>0.14286413289459199</v>
      </c>
      <c r="G23" s="5">
        <f t="shared" si="1"/>
        <v>0.14286413289459199</v>
      </c>
      <c r="H23" s="10">
        <f>SUM(H24:H27)</f>
        <v>3770</v>
      </c>
      <c r="I23" s="5">
        <f t="shared" si="2"/>
        <v>3.0978779840848807</v>
      </c>
    </row>
    <row r="24" spans="1:9" ht="37.5" x14ac:dyDescent="0.3">
      <c r="A24" s="40" t="s">
        <v>199</v>
      </c>
      <c r="B24" s="41" t="s">
        <v>200</v>
      </c>
      <c r="C24" s="15">
        <v>81719</v>
      </c>
      <c r="D24" s="15">
        <v>81719</v>
      </c>
      <c r="E24" s="9">
        <v>11672</v>
      </c>
      <c r="F24" s="5"/>
      <c r="G24" s="20">
        <f t="shared" si="1"/>
        <v>0.14283092059374197</v>
      </c>
      <c r="H24" s="9">
        <v>3769</v>
      </c>
      <c r="I24" s="20">
        <f t="shared" si="2"/>
        <v>3.0968426638365614</v>
      </c>
    </row>
    <row r="25" spans="1:9" ht="56.25" x14ac:dyDescent="0.3">
      <c r="A25" s="40" t="s">
        <v>225</v>
      </c>
      <c r="B25" s="41" t="s">
        <v>226</v>
      </c>
      <c r="C25" s="15"/>
      <c r="D25" s="15"/>
      <c r="E25" s="9">
        <v>2</v>
      </c>
      <c r="F25" s="5"/>
      <c r="G25" s="20"/>
      <c r="H25" s="9">
        <v>1</v>
      </c>
      <c r="I25" s="20"/>
    </row>
    <row r="26" spans="1:9" ht="37.5" x14ac:dyDescent="0.3">
      <c r="A26" s="40" t="s">
        <v>201</v>
      </c>
      <c r="B26" s="44" t="s">
        <v>202</v>
      </c>
      <c r="C26" s="15">
        <v>30</v>
      </c>
      <c r="D26" s="15">
        <v>30</v>
      </c>
      <c r="E26" s="9">
        <v>5</v>
      </c>
      <c r="F26" s="5"/>
      <c r="G26" s="20">
        <f t="shared" si="1"/>
        <v>0.16666666666666666</v>
      </c>
      <c r="H26" s="9"/>
      <c r="I26" s="42" t="e">
        <f t="shared" si="2"/>
        <v>#DIV/0!</v>
      </c>
    </row>
    <row r="27" spans="1:9" ht="45.6" customHeight="1" x14ac:dyDescent="0.3">
      <c r="A27" s="6" t="s">
        <v>31</v>
      </c>
      <c r="B27" s="3" t="s">
        <v>32</v>
      </c>
      <c r="C27" s="14"/>
      <c r="D27" s="14"/>
      <c r="E27" s="10"/>
      <c r="F27" s="5"/>
      <c r="G27" s="45" t="e">
        <f t="shared" si="1"/>
        <v>#DIV/0!</v>
      </c>
      <c r="H27" s="10"/>
      <c r="I27" s="5"/>
    </row>
    <row r="28" spans="1:9" x14ac:dyDescent="0.3">
      <c r="A28" s="2"/>
      <c r="B28" s="7" t="s">
        <v>33</v>
      </c>
      <c r="C28" s="15">
        <f>C29+C34+C36+C39+C43+C44+C45</f>
        <v>886708</v>
      </c>
      <c r="D28" s="15">
        <f>D29+D34+D36+D39+D43+D44+D45</f>
        <v>886708</v>
      </c>
      <c r="E28" s="15">
        <f>E29+E34+E36+E39+E43+E44+E45</f>
        <v>44634</v>
      </c>
      <c r="F28" s="20">
        <f t="shared" si="0"/>
        <v>5.0336751219116099E-2</v>
      </c>
      <c r="G28" s="20">
        <f t="shared" si="1"/>
        <v>5.0336751219116099E-2</v>
      </c>
      <c r="H28" s="15">
        <f>H29+H34+H36+H39+H43+H44+H45</f>
        <v>57538</v>
      </c>
      <c r="I28" s="20">
        <f t="shared" si="2"/>
        <v>0.77573082137022487</v>
      </c>
    </row>
    <row r="29" spans="1:9" ht="45.6" customHeight="1" x14ac:dyDescent="0.3">
      <c r="A29" s="6" t="s">
        <v>34</v>
      </c>
      <c r="B29" s="3" t="s">
        <v>35</v>
      </c>
      <c r="C29" s="14">
        <f>SUM(C30:C33)</f>
        <v>674274</v>
      </c>
      <c r="D29" s="14">
        <f>SUM(D30:D33)</f>
        <v>674274</v>
      </c>
      <c r="E29" s="14">
        <f>SUM(E30:E33)</f>
        <v>28351</v>
      </c>
      <c r="F29" s="5">
        <f t="shared" si="0"/>
        <v>4.2046705048689403E-2</v>
      </c>
      <c r="G29" s="5">
        <f t="shared" si="1"/>
        <v>4.2046705048689403E-2</v>
      </c>
      <c r="H29" s="10">
        <f>SUM(H30:H33)</f>
        <v>29884</v>
      </c>
      <c r="I29" s="5">
        <f t="shared" si="2"/>
        <v>0.94870164636594834</v>
      </c>
    </row>
    <row r="30" spans="1:9" ht="75" x14ac:dyDescent="0.3">
      <c r="A30" s="2" t="s">
        <v>203</v>
      </c>
      <c r="B30" s="7" t="s">
        <v>204</v>
      </c>
      <c r="C30" s="15">
        <v>15</v>
      </c>
      <c r="D30" s="15">
        <v>15</v>
      </c>
      <c r="E30" s="10"/>
      <c r="F30" s="5"/>
      <c r="G30" s="45">
        <f t="shared" si="1"/>
        <v>0</v>
      </c>
      <c r="H30" s="9"/>
      <c r="I30" s="42" t="e">
        <f t="shared" si="2"/>
        <v>#DIV/0!</v>
      </c>
    </row>
    <row r="31" spans="1:9" ht="93.75" x14ac:dyDescent="0.3">
      <c r="A31" s="46" t="s">
        <v>205</v>
      </c>
      <c r="B31" s="44" t="s">
        <v>206</v>
      </c>
      <c r="C31" s="15">
        <v>594399</v>
      </c>
      <c r="D31" s="15">
        <v>594399</v>
      </c>
      <c r="E31" s="9">
        <v>21672</v>
      </c>
      <c r="F31" s="5"/>
      <c r="G31" s="20">
        <f t="shared" si="1"/>
        <v>3.646035743667133E-2</v>
      </c>
      <c r="H31" s="9">
        <v>15707</v>
      </c>
      <c r="I31" s="20">
        <f t="shared" si="2"/>
        <v>1.3797669828738779</v>
      </c>
    </row>
    <row r="32" spans="1:9" ht="37.5" x14ac:dyDescent="0.3">
      <c r="A32" s="40" t="s">
        <v>207</v>
      </c>
      <c r="B32" s="44" t="s">
        <v>208</v>
      </c>
      <c r="C32" s="15">
        <v>60</v>
      </c>
      <c r="D32" s="15">
        <v>60</v>
      </c>
      <c r="E32" s="9">
        <v>105</v>
      </c>
      <c r="F32" s="5"/>
      <c r="G32" s="20">
        <f t="shared" si="1"/>
        <v>1.75</v>
      </c>
      <c r="H32" s="9"/>
      <c r="I32" s="20" t="e">
        <f t="shared" si="2"/>
        <v>#DIV/0!</v>
      </c>
    </row>
    <row r="33" spans="1:9" ht="75" x14ac:dyDescent="0.3">
      <c r="A33" s="40" t="s">
        <v>209</v>
      </c>
      <c r="B33" s="44" t="s">
        <v>210</v>
      </c>
      <c r="C33" s="15">
        <v>79800</v>
      </c>
      <c r="D33" s="15">
        <v>79800</v>
      </c>
      <c r="E33" s="9">
        <v>6574</v>
      </c>
      <c r="F33" s="5"/>
      <c r="G33" s="20">
        <f t="shared" si="1"/>
        <v>8.2380952380952374E-2</v>
      </c>
      <c r="H33" s="9">
        <v>14177</v>
      </c>
      <c r="I33" s="20">
        <f t="shared" si="2"/>
        <v>0.46370882415179515</v>
      </c>
    </row>
    <row r="34" spans="1:9" ht="29.45" customHeight="1" x14ac:dyDescent="0.3">
      <c r="A34" s="6" t="s">
        <v>36</v>
      </c>
      <c r="B34" s="3" t="s">
        <v>37</v>
      </c>
      <c r="C34" s="14">
        <f>C35</f>
        <v>4432</v>
      </c>
      <c r="D34" s="14">
        <f t="shared" ref="D34:E34" si="7">D35</f>
        <v>4432</v>
      </c>
      <c r="E34" s="14">
        <f t="shared" si="7"/>
        <v>12</v>
      </c>
      <c r="F34" s="5">
        <f t="shared" si="0"/>
        <v>2.707581227436823E-3</v>
      </c>
      <c r="G34" s="5">
        <f t="shared" si="1"/>
        <v>2.707581227436823E-3</v>
      </c>
      <c r="H34" s="10">
        <f>H35</f>
        <v>-17</v>
      </c>
      <c r="I34" s="5">
        <f t="shared" si="2"/>
        <v>-0.70588235294117652</v>
      </c>
    </row>
    <row r="35" spans="1:9" ht="29.45" customHeight="1" x14ac:dyDescent="0.3">
      <c r="A35" s="40" t="s">
        <v>211</v>
      </c>
      <c r="B35" s="41" t="s">
        <v>212</v>
      </c>
      <c r="C35" s="15">
        <v>4432</v>
      </c>
      <c r="D35" s="15">
        <v>4432</v>
      </c>
      <c r="E35" s="9">
        <v>12</v>
      </c>
      <c r="F35" s="20">
        <f t="shared" si="0"/>
        <v>2.707581227436823E-3</v>
      </c>
      <c r="G35" s="20">
        <f t="shared" si="1"/>
        <v>2.707581227436823E-3</v>
      </c>
      <c r="H35" s="9">
        <v>-17</v>
      </c>
      <c r="I35" s="20">
        <f t="shared" si="2"/>
        <v>-0.70588235294117652</v>
      </c>
    </row>
    <row r="36" spans="1:9" ht="43.15" customHeight="1" x14ac:dyDescent="0.3">
      <c r="A36" s="6" t="s">
        <v>38</v>
      </c>
      <c r="B36" s="3" t="s">
        <v>39</v>
      </c>
      <c r="C36" s="14">
        <f>SUM(C37:C38)</f>
        <v>41500</v>
      </c>
      <c r="D36" s="14">
        <f>SUM(D37:D38)</f>
        <v>41500</v>
      </c>
      <c r="E36" s="14">
        <f>SUM(E37:E38)</f>
        <v>2460</v>
      </c>
      <c r="F36" s="5">
        <f t="shared" si="0"/>
        <v>5.9277108433734939E-2</v>
      </c>
      <c r="G36" s="5">
        <f t="shared" si="1"/>
        <v>5.9277108433734939E-2</v>
      </c>
      <c r="H36" s="10">
        <f>SUM(H37:H38)</f>
        <v>2500</v>
      </c>
      <c r="I36" s="5">
        <f t="shared" si="2"/>
        <v>0.98399999999999999</v>
      </c>
    </row>
    <row r="37" spans="1:9" ht="43.15" customHeight="1" x14ac:dyDescent="0.3">
      <c r="A37" s="40" t="s">
        <v>213</v>
      </c>
      <c r="B37" s="41" t="s">
        <v>214</v>
      </c>
      <c r="C37" s="15">
        <v>18000</v>
      </c>
      <c r="D37" s="15">
        <v>18000</v>
      </c>
      <c r="E37" s="9">
        <v>2003</v>
      </c>
      <c r="F37" s="20">
        <f t="shared" si="0"/>
        <v>0.11127777777777778</v>
      </c>
      <c r="G37" s="20">
        <f t="shared" si="1"/>
        <v>0.11127777777777778</v>
      </c>
      <c r="H37" s="9">
        <v>1558</v>
      </c>
      <c r="I37" s="20">
        <f t="shared" si="2"/>
        <v>1.2856225930680358</v>
      </c>
    </row>
    <row r="38" spans="1:9" ht="43.15" customHeight="1" x14ac:dyDescent="0.3">
      <c r="A38" s="40" t="s">
        <v>215</v>
      </c>
      <c r="B38" s="41" t="s">
        <v>216</v>
      </c>
      <c r="C38" s="15">
        <v>23500</v>
      </c>
      <c r="D38" s="15">
        <v>23500</v>
      </c>
      <c r="E38" s="9">
        <v>457</v>
      </c>
      <c r="F38" s="20">
        <f t="shared" si="0"/>
        <v>1.9446808510638298E-2</v>
      </c>
      <c r="G38" s="20">
        <f t="shared" si="1"/>
        <v>1.9446808510638298E-2</v>
      </c>
      <c r="H38" s="9">
        <v>942</v>
      </c>
      <c r="I38" s="20">
        <f t="shared" si="2"/>
        <v>0.4851380042462845</v>
      </c>
    </row>
    <row r="39" spans="1:9" ht="42" customHeight="1" x14ac:dyDescent="0.3">
      <c r="A39" s="6" t="s">
        <v>40</v>
      </c>
      <c r="B39" s="3" t="s">
        <v>41</v>
      </c>
      <c r="C39" s="14">
        <f>SUM(C40:C42)</f>
        <v>147956</v>
      </c>
      <c r="D39" s="14">
        <f>SUM(D40:D42)</f>
        <v>147956</v>
      </c>
      <c r="E39" s="14">
        <f>SUM(E40:E42)</f>
        <v>10203</v>
      </c>
      <c r="F39" s="5">
        <f t="shared" si="0"/>
        <v>6.8959690718862363E-2</v>
      </c>
      <c r="G39" s="5">
        <f t="shared" si="1"/>
        <v>6.8959690718862363E-2</v>
      </c>
      <c r="H39" s="10">
        <f>SUM(H40:H42)</f>
        <v>24077</v>
      </c>
      <c r="I39" s="5">
        <f t="shared" si="2"/>
        <v>0.4237654192798106</v>
      </c>
    </row>
    <row r="40" spans="1:9" ht="75" x14ac:dyDescent="0.3">
      <c r="A40" s="47" t="s">
        <v>217</v>
      </c>
      <c r="B40" s="41" t="s">
        <v>218</v>
      </c>
      <c r="C40" s="15">
        <v>7400</v>
      </c>
      <c r="D40" s="15">
        <v>7400</v>
      </c>
      <c r="E40" s="9">
        <v>682</v>
      </c>
      <c r="F40" s="20">
        <f t="shared" si="0"/>
        <v>9.2162162162162165E-2</v>
      </c>
      <c r="G40" s="20">
        <f>E40/D40</f>
        <v>9.2162162162162165E-2</v>
      </c>
      <c r="H40" s="9">
        <v>4996</v>
      </c>
      <c r="I40" s="20">
        <f t="shared" si="2"/>
        <v>0.13650920736589273</v>
      </c>
    </row>
    <row r="41" spans="1:9" ht="56.25" x14ac:dyDescent="0.3">
      <c r="A41" s="40" t="s">
        <v>219</v>
      </c>
      <c r="B41" s="41" t="s">
        <v>220</v>
      </c>
      <c r="C41" s="15">
        <v>75340</v>
      </c>
      <c r="D41" s="15">
        <v>75340</v>
      </c>
      <c r="E41" s="9">
        <v>2778</v>
      </c>
      <c r="F41" s="20">
        <f t="shared" si="0"/>
        <v>3.6872843111229098E-2</v>
      </c>
      <c r="G41" s="20">
        <f t="shared" si="1"/>
        <v>3.6872843111229098E-2</v>
      </c>
      <c r="H41" s="9">
        <v>10315</v>
      </c>
      <c r="I41" s="20">
        <f t="shared" si="2"/>
        <v>0.26931652932622396</v>
      </c>
    </row>
    <row r="42" spans="1:9" ht="86.25" customHeight="1" x14ac:dyDescent="0.3">
      <c r="A42" s="48" t="s">
        <v>221</v>
      </c>
      <c r="B42" s="41" t="s">
        <v>222</v>
      </c>
      <c r="C42" s="15">
        <v>65216</v>
      </c>
      <c r="D42" s="15">
        <v>65216</v>
      </c>
      <c r="E42" s="9">
        <v>6743</v>
      </c>
      <c r="F42" s="20">
        <f t="shared" si="0"/>
        <v>0.10339487242394504</v>
      </c>
      <c r="G42" s="20">
        <f t="shared" si="1"/>
        <v>0.10339487242394504</v>
      </c>
      <c r="H42" s="9">
        <v>8766</v>
      </c>
      <c r="I42" s="20">
        <f t="shared" si="2"/>
        <v>0.76922199406798997</v>
      </c>
    </row>
    <row r="43" spans="1:9" ht="27" hidden="1" customHeight="1" x14ac:dyDescent="0.3">
      <c r="A43" s="6" t="s">
        <v>42</v>
      </c>
      <c r="B43" s="3" t="s">
        <v>43</v>
      </c>
      <c r="C43" s="14"/>
      <c r="D43" s="14"/>
      <c r="E43" s="10"/>
      <c r="F43" s="5"/>
      <c r="G43" s="5"/>
      <c r="H43" s="10"/>
      <c r="I43" s="5"/>
    </row>
    <row r="44" spans="1:9" ht="28.15" customHeight="1" x14ac:dyDescent="0.3">
      <c r="A44" s="6" t="s">
        <v>44</v>
      </c>
      <c r="B44" s="3" t="s">
        <v>45</v>
      </c>
      <c r="C44" s="14">
        <v>17896</v>
      </c>
      <c r="D44" s="14">
        <v>17896</v>
      </c>
      <c r="E44" s="10">
        <v>3600</v>
      </c>
      <c r="F44" s="5">
        <f t="shared" si="0"/>
        <v>0.20116227089852481</v>
      </c>
      <c r="G44" s="5">
        <f t="shared" si="1"/>
        <v>0.20116227089852481</v>
      </c>
      <c r="H44" s="10">
        <v>1119</v>
      </c>
      <c r="I44" s="5">
        <f t="shared" si="2"/>
        <v>3.2171581769436997</v>
      </c>
    </row>
    <row r="45" spans="1:9" x14ac:dyDescent="0.3">
      <c r="A45" s="6" t="s">
        <v>46</v>
      </c>
      <c r="B45" s="11" t="s">
        <v>47</v>
      </c>
      <c r="C45" s="18">
        <v>650</v>
      </c>
      <c r="D45" s="18">
        <v>650</v>
      </c>
      <c r="E45" s="10">
        <v>8</v>
      </c>
      <c r="F45" s="5">
        <f t="shared" si="0"/>
        <v>1.2307692307692308E-2</v>
      </c>
      <c r="G45" s="5">
        <f t="shared" si="1"/>
        <v>1.2307692307692308E-2</v>
      </c>
      <c r="H45" s="10">
        <v>-25</v>
      </c>
      <c r="I45" s="5">
        <f t="shared" si="2"/>
        <v>-0.32</v>
      </c>
    </row>
    <row r="46" spans="1:9" ht="55.9" hidden="1" customHeight="1" x14ac:dyDescent="0.3">
      <c r="A46" s="6" t="s">
        <v>72</v>
      </c>
      <c r="B46" s="13" t="s">
        <v>73</v>
      </c>
      <c r="C46" s="18"/>
      <c r="D46" s="18"/>
      <c r="E46" s="10"/>
      <c r="F46" s="5"/>
      <c r="G46" s="5"/>
      <c r="H46" s="10"/>
      <c r="I46" s="5"/>
    </row>
    <row r="47" spans="1:9" x14ac:dyDescent="0.3">
      <c r="A47" s="6" t="s">
        <v>48</v>
      </c>
      <c r="B47" s="3" t="s">
        <v>49</v>
      </c>
      <c r="C47" s="50">
        <f>C48+C52+C54+C56+C57</f>
        <v>8354384.7999999998</v>
      </c>
      <c r="D47" s="50">
        <f>D48+D52+D54+D56+D57</f>
        <v>8354384.7999999998</v>
      </c>
      <c r="E47" s="50">
        <f>E48+E52+E54+E56+E57+E55</f>
        <v>270255</v>
      </c>
      <c r="F47" s="5">
        <f t="shared" si="0"/>
        <v>3.2348881033107312E-2</v>
      </c>
      <c r="G47" s="5">
        <f t="shared" si="1"/>
        <v>3.2348881033107312E-2</v>
      </c>
      <c r="H47" s="10">
        <f>H48+H52+H54+H56+H57</f>
        <v>293824</v>
      </c>
      <c r="I47" s="5">
        <f t="shared" si="2"/>
        <v>0.91978531365715532</v>
      </c>
    </row>
    <row r="48" spans="1:9" ht="40.9" customHeight="1" x14ac:dyDescent="0.3">
      <c r="A48" s="6" t="s">
        <v>50</v>
      </c>
      <c r="B48" s="3" t="s">
        <v>51</v>
      </c>
      <c r="C48" s="50">
        <f>C49+C50+C51</f>
        <v>8354384.7999999998</v>
      </c>
      <c r="D48" s="50">
        <f t="shared" ref="D48:E48" si="8">D49+D50+D51</f>
        <v>8354384.7999999998</v>
      </c>
      <c r="E48" s="50">
        <f t="shared" si="8"/>
        <v>310891</v>
      </c>
      <c r="F48" s="5">
        <f>E48/C48</f>
        <v>3.7212913630696065E-2</v>
      </c>
      <c r="G48" s="5">
        <f t="shared" si="1"/>
        <v>3.7212913630696065E-2</v>
      </c>
      <c r="H48" s="10">
        <f>H49+H50+H51</f>
        <v>300366</v>
      </c>
      <c r="I48" s="5">
        <f t="shared" si="2"/>
        <v>1.0350405838210717</v>
      </c>
    </row>
    <row r="49" spans="1:9" ht="46.15" customHeight="1" x14ac:dyDescent="0.3">
      <c r="A49" s="2" t="s">
        <v>52</v>
      </c>
      <c r="B49" s="7" t="s">
        <v>53</v>
      </c>
      <c r="C49" s="49">
        <v>4280686.3</v>
      </c>
      <c r="D49" s="49">
        <v>4280686.3</v>
      </c>
      <c r="E49" s="9"/>
      <c r="F49" s="42">
        <f t="shared" si="0"/>
        <v>0</v>
      </c>
      <c r="G49" s="42">
        <f t="shared" si="1"/>
        <v>0</v>
      </c>
      <c r="H49" s="53"/>
      <c r="I49" s="42" t="e">
        <f t="shared" si="2"/>
        <v>#DIV/0!</v>
      </c>
    </row>
    <row r="50" spans="1:9" ht="28.9" customHeight="1" x14ac:dyDescent="0.3">
      <c r="A50" s="2" t="s">
        <v>54</v>
      </c>
      <c r="B50" s="7" t="s">
        <v>55</v>
      </c>
      <c r="C50" s="49">
        <v>3612331.3</v>
      </c>
      <c r="D50" s="49">
        <v>3612331.3</v>
      </c>
      <c r="E50" s="49">
        <v>294518</v>
      </c>
      <c r="F50" s="20">
        <f t="shared" si="0"/>
        <v>8.1531281474653231E-2</v>
      </c>
      <c r="G50" s="20">
        <f t="shared" si="1"/>
        <v>8.1531281474653231E-2</v>
      </c>
      <c r="H50" s="9">
        <v>300366</v>
      </c>
      <c r="I50" s="20">
        <f t="shared" si="2"/>
        <v>0.9805304195548098</v>
      </c>
    </row>
    <row r="51" spans="1:9" x14ac:dyDescent="0.3">
      <c r="A51" s="2" t="s">
        <v>56</v>
      </c>
      <c r="B51" s="7" t="s">
        <v>57</v>
      </c>
      <c r="C51" s="49">
        <v>461367.2</v>
      </c>
      <c r="D51" s="49">
        <v>461367.2</v>
      </c>
      <c r="E51" s="49">
        <v>16373</v>
      </c>
      <c r="F51" s="57">
        <f t="shared" si="0"/>
        <v>3.5488001747848566E-2</v>
      </c>
      <c r="G51" s="20">
        <f t="shared" si="1"/>
        <v>3.5488001747848566E-2</v>
      </c>
      <c r="H51" s="58"/>
      <c r="I51" s="42" t="e">
        <f t="shared" si="2"/>
        <v>#DIV/0!</v>
      </c>
    </row>
    <row r="52" spans="1:9" ht="37.5" hidden="1" x14ac:dyDescent="0.3">
      <c r="A52" s="6" t="s">
        <v>58</v>
      </c>
      <c r="B52" s="3" t="s">
        <v>59</v>
      </c>
      <c r="C52" s="18">
        <f>C53</f>
        <v>0</v>
      </c>
      <c r="D52" s="18">
        <f>D53</f>
        <v>0</v>
      </c>
      <c r="E52" s="10">
        <f t="shared" ref="E52" si="9">E53</f>
        <v>0</v>
      </c>
      <c r="F52" s="5"/>
      <c r="G52" s="5"/>
      <c r="H52" s="10">
        <f t="shared" ref="H52" si="10">H53</f>
        <v>0</v>
      </c>
      <c r="I52" s="5"/>
    </row>
    <row r="53" spans="1:9" ht="79.900000000000006" hidden="1" customHeight="1" x14ac:dyDescent="0.3">
      <c r="A53" s="2" t="s">
        <v>60</v>
      </c>
      <c r="B53" s="7" t="s">
        <v>61</v>
      </c>
      <c r="C53" s="16"/>
      <c r="D53" s="16"/>
      <c r="E53" s="9"/>
      <c r="F53" s="5"/>
      <c r="G53" s="5"/>
      <c r="H53" s="9"/>
      <c r="I53" s="5"/>
    </row>
    <row r="54" spans="1:9" ht="36" hidden="1" customHeight="1" x14ac:dyDescent="0.3">
      <c r="A54" s="6" t="s">
        <v>62</v>
      </c>
      <c r="B54" s="3" t="s">
        <v>63</v>
      </c>
      <c r="C54" s="18"/>
      <c r="D54" s="18"/>
      <c r="E54" s="10"/>
      <c r="F54" s="5"/>
      <c r="G54" s="5"/>
      <c r="H54" s="10"/>
      <c r="I54" s="5"/>
    </row>
    <row r="55" spans="1:9" ht="108.75" customHeight="1" x14ac:dyDescent="0.3">
      <c r="A55" s="6" t="s">
        <v>227</v>
      </c>
      <c r="B55" s="3" t="s">
        <v>228</v>
      </c>
      <c r="C55" s="18"/>
      <c r="D55" s="18"/>
      <c r="E55" s="50">
        <v>-4</v>
      </c>
      <c r="F55" s="5"/>
      <c r="G55" s="5"/>
      <c r="H55" s="10"/>
      <c r="I55" s="5"/>
    </row>
    <row r="56" spans="1:9" ht="102" customHeight="1" x14ac:dyDescent="0.3">
      <c r="A56" s="6" t="s">
        <v>64</v>
      </c>
      <c r="B56" s="3" t="s">
        <v>65</v>
      </c>
      <c r="C56" s="18"/>
      <c r="D56" s="18"/>
      <c r="E56" s="50">
        <v>6535</v>
      </c>
      <c r="F56" s="5"/>
      <c r="G56" s="5"/>
      <c r="H56" s="10">
        <v>10351</v>
      </c>
      <c r="I56" s="5">
        <f t="shared" si="2"/>
        <v>0.63133996715293206</v>
      </c>
    </row>
    <row r="57" spans="1:9" ht="57.6" customHeight="1" x14ac:dyDescent="0.3">
      <c r="A57" s="6" t="s">
        <v>66</v>
      </c>
      <c r="B57" s="3" t="s">
        <v>67</v>
      </c>
      <c r="C57" s="18"/>
      <c r="D57" s="18"/>
      <c r="E57" s="50">
        <v>-47167</v>
      </c>
      <c r="F57" s="5"/>
      <c r="G57" s="5"/>
      <c r="H57" s="10">
        <v>-16893</v>
      </c>
      <c r="I57" s="5">
        <f t="shared" si="2"/>
        <v>2.7921032380275852</v>
      </c>
    </row>
    <row r="58" spans="1:9" x14ac:dyDescent="0.3">
      <c r="H58" s="22"/>
    </row>
    <row r="59" spans="1:9" x14ac:dyDescent="0.3">
      <c r="A59" s="55"/>
      <c r="B59" s="55"/>
      <c r="C59" s="55"/>
      <c r="D59" s="36"/>
    </row>
  </sheetData>
  <mergeCells count="2">
    <mergeCell ref="A1:I1"/>
    <mergeCell ref="A59:C59"/>
  </mergeCells>
  <pageMargins left="0" right="0" top="0" bottom="0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8"/>
  <sheetViews>
    <sheetView workbookViewId="0">
      <selection activeCell="C3" sqref="C3"/>
    </sheetView>
  </sheetViews>
  <sheetFormatPr defaultColWidth="9.140625" defaultRowHeight="15" x14ac:dyDescent="0.25"/>
  <cols>
    <col min="1" max="1" width="6.7109375" style="23" customWidth="1"/>
    <col min="2" max="2" width="54.28515625" style="23" customWidth="1"/>
    <col min="3" max="4" width="18.5703125" style="32" customWidth="1"/>
    <col min="5" max="5" width="19.140625" style="32" customWidth="1"/>
    <col min="6" max="7" width="12.5703125" style="32" customWidth="1"/>
    <col min="8" max="8" width="12.42578125" style="32" customWidth="1"/>
    <col min="9" max="9" width="12.7109375" style="32" customWidth="1"/>
    <col min="10" max="16384" width="9.140625" style="23"/>
  </cols>
  <sheetData>
    <row r="1" spans="1:9" ht="52.5" customHeight="1" x14ac:dyDescent="0.25">
      <c r="A1" s="56" t="s">
        <v>181</v>
      </c>
      <c r="B1" s="56"/>
      <c r="C1" s="56"/>
      <c r="D1" s="56"/>
      <c r="E1" s="56"/>
      <c r="F1" s="56"/>
      <c r="G1" s="56"/>
      <c r="H1" s="56"/>
      <c r="I1" s="56"/>
    </row>
    <row r="3" spans="1:9" ht="144" x14ac:dyDescent="0.25">
      <c r="A3" s="24" t="s">
        <v>74</v>
      </c>
      <c r="B3" s="24" t="s">
        <v>75</v>
      </c>
      <c r="C3" s="21" t="s">
        <v>189</v>
      </c>
      <c r="D3" s="21" t="s">
        <v>187</v>
      </c>
      <c r="E3" s="21" t="s">
        <v>185</v>
      </c>
      <c r="F3" s="21" t="s">
        <v>190</v>
      </c>
      <c r="G3" s="21" t="s">
        <v>188</v>
      </c>
      <c r="H3" s="21" t="s">
        <v>182</v>
      </c>
      <c r="I3" s="21" t="s">
        <v>2</v>
      </c>
    </row>
    <row r="4" spans="1:9" s="28" customFormat="1" x14ac:dyDescent="0.25">
      <c r="A4" s="25"/>
      <c r="B4" s="26" t="s">
        <v>76</v>
      </c>
      <c r="C4" s="34">
        <f>C5+C13+C15+C19+C25+C29+C32+C39+C42+C44+C49+C53+C55</f>
        <v>19167610.200000003</v>
      </c>
      <c r="D4" s="34">
        <f>D5+D13+D15+D19+D25+D29+D32+D39+D42+D44+D49+D53+D55</f>
        <v>19286611.100000001</v>
      </c>
      <c r="E4" s="34">
        <f>E5+E13+E15+E19+E25+E29+E32+E39+E42+E44+E49+E53+E55+E57</f>
        <v>928281.80000000016</v>
      </c>
      <c r="F4" s="27">
        <f>E4/C4</f>
        <v>4.8429709823710837E-2</v>
      </c>
      <c r="G4" s="27">
        <f>E4/D4</f>
        <v>4.8130892212577464E-2</v>
      </c>
      <c r="H4" s="34">
        <f>H5+H13+H15+H19+H25+H29+H32+H39+H42+H44+H49+H53+H55+H57</f>
        <v>788654</v>
      </c>
      <c r="I4" s="27">
        <f>E4/H4</f>
        <v>1.1770457006494612</v>
      </c>
    </row>
    <row r="5" spans="1:9" s="28" customFormat="1" x14ac:dyDescent="0.25">
      <c r="A5" s="25" t="s">
        <v>77</v>
      </c>
      <c r="B5" s="26" t="s">
        <v>78</v>
      </c>
      <c r="C5" s="34">
        <f>SUM(C6:C12)</f>
        <v>1982907.1</v>
      </c>
      <c r="D5" s="34">
        <f>SUM(D6:D12)</f>
        <v>1982907.1</v>
      </c>
      <c r="E5" s="34">
        <f>SUM(E6:E12)</f>
        <v>112121.1</v>
      </c>
      <c r="F5" s="27">
        <f t="shared" ref="F5:F47" si="0">E5/C5</f>
        <v>5.6543798748816827E-2</v>
      </c>
      <c r="G5" s="27">
        <f t="shared" ref="G5:G47" si="1">E5/D5</f>
        <v>5.6543798748816827E-2</v>
      </c>
      <c r="H5" s="34">
        <f>SUM(H6:H12)</f>
        <v>55354</v>
      </c>
      <c r="I5" s="27">
        <f t="shared" ref="I5:I44" si="2">E5/H5</f>
        <v>2.0255284170972288</v>
      </c>
    </row>
    <row r="6" spans="1:9" ht="24" x14ac:dyDescent="0.25">
      <c r="A6" s="29" t="s">
        <v>79</v>
      </c>
      <c r="B6" s="30" t="s">
        <v>80</v>
      </c>
      <c r="C6" s="37">
        <v>6550.9</v>
      </c>
      <c r="D6" s="37">
        <v>6550.9</v>
      </c>
      <c r="E6" s="35">
        <v>682.6</v>
      </c>
      <c r="F6" s="31">
        <f t="shared" si="0"/>
        <v>0.10419942298004856</v>
      </c>
      <c r="G6" s="31">
        <f t="shared" si="1"/>
        <v>0.10419942298004856</v>
      </c>
      <c r="H6" s="35">
        <v>46</v>
      </c>
      <c r="I6" s="27"/>
    </row>
    <row r="7" spans="1:9" ht="36" x14ac:dyDescent="0.25">
      <c r="A7" s="29" t="s">
        <v>81</v>
      </c>
      <c r="B7" s="30" t="s">
        <v>82</v>
      </c>
      <c r="C7" s="37">
        <v>28819.3</v>
      </c>
      <c r="D7" s="37">
        <v>28819.3</v>
      </c>
      <c r="E7" s="35">
        <v>993.8</v>
      </c>
      <c r="F7" s="31">
        <f t="shared" si="0"/>
        <v>3.4483835485247735E-2</v>
      </c>
      <c r="G7" s="31">
        <f t="shared" si="1"/>
        <v>3.4483835485247735E-2</v>
      </c>
      <c r="H7" s="35">
        <v>326</v>
      </c>
      <c r="I7" s="27"/>
    </row>
    <row r="8" spans="1:9" ht="36" x14ac:dyDescent="0.25">
      <c r="A8" s="29" t="s">
        <v>83</v>
      </c>
      <c r="B8" s="30" t="s">
        <v>84</v>
      </c>
      <c r="C8" s="37">
        <v>509380.2</v>
      </c>
      <c r="D8" s="37">
        <v>509380.2</v>
      </c>
      <c r="E8" s="35">
        <v>41099.5</v>
      </c>
      <c r="F8" s="31">
        <f t="shared" si="0"/>
        <v>8.0685311286147365E-2</v>
      </c>
      <c r="G8" s="31">
        <f t="shared" si="1"/>
        <v>8.0685311286147365E-2</v>
      </c>
      <c r="H8" s="35">
        <v>7966</v>
      </c>
      <c r="I8" s="27"/>
    </row>
    <row r="9" spans="1:9" ht="24" x14ac:dyDescent="0.25">
      <c r="A9" s="29" t="s">
        <v>85</v>
      </c>
      <c r="B9" s="30" t="s">
        <v>86</v>
      </c>
      <c r="C9" s="37">
        <v>101314.7</v>
      </c>
      <c r="D9" s="37">
        <v>101314.7</v>
      </c>
      <c r="E9" s="35">
        <v>7281.5</v>
      </c>
      <c r="F9" s="31">
        <f t="shared" si="0"/>
        <v>7.1870123486522691E-2</v>
      </c>
      <c r="G9" s="31">
        <f t="shared" si="1"/>
        <v>7.1870123486522691E-2</v>
      </c>
      <c r="H9" s="35">
        <v>811</v>
      </c>
      <c r="I9" s="27"/>
    </row>
    <row r="10" spans="1:9" x14ac:dyDescent="0.25">
      <c r="A10" s="29" t="s">
        <v>87</v>
      </c>
      <c r="B10" s="30" t="s">
        <v>88</v>
      </c>
      <c r="C10" s="37"/>
      <c r="D10" s="37"/>
      <c r="E10" s="35"/>
      <c r="F10" s="31" t="e">
        <f t="shared" si="0"/>
        <v>#DIV/0!</v>
      </c>
      <c r="G10" s="31" t="e">
        <f t="shared" si="1"/>
        <v>#DIV/0!</v>
      </c>
      <c r="H10" s="35"/>
      <c r="I10" s="27"/>
    </row>
    <row r="11" spans="1:9" x14ac:dyDescent="0.25">
      <c r="A11" s="29" t="s">
        <v>89</v>
      </c>
      <c r="B11" s="30" t="s">
        <v>90</v>
      </c>
      <c r="C11" s="37">
        <v>1000</v>
      </c>
      <c r="D11" s="37">
        <v>1000</v>
      </c>
      <c r="E11" s="35"/>
      <c r="F11" s="31"/>
      <c r="G11" s="31">
        <f t="shared" si="1"/>
        <v>0</v>
      </c>
      <c r="H11" s="35"/>
      <c r="I11" s="27"/>
    </row>
    <row r="12" spans="1:9" x14ac:dyDescent="0.25">
      <c r="A12" s="29" t="s">
        <v>91</v>
      </c>
      <c r="B12" s="30" t="s">
        <v>92</v>
      </c>
      <c r="C12" s="37">
        <v>1335842</v>
      </c>
      <c r="D12" s="37">
        <v>1335842</v>
      </c>
      <c r="E12" s="35">
        <v>62063.7</v>
      </c>
      <c r="F12" s="31">
        <f t="shared" si="0"/>
        <v>4.6460359832974259E-2</v>
      </c>
      <c r="G12" s="31">
        <f t="shared" si="1"/>
        <v>4.6460359832974259E-2</v>
      </c>
      <c r="H12" s="35">
        <v>46205</v>
      </c>
      <c r="I12" s="27"/>
    </row>
    <row r="13" spans="1:9" s="28" customFormat="1" x14ac:dyDescent="0.25">
      <c r="A13" s="25" t="s">
        <v>93</v>
      </c>
      <c r="B13" s="26" t="s">
        <v>94</v>
      </c>
      <c r="C13" s="38">
        <f>SUM(C14:C14)</f>
        <v>74</v>
      </c>
      <c r="D13" s="38">
        <f>SUM(D14:D14)</f>
        <v>74</v>
      </c>
      <c r="E13" s="34">
        <f>SUM(E14:E14)</f>
        <v>0</v>
      </c>
      <c r="F13" s="27"/>
      <c r="G13" s="31">
        <f t="shared" si="1"/>
        <v>0</v>
      </c>
      <c r="H13" s="34">
        <f>SUM(H14:H14)</f>
        <v>0</v>
      </c>
      <c r="I13" s="27"/>
    </row>
    <row r="14" spans="1:9" x14ac:dyDescent="0.25">
      <c r="A14" s="29" t="s">
        <v>95</v>
      </c>
      <c r="B14" s="30" t="s">
        <v>96</v>
      </c>
      <c r="C14" s="37">
        <v>74</v>
      </c>
      <c r="D14" s="37">
        <v>74</v>
      </c>
      <c r="E14" s="35"/>
      <c r="F14" s="31"/>
      <c r="G14" s="31">
        <f t="shared" si="1"/>
        <v>0</v>
      </c>
      <c r="H14" s="35"/>
      <c r="I14" s="27"/>
    </row>
    <row r="15" spans="1:9" s="28" customFormat="1" ht="24" x14ac:dyDescent="0.25">
      <c r="A15" s="25" t="s">
        <v>97</v>
      </c>
      <c r="B15" s="26" t="s">
        <v>98</v>
      </c>
      <c r="C15" s="38">
        <f t="shared" ref="C15" si="3">SUM(C16:C18)</f>
        <v>189993.2</v>
      </c>
      <c r="D15" s="38">
        <f t="shared" ref="D15:E15" si="4">SUM(D16:D18)</f>
        <v>189993.2</v>
      </c>
      <c r="E15" s="34">
        <f t="shared" si="4"/>
        <v>3814.6000000000004</v>
      </c>
      <c r="F15" s="27">
        <f t="shared" si="0"/>
        <v>2.0077560670592423E-2</v>
      </c>
      <c r="G15" s="27">
        <f t="shared" si="1"/>
        <v>2.0077560670592423E-2</v>
      </c>
      <c r="H15" s="34">
        <f t="shared" ref="H15" si="5">SUM(H16:H18)</f>
        <v>2568</v>
      </c>
      <c r="I15" s="27">
        <f t="shared" si="2"/>
        <v>1.4854361370716513</v>
      </c>
    </row>
    <row r="16" spans="1:9" ht="24" x14ac:dyDescent="0.25">
      <c r="A16" s="29" t="s">
        <v>99</v>
      </c>
      <c r="B16" s="30" t="s">
        <v>100</v>
      </c>
      <c r="C16" s="37">
        <v>11300</v>
      </c>
      <c r="D16" s="37">
        <v>11300</v>
      </c>
      <c r="E16" s="35">
        <v>10.9</v>
      </c>
      <c r="F16" s="31">
        <f t="shared" si="0"/>
        <v>9.6460176991150449E-4</v>
      </c>
      <c r="G16" s="31">
        <f t="shared" si="1"/>
        <v>9.6460176991150449E-4</v>
      </c>
      <c r="H16" s="35">
        <v>94</v>
      </c>
      <c r="I16" s="27"/>
    </row>
    <row r="17" spans="1:9" x14ac:dyDescent="0.25">
      <c r="A17" s="29" t="s">
        <v>101</v>
      </c>
      <c r="B17" s="30" t="s">
        <v>102</v>
      </c>
      <c r="C17" s="37">
        <v>112304.2</v>
      </c>
      <c r="D17" s="37">
        <v>112304.2</v>
      </c>
      <c r="E17" s="35">
        <v>3195.4</v>
      </c>
      <c r="F17" s="31"/>
      <c r="G17" s="31">
        <f t="shared" si="1"/>
        <v>2.8453076554572316E-2</v>
      </c>
      <c r="H17" s="35">
        <v>2409</v>
      </c>
      <c r="I17" s="27"/>
    </row>
    <row r="18" spans="1:9" ht="24" x14ac:dyDescent="0.25">
      <c r="A18" s="29" t="s">
        <v>103</v>
      </c>
      <c r="B18" s="30" t="s">
        <v>104</v>
      </c>
      <c r="C18" s="37">
        <v>66389</v>
      </c>
      <c r="D18" s="37">
        <v>66389</v>
      </c>
      <c r="E18" s="35">
        <v>608.29999999999995</v>
      </c>
      <c r="F18" s="31">
        <f t="shared" si="0"/>
        <v>9.1626624892678001E-3</v>
      </c>
      <c r="G18" s="31">
        <f t="shared" si="1"/>
        <v>9.1626624892678001E-3</v>
      </c>
      <c r="H18" s="35">
        <v>65</v>
      </c>
      <c r="I18" s="27"/>
    </row>
    <row r="19" spans="1:9" s="28" customFormat="1" x14ac:dyDescent="0.25">
      <c r="A19" s="25" t="s">
        <v>105</v>
      </c>
      <c r="B19" s="26" t="s">
        <v>106</v>
      </c>
      <c r="C19" s="38">
        <f>SUM(C20:C24)</f>
        <v>764129</v>
      </c>
      <c r="D19" s="38">
        <f>SUM(D20:D24)</f>
        <v>764129</v>
      </c>
      <c r="E19" s="34">
        <f>SUM(E20:E24)</f>
        <v>30617.200000000001</v>
      </c>
      <c r="F19" s="27">
        <f t="shared" si="0"/>
        <v>4.006810368406382E-2</v>
      </c>
      <c r="G19" s="27">
        <f t="shared" si="1"/>
        <v>4.006810368406382E-2</v>
      </c>
      <c r="H19" s="34">
        <f>SUM(H20:H24)</f>
        <v>53354</v>
      </c>
      <c r="I19" s="27">
        <f t="shared" si="2"/>
        <v>0.57385013307343402</v>
      </c>
    </row>
    <row r="20" spans="1:9" x14ac:dyDescent="0.25">
      <c r="A20" s="29" t="s">
        <v>107</v>
      </c>
      <c r="B20" s="30" t="s">
        <v>108</v>
      </c>
      <c r="C20" s="37">
        <v>6510</v>
      </c>
      <c r="D20" s="37">
        <v>6510</v>
      </c>
      <c r="E20" s="35">
        <v>127.8</v>
      </c>
      <c r="F20" s="31">
        <f t="shared" si="0"/>
        <v>1.9631336405529953E-2</v>
      </c>
      <c r="G20" s="31">
        <f t="shared" si="1"/>
        <v>1.9631336405529953E-2</v>
      </c>
      <c r="H20" s="35"/>
      <c r="I20" s="27"/>
    </row>
    <row r="21" spans="1:9" x14ac:dyDescent="0.25">
      <c r="A21" s="29" t="s">
        <v>109</v>
      </c>
      <c r="B21" s="30" t="s">
        <v>110</v>
      </c>
      <c r="C21" s="37">
        <v>3859.8</v>
      </c>
      <c r="D21" s="37">
        <v>3859.8</v>
      </c>
      <c r="E21" s="35"/>
      <c r="F21" s="31"/>
      <c r="G21" s="31">
        <f t="shared" si="1"/>
        <v>0</v>
      </c>
      <c r="H21" s="35"/>
      <c r="I21" s="27"/>
    </row>
    <row r="22" spans="1:9" x14ac:dyDescent="0.25">
      <c r="A22" s="29" t="s">
        <v>111</v>
      </c>
      <c r="B22" s="30" t="s">
        <v>112</v>
      </c>
      <c r="C22" s="37">
        <v>5000</v>
      </c>
      <c r="D22" s="37">
        <v>5000</v>
      </c>
      <c r="E22" s="35"/>
      <c r="F22" s="31">
        <f>E22/C22</f>
        <v>0</v>
      </c>
      <c r="G22" s="31">
        <f t="shared" si="1"/>
        <v>0</v>
      </c>
      <c r="H22" s="35"/>
      <c r="I22" s="27"/>
    </row>
    <row r="23" spans="1:9" x14ac:dyDescent="0.25">
      <c r="A23" s="29" t="s">
        <v>113</v>
      </c>
      <c r="B23" s="30" t="s">
        <v>114</v>
      </c>
      <c r="C23" s="37">
        <v>725734</v>
      </c>
      <c r="D23" s="37">
        <v>725734</v>
      </c>
      <c r="E23" s="35">
        <v>29092.9</v>
      </c>
      <c r="F23" s="31">
        <f t="shared" si="0"/>
        <v>4.0087552739709043E-2</v>
      </c>
      <c r="G23" s="31">
        <f t="shared" si="1"/>
        <v>4.0087552739709043E-2</v>
      </c>
      <c r="H23" s="35">
        <v>52303</v>
      </c>
      <c r="I23" s="27"/>
    </row>
    <row r="24" spans="1:9" x14ac:dyDescent="0.25">
      <c r="A24" s="29" t="s">
        <v>115</v>
      </c>
      <c r="B24" s="30" t="s">
        <v>116</v>
      </c>
      <c r="C24" s="37">
        <v>23025.200000000001</v>
      </c>
      <c r="D24" s="37">
        <v>23025.200000000001</v>
      </c>
      <c r="E24" s="35">
        <v>1396.5</v>
      </c>
      <c r="F24" s="31">
        <f t="shared" si="0"/>
        <v>6.0650938971214145E-2</v>
      </c>
      <c r="G24" s="31">
        <f t="shared" si="1"/>
        <v>6.0650938971214145E-2</v>
      </c>
      <c r="H24" s="35">
        <v>1051</v>
      </c>
      <c r="I24" s="27"/>
    </row>
    <row r="25" spans="1:9" s="28" customFormat="1" x14ac:dyDescent="0.25">
      <c r="A25" s="25" t="s">
        <v>117</v>
      </c>
      <c r="B25" s="26" t="s">
        <v>118</v>
      </c>
      <c r="C25" s="38">
        <f>SUM(C26:C28)</f>
        <v>7011034.4000000004</v>
      </c>
      <c r="D25" s="38">
        <f>SUM(D26:D28)</f>
        <v>7130035.2999999998</v>
      </c>
      <c r="E25" s="34">
        <f>SUM(E26:E28)</f>
        <v>214279.4</v>
      </c>
      <c r="F25" s="27">
        <f t="shared" si="0"/>
        <v>3.0563164830570505E-2</v>
      </c>
      <c r="G25" s="27">
        <f t="shared" si="1"/>
        <v>3.005306299114676E-2</v>
      </c>
      <c r="H25" s="34">
        <f>SUM(H26:H28)</f>
        <v>129114</v>
      </c>
      <c r="I25" s="27">
        <f t="shared" si="2"/>
        <v>1.6596139845407933</v>
      </c>
    </row>
    <row r="26" spans="1:9" x14ac:dyDescent="0.25">
      <c r="A26" s="29" t="s">
        <v>119</v>
      </c>
      <c r="B26" s="30" t="s">
        <v>120</v>
      </c>
      <c r="C26" s="37">
        <v>1926998.8</v>
      </c>
      <c r="D26" s="37">
        <v>1926998.8</v>
      </c>
      <c r="E26" s="35">
        <v>6135.3</v>
      </c>
      <c r="F26" s="31">
        <f t="shared" si="0"/>
        <v>3.1838629064013949E-3</v>
      </c>
      <c r="G26" s="31">
        <f t="shared" si="1"/>
        <v>3.1838629064013949E-3</v>
      </c>
      <c r="H26" s="35">
        <v>4898</v>
      </c>
      <c r="I26" s="27"/>
    </row>
    <row r="27" spans="1:9" x14ac:dyDescent="0.25">
      <c r="A27" s="29" t="s">
        <v>121</v>
      </c>
      <c r="B27" s="30" t="s">
        <v>122</v>
      </c>
      <c r="C27" s="37">
        <f>1806758.7-119000.9</f>
        <v>1687757.8</v>
      </c>
      <c r="D27" s="37">
        <v>1806758.7</v>
      </c>
      <c r="E27" s="35"/>
      <c r="F27" s="31">
        <f t="shared" si="0"/>
        <v>0</v>
      </c>
      <c r="G27" s="31">
        <f t="shared" si="1"/>
        <v>0</v>
      </c>
      <c r="H27" s="35"/>
      <c r="I27" s="27"/>
    </row>
    <row r="28" spans="1:9" x14ac:dyDescent="0.25">
      <c r="A28" s="29" t="s">
        <v>123</v>
      </c>
      <c r="B28" s="30" t="s">
        <v>124</v>
      </c>
      <c r="C28" s="37">
        <v>3396277.8</v>
      </c>
      <c r="D28" s="37">
        <v>3396277.8</v>
      </c>
      <c r="E28" s="35">
        <v>208144.1</v>
      </c>
      <c r="F28" s="31">
        <f t="shared" si="0"/>
        <v>6.1285946632516346E-2</v>
      </c>
      <c r="G28" s="31">
        <f t="shared" si="1"/>
        <v>6.1285946632516346E-2</v>
      </c>
      <c r="H28" s="35">
        <v>124216</v>
      </c>
      <c r="I28" s="27"/>
    </row>
    <row r="29" spans="1:9" s="28" customFormat="1" x14ac:dyDescent="0.25">
      <c r="A29" s="25" t="s">
        <v>125</v>
      </c>
      <c r="B29" s="26" t="s">
        <v>126</v>
      </c>
      <c r="C29" s="38">
        <f>SUM(C30:C31)</f>
        <v>36436.699999999997</v>
      </c>
      <c r="D29" s="38">
        <f>SUM(D30:D31)</f>
        <v>36436.699999999997</v>
      </c>
      <c r="E29" s="34">
        <f>SUM(E30:E31)</f>
        <v>230</v>
      </c>
      <c r="F29" s="31">
        <f t="shared" si="0"/>
        <v>6.3123169771137346E-3</v>
      </c>
      <c r="G29" s="27">
        <f t="shared" si="1"/>
        <v>6.3123169771137346E-3</v>
      </c>
      <c r="H29" s="34">
        <f>SUM(H30:H31)</f>
        <v>181</v>
      </c>
      <c r="I29" s="27">
        <f t="shared" si="2"/>
        <v>1.270718232044199</v>
      </c>
    </row>
    <row r="30" spans="1:9" ht="24" x14ac:dyDescent="0.25">
      <c r="A30" s="29" t="s">
        <v>127</v>
      </c>
      <c r="B30" s="30" t="s">
        <v>128</v>
      </c>
      <c r="C30" s="37">
        <v>1000</v>
      </c>
      <c r="D30" s="37">
        <v>1000</v>
      </c>
      <c r="E30" s="35">
        <v>230</v>
      </c>
      <c r="F30" s="31">
        <f t="shared" si="0"/>
        <v>0.23</v>
      </c>
      <c r="G30" s="31">
        <f t="shared" si="1"/>
        <v>0.23</v>
      </c>
      <c r="H30" s="35">
        <v>181</v>
      </c>
      <c r="I30" s="27"/>
    </row>
    <row r="31" spans="1:9" x14ac:dyDescent="0.25">
      <c r="A31" s="29" t="s">
        <v>129</v>
      </c>
      <c r="B31" s="30" t="s">
        <v>130</v>
      </c>
      <c r="C31" s="37">
        <v>35436.699999999997</v>
      </c>
      <c r="D31" s="37">
        <v>35436.699999999997</v>
      </c>
      <c r="E31" s="35"/>
      <c r="F31" s="31"/>
      <c r="G31" s="31">
        <f t="shared" si="1"/>
        <v>0</v>
      </c>
      <c r="H31" s="35"/>
      <c r="I31" s="27"/>
    </row>
    <row r="32" spans="1:9" s="28" customFormat="1" x14ac:dyDescent="0.25">
      <c r="A32" s="25" t="s">
        <v>131</v>
      </c>
      <c r="B32" s="26" t="s">
        <v>132</v>
      </c>
      <c r="C32" s="38">
        <f>SUM(C33:C38)</f>
        <v>6589739.3000000007</v>
      </c>
      <c r="D32" s="38">
        <f>SUM(D33:D38)</f>
        <v>6589739.3000000007</v>
      </c>
      <c r="E32" s="34">
        <f>SUM(E33:E38)</f>
        <v>447269.80000000005</v>
      </c>
      <c r="F32" s="27">
        <f t="shared" si="0"/>
        <v>6.7873671421265477E-2</v>
      </c>
      <c r="G32" s="27">
        <f t="shared" si="1"/>
        <v>6.7873671421265477E-2</v>
      </c>
      <c r="H32" s="34">
        <f>SUM(H33:H38)</f>
        <v>444735</v>
      </c>
      <c r="I32" s="27">
        <f t="shared" si="2"/>
        <v>1.0056995739035606</v>
      </c>
    </row>
    <row r="33" spans="1:9" x14ac:dyDescent="0.25">
      <c r="A33" s="29" t="s">
        <v>133</v>
      </c>
      <c r="B33" s="30" t="s">
        <v>134</v>
      </c>
      <c r="C33" s="37">
        <v>2305698.7000000002</v>
      </c>
      <c r="D33" s="37">
        <v>2305698.7000000002</v>
      </c>
      <c r="E33" s="35">
        <v>174854.1</v>
      </c>
      <c r="F33" s="31">
        <f>E32/C32</f>
        <v>6.7873671421265477E-2</v>
      </c>
      <c r="G33" s="31">
        <f>E32/D32</f>
        <v>6.7873671421265477E-2</v>
      </c>
      <c r="H33" s="35">
        <v>175806</v>
      </c>
      <c r="I33" s="27"/>
    </row>
    <row r="34" spans="1:9" x14ac:dyDescent="0.25">
      <c r="A34" s="29" t="s">
        <v>135</v>
      </c>
      <c r="B34" s="30" t="s">
        <v>136</v>
      </c>
      <c r="C34" s="37">
        <v>3400821.2</v>
      </c>
      <c r="D34" s="37">
        <v>3400821.2</v>
      </c>
      <c r="E34" s="35">
        <v>209082.1</v>
      </c>
      <c r="F34" s="31">
        <f>E33/C33</f>
        <v>7.5835624142911645E-2</v>
      </c>
      <c r="G34" s="31">
        <f>E33/D33</f>
        <v>7.5835624142911645E-2</v>
      </c>
      <c r="H34" s="35">
        <v>208110</v>
      </c>
      <c r="I34" s="27"/>
    </row>
    <row r="35" spans="1:9" x14ac:dyDescent="0.25">
      <c r="A35" s="29" t="s">
        <v>137</v>
      </c>
      <c r="B35" s="30" t="s">
        <v>138</v>
      </c>
      <c r="C35" s="37">
        <v>749973.9</v>
      </c>
      <c r="D35" s="37">
        <v>749973.9</v>
      </c>
      <c r="E35" s="35">
        <v>60191.3</v>
      </c>
      <c r="F35" s="31">
        <f>E34/C34</f>
        <v>6.1479886093394144E-2</v>
      </c>
      <c r="G35" s="31">
        <f>E34/D34</f>
        <v>6.1479886093394144E-2</v>
      </c>
      <c r="H35" s="35">
        <v>58265</v>
      </c>
      <c r="I35" s="27"/>
    </row>
    <row r="36" spans="1:9" ht="24" x14ac:dyDescent="0.25">
      <c r="A36" s="29" t="s">
        <v>191</v>
      </c>
      <c r="B36" s="30" t="s">
        <v>192</v>
      </c>
      <c r="C36" s="37">
        <v>500</v>
      </c>
      <c r="D36" s="37">
        <v>500</v>
      </c>
      <c r="E36" s="35"/>
      <c r="F36" s="31"/>
      <c r="G36" s="31"/>
      <c r="H36" s="35"/>
      <c r="I36" s="27"/>
    </row>
    <row r="37" spans="1:9" x14ac:dyDescent="0.25">
      <c r="A37" s="29" t="s">
        <v>139</v>
      </c>
      <c r="B37" s="30" t="s">
        <v>140</v>
      </c>
      <c r="C37" s="37">
        <v>46698</v>
      </c>
      <c r="D37" s="37">
        <v>46698</v>
      </c>
      <c r="E37" s="35">
        <v>2592.9</v>
      </c>
      <c r="F37" s="31">
        <f t="shared" si="0"/>
        <v>5.5524861878453041E-2</v>
      </c>
      <c r="G37" s="31">
        <f t="shared" si="1"/>
        <v>5.5524861878453041E-2</v>
      </c>
      <c r="H37" s="35">
        <v>2112</v>
      </c>
      <c r="I37" s="27"/>
    </row>
    <row r="38" spans="1:9" x14ac:dyDescent="0.25">
      <c r="A38" s="29" t="s">
        <v>141</v>
      </c>
      <c r="B38" s="30" t="s">
        <v>142</v>
      </c>
      <c r="C38" s="37">
        <v>86047.5</v>
      </c>
      <c r="D38" s="37">
        <v>86047.5</v>
      </c>
      <c r="E38" s="35">
        <v>549.4</v>
      </c>
      <c r="F38" s="31">
        <f t="shared" si="0"/>
        <v>6.3848455794764513E-3</v>
      </c>
      <c r="G38" s="31">
        <f t="shared" si="1"/>
        <v>6.3848455794764513E-3</v>
      </c>
      <c r="H38" s="35">
        <v>442</v>
      </c>
      <c r="I38" s="27"/>
    </row>
    <row r="39" spans="1:9" s="28" customFormat="1" x14ac:dyDescent="0.25">
      <c r="A39" s="25" t="s">
        <v>143</v>
      </c>
      <c r="B39" s="26" t="s">
        <v>144</v>
      </c>
      <c r="C39" s="38">
        <f t="shared" ref="C39" si="6">SUM(C40:C41)</f>
        <v>902928.7</v>
      </c>
      <c r="D39" s="38">
        <f t="shared" ref="D39:E39" si="7">SUM(D40:D41)</f>
        <v>902928.7</v>
      </c>
      <c r="E39" s="34">
        <f t="shared" si="7"/>
        <v>66094.600000000006</v>
      </c>
      <c r="F39" s="27">
        <f t="shared" si="0"/>
        <v>7.320024272126914E-2</v>
      </c>
      <c r="G39" s="27">
        <f t="shared" si="1"/>
        <v>7.320024272126914E-2</v>
      </c>
      <c r="H39" s="34">
        <f t="shared" ref="H39" si="8">SUM(H40:H41)</f>
        <v>59233</v>
      </c>
      <c r="I39" s="27">
        <f t="shared" si="2"/>
        <v>1.1158408319686661</v>
      </c>
    </row>
    <row r="40" spans="1:9" x14ac:dyDescent="0.25">
      <c r="A40" s="29" t="s">
        <v>145</v>
      </c>
      <c r="B40" s="30" t="s">
        <v>146</v>
      </c>
      <c r="C40" s="37">
        <v>877828.7</v>
      </c>
      <c r="D40" s="37">
        <v>877828.7</v>
      </c>
      <c r="E40" s="35">
        <v>64420.3</v>
      </c>
      <c r="F40" s="31">
        <f t="shared" si="0"/>
        <v>7.3385957875380478E-2</v>
      </c>
      <c r="G40" s="31">
        <f t="shared" si="1"/>
        <v>7.3385957875380478E-2</v>
      </c>
      <c r="H40" s="35">
        <v>58930</v>
      </c>
      <c r="I40" s="27"/>
    </row>
    <row r="41" spans="1:9" x14ac:dyDescent="0.25">
      <c r="A41" s="29" t="s">
        <v>147</v>
      </c>
      <c r="B41" s="30" t="s">
        <v>148</v>
      </c>
      <c r="C41" s="37">
        <v>25100</v>
      </c>
      <c r="D41" s="37">
        <v>25100</v>
      </c>
      <c r="E41" s="35">
        <v>1674.3</v>
      </c>
      <c r="F41" s="31">
        <f t="shared" si="0"/>
        <v>6.6705179282868524E-2</v>
      </c>
      <c r="G41" s="31">
        <f t="shared" si="1"/>
        <v>6.6705179282868524E-2</v>
      </c>
      <c r="H41" s="35">
        <v>303</v>
      </c>
      <c r="I41" s="27"/>
    </row>
    <row r="42" spans="1:9" s="28" customFormat="1" x14ac:dyDescent="0.25">
      <c r="A42" s="25" t="s">
        <v>149</v>
      </c>
      <c r="B42" s="26" t="s">
        <v>150</v>
      </c>
      <c r="C42" s="38">
        <f>SUM(C43:C43)</f>
        <v>3840</v>
      </c>
      <c r="D42" s="38">
        <f>SUM(D43:D43)</f>
        <v>3840</v>
      </c>
      <c r="E42" s="34">
        <f>SUM(E43:E43)</f>
        <v>0</v>
      </c>
      <c r="F42" s="27">
        <f t="shared" si="0"/>
        <v>0</v>
      </c>
      <c r="G42" s="31">
        <f t="shared" si="1"/>
        <v>0</v>
      </c>
      <c r="H42" s="34">
        <f>SUM(H43:H43)</f>
        <v>0</v>
      </c>
      <c r="I42" s="27" t="e">
        <f t="shared" si="2"/>
        <v>#DIV/0!</v>
      </c>
    </row>
    <row r="43" spans="1:9" x14ac:dyDescent="0.25">
      <c r="A43" s="29" t="s">
        <v>151</v>
      </c>
      <c r="B43" s="30" t="s">
        <v>152</v>
      </c>
      <c r="C43" s="37">
        <v>3840</v>
      </c>
      <c r="D43" s="37">
        <v>3840</v>
      </c>
      <c r="E43" s="35"/>
      <c r="F43" s="31">
        <f t="shared" si="0"/>
        <v>0</v>
      </c>
      <c r="G43" s="31">
        <f t="shared" si="1"/>
        <v>0</v>
      </c>
      <c r="H43" s="35"/>
      <c r="I43" s="27"/>
    </row>
    <row r="44" spans="1:9" s="28" customFormat="1" x14ac:dyDescent="0.25">
      <c r="A44" s="25" t="s">
        <v>153</v>
      </c>
      <c r="B44" s="26" t="s">
        <v>154</v>
      </c>
      <c r="C44" s="38">
        <f>SUM(C45:C48)</f>
        <v>1034233</v>
      </c>
      <c r="D44" s="38">
        <f>SUM(D45:D48)</f>
        <v>1034233</v>
      </c>
      <c r="E44" s="34">
        <f>SUM(E45:E48)</f>
        <v>6060.8</v>
      </c>
      <c r="F44" s="27">
        <f t="shared" si="0"/>
        <v>5.8601881780991323E-3</v>
      </c>
      <c r="G44" s="27">
        <f t="shared" si="1"/>
        <v>5.8601881780991323E-3</v>
      </c>
      <c r="H44" s="34">
        <f>SUM(H45:H48)</f>
        <v>3670</v>
      </c>
      <c r="I44" s="27">
        <f t="shared" si="2"/>
        <v>1.6514441416893733</v>
      </c>
    </row>
    <row r="45" spans="1:9" x14ac:dyDescent="0.25">
      <c r="A45" s="29" t="s">
        <v>155</v>
      </c>
      <c r="B45" s="30" t="s">
        <v>156</v>
      </c>
      <c r="C45" s="37">
        <v>30955.8</v>
      </c>
      <c r="D45" s="37">
        <v>30955.8</v>
      </c>
      <c r="E45" s="35">
        <v>2347.4</v>
      </c>
      <c r="F45" s="31">
        <f t="shared" si="0"/>
        <v>7.5830700547231858E-2</v>
      </c>
      <c r="G45" s="31">
        <f t="shared" si="1"/>
        <v>7.5830700547231858E-2</v>
      </c>
      <c r="H45" s="35"/>
      <c r="I45" s="27"/>
    </row>
    <row r="46" spans="1:9" x14ac:dyDescent="0.25">
      <c r="A46" s="29" t="s">
        <v>157</v>
      </c>
      <c r="B46" s="30" t="s">
        <v>158</v>
      </c>
      <c r="C46" s="37">
        <v>906427.2</v>
      </c>
      <c r="D46" s="37">
        <v>906427.2</v>
      </c>
      <c r="E46" s="35"/>
      <c r="F46" s="31">
        <f t="shared" si="0"/>
        <v>0</v>
      </c>
      <c r="G46" s="31">
        <f t="shared" si="1"/>
        <v>0</v>
      </c>
      <c r="H46" s="35"/>
      <c r="I46" s="27"/>
    </row>
    <row r="47" spans="1:9" x14ac:dyDescent="0.25">
      <c r="A47" s="29" t="s">
        <v>159</v>
      </c>
      <c r="B47" s="30" t="s">
        <v>160</v>
      </c>
      <c r="C47" s="37">
        <v>96350</v>
      </c>
      <c r="D47" s="37">
        <v>96350</v>
      </c>
      <c r="E47" s="35">
        <v>3713.4</v>
      </c>
      <c r="F47" s="31">
        <f t="shared" si="0"/>
        <v>3.8540736896730668E-2</v>
      </c>
      <c r="G47" s="31">
        <f t="shared" si="1"/>
        <v>3.8540736896730668E-2</v>
      </c>
      <c r="H47" s="35">
        <v>3670</v>
      </c>
      <c r="I47" s="27"/>
    </row>
    <row r="48" spans="1:9" x14ac:dyDescent="0.25">
      <c r="A48" s="29" t="s">
        <v>161</v>
      </c>
      <c r="B48" s="30" t="s">
        <v>162</v>
      </c>
      <c r="C48" s="37">
        <v>500</v>
      </c>
      <c r="D48" s="37">
        <v>500</v>
      </c>
      <c r="E48" s="35"/>
      <c r="F48" s="31">
        <f t="shared" ref="F48:F54" si="9">E48/C48</f>
        <v>0</v>
      </c>
      <c r="G48" s="31">
        <f t="shared" ref="G48:G54" si="10">E48/D48</f>
        <v>0</v>
      </c>
      <c r="H48" s="35"/>
      <c r="I48" s="27"/>
    </row>
    <row r="49" spans="1:9" s="28" customFormat="1" x14ac:dyDescent="0.25">
      <c r="A49" s="25" t="s">
        <v>163</v>
      </c>
      <c r="B49" s="26" t="s">
        <v>164</v>
      </c>
      <c r="C49" s="38">
        <f>SUM(C50:C52)</f>
        <v>620794.80000000005</v>
      </c>
      <c r="D49" s="38">
        <f>SUM(D50:D52)</f>
        <v>620794.80000000005</v>
      </c>
      <c r="E49" s="34">
        <f>SUM(E50:E52)</f>
        <v>47794.299999999996</v>
      </c>
      <c r="F49" s="27">
        <f t="shared" si="9"/>
        <v>7.6988885860512987E-2</v>
      </c>
      <c r="G49" s="27">
        <f t="shared" si="10"/>
        <v>7.6988885860512987E-2</v>
      </c>
      <c r="H49" s="34">
        <f>SUM(H50:H52)</f>
        <v>39953</v>
      </c>
      <c r="I49" s="27">
        <f t="shared" ref="I49:I53" si="11">E49/H49</f>
        <v>1.196263109153255</v>
      </c>
    </row>
    <row r="50" spans="1:9" x14ac:dyDescent="0.25">
      <c r="A50" s="29" t="s">
        <v>165</v>
      </c>
      <c r="B50" s="30" t="s">
        <v>166</v>
      </c>
      <c r="C50" s="37">
        <v>391422</v>
      </c>
      <c r="D50" s="37">
        <v>391422</v>
      </c>
      <c r="E50" s="35">
        <v>29948.7</v>
      </c>
      <c r="F50" s="31">
        <f t="shared" si="9"/>
        <v>7.6512561889725161E-2</v>
      </c>
      <c r="G50" s="31">
        <f t="shared" si="10"/>
        <v>7.6512561889725161E-2</v>
      </c>
      <c r="H50" s="35">
        <v>25392</v>
      </c>
      <c r="I50" s="27"/>
    </row>
    <row r="51" spans="1:9" x14ac:dyDescent="0.25">
      <c r="A51" s="29" t="s">
        <v>167</v>
      </c>
      <c r="B51" s="30" t="s">
        <v>168</v>
      </c>
      <c r="C51" s="37">
        <v>197472.8</v>
      </c>
      <c r="D51" s="37">
        <v>197472.8</v>
      </c>
      <c r="E51" s="35">
        <v>15710.9</v>
      </c>
      <c r="F51" s="31">
        <f t="shared" si="9"/>
        <v>7.9559817858459503E-2</v>
      </c>
      <c r="G51" s="31">
        <f t="shared" si="10"/>
        <v>7.9559817858459503E-2</v>
      </c>
      <c r="H51" s="35">
        <v>14400</v>
      </c>
      <c r="I51" s="27"/>
    </row>
    <row r="52" spans="1:9" x14ac:dyDescent="0.25">
      <c r="A52" s="29" t="s">
        <v>169</v>
      </c>
      <c r="B52" s="30" t="s">
        <v>170</v>
      </c>
      <c r="C52" s="37">
        <v>31900</v>
      </c>
      <c r="D52" s="37">
        <v>31900</v>
      </c>
      <c r="E52" s="35">
        <v>2134.6999999999998</v>
      </c>
      <c r="F52" s="31">
        <f t="shared" si="9"/>
        <v>6.6918495297805636E-2</v>
      </c>
      <c r="G52" s="31">
        <f t="shared" si="10"/>
        <v>6.6918495297805636E-2</v>
      </c>
      <c r="H52" s="35">
        <v>161</v>
      </c>
      <c r="I52" s="27"/>
    </row>
    <row r="53" spans="1:9" s="28" customFormat="1" x14ac:dyDescent="0.25">
      <c r="A53" s="25" t="s">
        <v>171</v>
      </c>
      <c r="B53" s="26" t="s">
        <v>172</v>
      </c>
      <c r="C53" s="38">
        <f>SUM(C54:C54)</f>
        <v>31000</v>
      </c>
      <c r="D53" s="38">
        <f>SUM(D54:D54)</f>
        <v>31000</v>
      </c>
      <c r="E53" s="34">
        <f>SUM(E54:E54)</f>
        <v>0</v>
      </c>
      <c r="F53" s="27">
        <f t="shared" si="9"/>
        <v>0</v>
      </c>
      <c r="G53" s="27">
        <f t="shared" si="10"/>
        <v>0</v>
      </c>
      <c r="H53" s="34">
        <f>SUM(H54:H54)</f>
        <v>492</v>
      </c>
      <c r="I53" s="27">
        <f t="shared" si="11"/>
        <v>0</v>
      </c>
    </row>
    <row r="54" spans="1:9" x14ac:dyDescent="0.25">
      <c r="A54" s="29" t="s">
        <v>173</v>
      </c>
      <c r="B54" s="30" t="s">
        <v>174</v>
      </c>
      <c r="C54" s="37">
        <v>31000</v>
      </c>
      <c r="D54" s="37">
        <v>31000</v>
      </c>
      <c r="E54" s="35">
        <v>0</v>
      </c>
      <c r="F54" s="31">
        <f t="shared" si="9"/>
        <v>0</v>
      </c>
      <c r="G54" s="31">
        <f t="shared" si="10"/>
        <v>0</v>
      </c>
      <c r="H54" s="35">
        <v>492</v>
      </c>
      <c r="I54" s="27"/>
    </row>
    <row r="55" spans="1:9" s="28" customFormat="1" x14ac:dyDescent="0.25">
      <c r="A55" s="25" t="s">
        <v>175</v>
      </c>
      <c r="B55" s="26" t="s">
        <v>176</v>
      </c>
      <c r="C55" s="38">
        <f>C56</f>
        <v>500</v>
      </c>
      <c r="D55" s="38">
        <f>D56</f>
        <v>500</v>
      </c>
      <c r="E55" s="34">
        <f t="shared" ref="E55" si="12">SUM(E56)</f>
        <v>0</v>
      </c>
      <c r="F55" s="27"/>
      <c r="G55" s="27"/>
      <c r="H55" s="34">
        <f t="shared" ref="H55" si="13">SUM(H56)</f>
        <v>0</v>
      </c>
      <c r="I55" s="27"/>
    </row>
    <row r="56" spans="1:9" ht="24" x14ac:dyDescent="0.25">
      <c r="A56" s="29" t="s">
        <v>177</v>
      </c>
      <c r="B56" s="30" t="s">
        <v>178</v>
      </c>
      <c r="C56" s="37">
        <v>500</v>
      </c>
      <c r="D56" s="37">
        <v>500</v>
      </c>
      <c r="E56" s="35"/>
      <c r="F56" s="31"/>
      <c r="G56" s="31"/>
      <c r="H56" s="35"/>
      <c r="I56" s="27"/>
    </row>
    <row r="57" spans="1:9" s="28" customFormat="1" ht="24" x14ac:dyDescent="0.25">
      <c r="A57" s="25" t="s">
        <v>179</v>
      </c>
      <c r="B57" s="26" t="s">
        <v>180</v>
      </c>
      <c r="C57" s="38">
        <v>0</v>
      </c>
      <c r="D57" s="38">
        <v>0</v>
      </c>
      <c r="E57" s="34">
        <v>0</v>
      </c>
      <c r="F57" s="27"/>
      <c r="G57" s="27"/>
      <c r="H57" s="34">
        <v>0</v>
      </c>
      <c r="I57" s="27"/>
    </row>
    <row r="58" spans="1:9" x14ac:dyDescent="0.25">
      <c r="A58" s="33"/>
    </row>
  </sheetData>
  <mergeCells count="1">
    <mergeCell ref="A1:I1"/>
  </mergeCells>
  <pageMargins left="0.7" right="0.7" top="0.75" bottom="0.75" header="0.3" footer="0.3"/>
  <pageSetup paperSize="9" scale="7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Е.У. Силаева</cp:lastModifiedBy>
  <cp:lastPrinted>2024-02-16T06:57:10Z</cp:lastPrinted>
  <dcterms:created xsi:type="dcterms:W3CDTF">2017-12-11T14:03:53Z</dcterms:created>
  <dcterms:modified xsi:type="dcterms:W3CDTF">2025-02-17T14:29:46Z</dcterms:modified>
</cp:coreProperties>
</file>