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ЮДЖЕТНЫЙ ОТДЕЛ\БЮДЖЕТ 2024\Проект ГОЩ 2024\Проект в СД\На Сайт\"/>
    </mc:Choice>
  </mc:AlternateContent>
  <bookViews>
    <workbookView xWindow="0" yWindow="0" windowWidth="23040" windowHeight="8616"/>
  </bookViews>
  <sheets>
    <sheet name="Результат" sheetId="1" r:id="rId1"/>
  </sheets>
  <calcPr calcId="162913"/>
</workbook>
</file>

<file path=xl/calcChain.xml><?xml version="1.0" encoding="utf-8"?>
<calcChain xmlns="http://schemas.openxmlformats.org/spreadsheetml/2006/main">
  <c r="N34" i="1" l="1"/>
  <c r="N54" i="1"/>
  <c r="N53" i="1" s="1"/>
  <c r="N51" i="1"/>
  <c r="N52" i="1"/>
  <c r="N50" i="1"/>
  <c r="N48" i="1"/>
  <c r="N47" i="1"/>
  <c r="N46" i="1"/>
  <c r="N45" i="1"/>
  <c r="N36" i="1"/>
  <c r="N35" i="1"/>
  <c r="N38" i="1"/>
  <c r="N55" i="1"/>
  <c r="N37" i="1"/>
  <c r="N32" i="1"/>
  <c r="N31" i="1"/>
  <c r="N28" i="1"/>
  <c r="N27" i="1"/>
  <c r="N26" i="1"/>
  <c r="N24" i="1"/>
  <c r="N23" i="1"/>
  <c r="N22" i="1"/>
  <c r="N21" i="1"/>
  <c r="N20" i="1"/>
  <c r="N17" i="1"/>
  <c r="N18" i="1"/>
  <c r="N16" i="1"/>
  <c r="N12" i="1"/>
  <c r="N9" i="1"/>
  <c r="N42" i="1"/>
  <c r="N39" i="1"/>
  <c r="N13" i="1"/>
  <c r="N29" i="1" l="1"/>
  <c r="N49" i="1"/>
  <c r="N44" i="1"/>
  <c r="N33" i="1"/>
  <c r="N25" i="1"/>
  <c r="N19" i="1"/>
  <c r="N15" i="1"/>
  <c r="N5" i="1"/>
  <c r="N57" i="1" l="1"/>
</calcChain>
</file>

<file path=xl/sharedStrings.xml><?xml version="1.0" encoding="utf-8"?>
<sst xmlns="http://schemas.openxmlformats.org/spreadsheetml/2006/main" count="114" uniqueCount="114">
  <si>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</si>
  <si>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</si>
  <si>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</si>
  <si>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</si>
  <si>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</si>
  <si>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</si>
  <si>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</si>
  <si>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</si>
  <si>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</si>
  <si>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</si>
  <si>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</si>
  <si>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</si>
  <si>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</si>
  <si>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</si>
  <si>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</si>
  <si>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</si>
  <si>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</si>
  <si>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</si>
  <si>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</si>
  <si>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</si>
  <si>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</si>
  <si>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</si>
  <si>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</si>
  <si>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</si>
  <si>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</si>
  <si>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</si>
  <si>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</si>
  <si>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</si>
  <si>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</si>
  <si>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</si>
  <si>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</si>
  <si>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</si>
  <si>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</si>
  <si>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</si>
  <si>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</si>
  <si>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</si>
  <si>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</si>
  <si>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</si>
  <si>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</si>
  <si>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</si>
  <si>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</si>
  <si>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</si>
  <si>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</si>
  <si>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</si>
  <si>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</si>
  <si>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</si>
  <si>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</si>
  <si>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</si>
  <si>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</si>
  <si>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</si>
  <si>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</si>
  <si>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</si>
  <si>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</si>
  <si>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</si>
  <si>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</si>
  <si>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</si>
  <si>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</si>
  <si>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</si>
  <si>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</si>
  <si>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</si>
  <si>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</si>
  <si>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</si>
  <si>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</si>
  <si>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</si>
  <si>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</si>
  <si>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</si>
  <si>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</si>
  <si>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</si>
  <si>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</si>
  <si>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</si>
  <si>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</si>
  <si>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</si>
  <si>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</si>
  <si>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</si>
  <si>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</si>
  <si>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</si>
  <si>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</si>
  <si>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</si>
  <si>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</si>
  <si>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</si>
  <si>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</si>
  <si>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</si>
  <si>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</si>
  <si>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</si>
  <si>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</si>
  <si>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</si>
  <si>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</si>
  <si>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</si>
  <si>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</si>
  <si>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</si>
  <si>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</si>
  <si>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</si>
  <si>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</si>
  <si>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</si>
  <si>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</si>
  <si>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</si>
  <si>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</si>
  <si>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</si>
  <si>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</si>
  <si>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</si>
  <si>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</si>
  <si>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</si>
  <si>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</si>
  <si>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</si>
  <si>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</si>
  <si>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</si>
  <si>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Итого:</t>
  </si>
  <si>
    <t>тыс. рублей</t>
  </si>
  <si>
    <t xml:space="preserve">Сведения о расходах бюджета городского округа Щёлково по разделам и подразделам классификации расходов на 2024 год и на плановый период 2025 и 2026 годов в сравнении с ожидаемым исполнением за 2023 год </t>
  </si>
  <si>
    <t>Проект</t>
  </si>
  <si>
    <t>2024 год</t>
  </si>
  <si>
    <t>2025 год</t>
  </si>
  <si>
    <t>2026 год</t>
  </si>
  <si>
    <t>Ожидаемое исполнение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</si>
</sst>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gt;=50]#,##0.0,;[Red][&lt;=-50]\-#,##0.0,;#,##0.0,"/>
    <numFmt numFmtId="165" formatCode="#,##0.0"/>
  </numFmts>
  <fonts count="6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Border="1" applyAlignment="1"/>
    <xf numFmtId="0" fontId="2" fillId="0" borderId="0" xfId="0" applyFont="1" applyBorder="1" applyAlignment="1"/>
    <xf numFmtId="0" fontId="1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/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/>
    </xf>
    <xf numFmtId="0" fontId="3" fillId="2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/>
    <xf numFmtId="0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workbookViewId="0">
      <selection activeCell="Y1" sqref="Y1:Y1048576"/>
    </sheetView>
  </sheetViews>
  <sheetFormatPr defaultRowHeight="14.4" x14ac:dyDescent="0.3"/>
  <cols>
    <col min="1" max="1" width="0.5546875" customWidth="1"/>
    <col min="2" max="2" width="0.109375" customWidth="1"/>
    <col min="3" max="3" width="0.5546875" hidden="1" customWidth="1"/>
    <col min="4" max="4" width="7.44140625" customWidth="1"/>
    <col min="5" max="5" width="4.33203125" customWidth="1"/>
    <col min="6" max="8" width="9.109375" customWidth="1"/>
    <col min="9" max="9" width="3" customWidth="1"/>
    <col min="10" max="10" width="9.109375" customWidth="1"/>
    <col min="11" max="11" width="3.109375" customWidth="1"/>
    <col min="12" max="12" width="6" customWidth="1"/>
    <col min="13" max="13" width="1.21875" customWidth="1"/>
    <col min="14" max="14" width="11.44140625" customWidth="1"/>
    <col min="15" max="15" width="2.109375" customWidth="1"/>
    <col min="16" max="16" width="9.109375" customWidth="1"/>
    <col min="17" max="17" width="1.6640625" customWidth="1"/>
    <col min="18" max="18" width="7.44140625" customWidth="1"/>
    <col min="19" max="19" width="5.5546875" customWidth="1"/>
    <col min="20" max="20" width="3.5546875" customWidth="1"/>
    <col min="21" max="21" width="3.44140625" customWidth="1"/>
    <col min="22" max="22" width="6" customWidth="1"/>
    <col min="23" max="23" width="3.109375" customWidth="1"/>
    <col min="24" max="25" width="9.109375" customWidth="1"/>
  </cols>
  <sheetData>
    <row r="1" spans="2:22" ht="49.8" customHeight="1" x14ac:dyDescent="0.3">
      <c r="B1" s="34" t="s">
        <v>108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2:22" ht="12" customHeight="1" x14ac:dyDescent="0.3">
      <c r="B2" s="4"/>
      <c r="C2" s="4"/>
      <c r="D2" s="35"/>
      <c r="E2" s="35"/>
      <c r="F2" s="35"/>
      <c r="G2" s="35"/>
      <c r="H2" s="35"/>
      <c r="I2" s="35"/>
      <c r="J2" s="35"/>
      <c r="K2" s="35"/>
      <c r="L2" s="35"/>
      <c r="M2" s="35"/>
      <c r="N2" s="4"/>
      <c r="O2" s="35"/>
      <c r="P2" s="35"/>
      <c r="Q2" s="35"/>
      <c r="R2" s="35"/>
      <c r="S2" s="35"/>
      <c r="T2" s="35" t="s">
        <v>107</v>
      </c>
      <c r="U2" s="35"/>
      <c r="V2" s="35"/>
    </row>
    <row r="3" spans="2:22" ht="12" customHeight="1" x14ac:dyDescent="0.3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 t="s">
        <v>1</v>
      </c>
      <c r="M3" s="32"/>
      <c r="N3" s="32" t="s">
        <v>113</v>
      </c>
      <c r="O3" s="33" t="s">
        <v>109</v>
      </c>
      <c r="P3" s="33"/>
      <c r="Q3" s="33"/>
      <c r="R3" s="33"/>
      <c r="S3" s="33"/>
      <c r="T3" s="33"/>
      <c r="U3" s="33"/>
      <c r="V3" s="33"/>
    </row>
    <row r="4" spans="2:22" ht="34.5" customHeight="1" x14ac:dyDescent="0.3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6" t="s">
        <v>110</v>
      </c>
      <c r="P4" s="36"/>
      <c r="Q4" s="36"/>
      <c r="R4" s="36" t="s">
        <v>111</v>
      </c>
      <c r="S4" s="36"/>
      <c r="T4" s="36" t="s">
        <v>112</v>
      </c>
      <c r="U4" s="36"/>
      <c r="V4" s="36"/>
    </row>
    <row r="5" spans="2:22" ht="15" customHeight="1" x14ac:dyDescent="0.3">
      <c r="B5" s="23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4" t="s">
        <v>3</v>
      </c>
      <c r="M5" s="24"/>
      <c r="N5" s="6">
        <f>SUM(N6:N12)</f>
        <v>1517780.679</v>
      </c>
      <c r="O5" s="25">
        <v>1568659720</v>
      </c>
      <c r="P5" s="25"/>
      <c r="Q5" s="25"/>
      <c r="R5" s="25">
        <v>1278646496</v>
      </c>
      <c r="S5" s="25"/>
      <c r="T5" s="25">
        <v>1279571496</v>
      </c>
      <c r="U5" s="25"/>
      <c r="V5" s="25"/>
    </row>
    <row r="6" spans="2:22" ht="23.25" customHeight="1" x14ac:dyDescent="0.3">
      <c r="B6" s="5"/>
      <c r="C6" s="26" t="s">
        <v>4</v>
      </c>
      <c r="D6" s="26"/>
      <c r="E6" s="26"/>
      <c r="F6" s="26"/>
      <c r="G6" s="26"/>
      <c r="H6" s="26"/>
      <c r="I6" s="26"/>
      <c r="J6" s="26"/>
      <c r="K6" s="26"/>
      <c r="L6" s="27" t="s">
        <v>5</v>
      </c>
      <c r="M6" s="27"/>
      <c r="N6" s="7">
        <v>3933.4</v>
      </c>
      <c r="O6" s="28">
        <v>6042996</v>
      </c>
      <c r="P6" s="28"/>
      <c r="Q6" s="28"/>
      <c r="R6" s="28">
        <v>6042996</v>
      </c>
      <c r="S6" s="28"/>
      <c r="T6" s="28">
        <v>6042996</v>
      </c>
      <c r="U6" s="28"/>
      <c r="V6" s="28"/>
    </row>
    <row r="7" spans="2:22" ht="34.5" customHeight="1" x14ac:dyDescent="0.3">
      <c r="B7" s="5"/>
      <c r="C7" s="26" t="s">
        <v>6</v>
      </c>
      <c r="D7" s="26"/>
      <c r="E7" s="26"/>
      <c r="F7" s="26"/>
      <c r="G7" s="26"/>
      <c r="H7" s="26"/>
      <c r="I7" s="26"/>
      <c r="J7" s="26"/>
      <c r="K7" s="26"/>
      <c r="L7" s="27" t="s">
        <v>7</v>
      </c>
      <c r="M7" s="27"/>
      <c r="N7" s="7">
        <v>23374</v>
      </c>
      <c r="O7" s="28">
        <v>27046787</v>
      </c>
      <c r="P7" s="28"/>
      <c r="Q7" s="28"/>
      <c r="R7" s="28">
        <v>27046787</v>
      </c>
      <c r="S7" s="28"/>
      <c r="T7" s="28">
        <v>27046787</v>
      </c>
      <c r="U7" s="28"/>
      <c r="V7" s="28"/>
    </row>
    <row r="8" spans="2:22" ht="34.5" customHeight="1" x14ac:dyDescent="0.3">
      <c r="B8" s="5"/>
      <c r="C8" s="26" t="s">
        <v>8</v>
      </c>
      <c r="D8" s="26"/>
      <c r="E8" s="26"/>
      <c r="F8" s="26"/>
      <c r="G8" s="26"/>
      <c r="H8" s="26"/>
      <c r="I8" s="26"/>
      <c r="J8" s="26"/>
      <c r="K8" s="26"/>
      <c r="L8" s="27" t="s">
        <v>9</v>
      </c>
      <c r="M8" s="27"/>
      <c r="N8" s="7">
        <v>427685.6</v>
      </c>
      <c r="O8" s="28">
        <v>461258551</v>
      </c>
      <c r="P8" s="28"/>
      <c r="Q8" s="28"/>
      <c r="R8" s="28">
        <v>395469774</v>
      </c>
      <c r="S8" s="28"/>
      <c r="T8" s="28">
        <v>395536774</v>
      </c>
      <c r="U8" s="28"/>
      <c r="V8" s="28"/>
    </row>
    <row r="9" spans="2:22" ht="23.25" customHeight="1" x14ac:dyDescent="0.3">
      <c r="B9" s="5"/>
      <c r="C9" s="26" t="s">
        <v>10</v>
      </c>
      <c r="D9" s="26"/>
      <c r="E9" s="26"/>
      <c r="F9" s="26"/>
      <c r="G9" s="26"/>
      <c r="H9" s="26"/>
      <c r="I9" s="26"/>
      <c r="J9" s="26"/>
      <c r="K9" s="26"/>
      <c r="L9" s="27" t="s">
        <v>11</v>
      </c>
      <c r="M9" s="27"/>
      <c r="N9" s="7">
        <f>90624.4*99/100</f>
        <v>89718.156000000003</v>
      </c>
      <c r="O9" s="29">
        <v>93275339</v>
      </c>
      <c r="P9" s="30"/>
      <c r="Q9" s="31"/>
      <c r="R9" s="28">
        <v>81256439</v>
      </c>
      <c r="S9" s="28"/>
      <c r="T9" s="28">
        <v>81256439</v>
      </c>
      <c r="U9" s="28"/>
      <c r="V9" s="28"/>
    </row>
    <row r="10" spans="2:22" ht="15" customHeight="1" x14ac:dyDescent="0.3">
      <c r="B10" s="5"/>
      <c r="C10" s="26" t="s">
        <v>12</v>
      </c>
      <c r="D10" s="26"/>
      <c r="E10" s="26"/>
      <c r="F10" s="26"/>
      <c r="G10" s="26"/>
      <c r="H10" s="26"/>
      <c r="I10" s="26"/>
      <c r="J10" s="26"/>
      <c r="K10" s="26"/>
      <c r="L10" s="27" t="s">
        <v>13</v>
      </c>
      <c r="M10" s="27"/>
      <c r="N10" s="7">
        <v>0</v>
      </c>
      <c r="O10" s="28">
        <v>13770000</v>
      </c>
      <c r="P10" s="28"/>
      <c r="Q10" s="28"/>
      <c r="R10" s="28">
        <v>0</v>
      </c>
      <c r="S10" s="28"/>
      <c r="T10" s="28">
        <v>0</v>
      </c>
      <c r="U10" s="28"/>
      <c r="V10" s="28"/>
    </row>
    <row r="11" spans="2:22" ht="15" customHeight="1" x14ac:dyDescent="0.3">
      <c r="B11" s="5"/>
      <c r="C11" s="26" t="s">
        <v>14</v>
      </c>
      <c r="D11" s="26"/>
      <c r="E11" s="26"/>
      <c r="F11" s="26"/>
      <c r="G11" s="26"/>
      <c r="H11" s="26"/>
      <c r="I11" s="26"/>
      <c r="J11" s="26"/>
      <c r="K11" s="26"/>
      <c r="L11" s="27" t="s">
        <v>15</v>
      </c>
      <c r="M11" s="27"/>
      <c r="N11" s="7">
        <v>0</v>
      </c>
      <c r="O11" s="28">
        <v>1000000</v>
      </c>
      <c r="P11" s="28"/>
      <c r="Q11" s="28"/>
      <c r="R11" s="28">
        <v>1000000</v>
      </c>
      <c r="S11" s="28"/>
      <c r="T11" s="28">
        <v>1000000</v>
      </c>
      <c r="U11" s="28"/>
      <c r="V11" s="28"/>
    </row>
    <row r="12" spans="2:22" ht="15" customHeight="1" x14ac:dyDescent="0.3">
      <c r="B12" s="5"/>
      <c r="C12" s="26" t="s">
        <v>16</v>
      </c>
      <c r="D12" s="26"/>
      <c r="E12" s="26"/>
      <c r="F12" s="26"/>
      <c r="G12" s="26"/>
      <c r="H12" s="26"/>
      <c r="I12" s="26"/>
      <c r="J12" s="26"/>
      <c r="K12" s="26"/>
      <c r="L12" s="27" t="s">
        <v>17</v>
      </c>
      <c r="M12" s="27"/>
      <c r="N12" s="7">
        <f>1008362.2*96.5/100</f>
        <v>973069.52299999993</v>
      </c>
      <c r="O12" s="28">
        <v>966266047</v>
      </c>
      <c r="P12" s="28"/>
      <c r="Q12" s="28"/>
      <c r="R12" s="28">
        <v>767830500</v>
      </c>
      <c r="S12" s="28"/>
      <c r="T12" s="28">
        <v>768688500</v>
      </c>
      <c r="U12" s="28"/>
      <c r="V12" s="28"/>
    </row>
    <row r="13" spans="2:22" ht="15" customHeight="1" x14ac:dyDescent="0.3">
      <c r="B13" s="23" t="s">
        <v>18</v>
      </c>
      <c r="C13" s="23"/>
      <c r="D13" s="23"/>
      <c r="E13" s="23"/>
      <c r="F13" s="23"/>
      <c r="G13" s="23"/>
      <c r="H13" s="23"/>
      <c r="I13" s="23"/>
      <c r="J13" s="23"/>
      <c r="K13" s="23"/>
      <c r="L13" s="24" t="s">
        <v>19</v>
      </c>
      <c r="M13" s="24"/>
      <c r="N13" s="6">
        <f>N14</f>
        <v>0</v>
      </c>
      <c r="O13" s="25">
        <v>225000</v>
      </c>
      <c r="P13" s="25"/>
      <c r="Q13" s="25"/>
      <c r="R13" s="25">
        <v>0</v>
      </c>
      <c r="S13" s="25"/>
      <c r="T13" s="25">
        <v>0</v>
      </c>
      <c r="U13" s="25"/>
      <c r="V13" s="25"/>
    </row>
    <row r="14" spans="2:22" ht="15" customHeight="1" x14ac:dyDescent="0.3">
      <c r="B14" s="5"/>
      <c r="C14" s="26" t="s">
        <v>20</v>
      </c>
      <c r="D14" s="26"/>
      <c r="E14" s="26"/>
      <c r="F14" s="26"/>
      <c r="G14" s="26"/>
      <c r="H14" s="26"/>
      <c r="I14" s="26"/>
      <c r="J14" s="26"/>
      <c r="K14" s="26"/>
      <c r="L14" s="27" t="s">
        <v>21</v>
      </c>
      <c r="M14" s="27"/>
      <c r="N14" s="7">
        <v>0</v>
      </c>
      <c r="O14" s="28">
        <v>225000</v>
      </c>
      <c r="P14" s="28"/>
      <c r="Q14" s="28"/>
      <c r="R14" s="28">
        <v>0</v>
      </c>
      <c r="S14" s="28"/>
      <c r="T14" s="28">
        <v>0</v>
      </c>
      <c r="U14" s="28"/>
      <c r="V14" s="28"/>
    </row>
    <row r="15" spans="2:22" ht="15" customHeight="1" x14ac:dyDescent="0.3">
      <c r="B15" s="23" t="s">
        <v>22</v>
      </c>
      <c r="C15" s="23"/>
      <c r="D15" s="23"/>
      <c r="E15" s="23"/>
      <c r="F15" s="23"/>
      <c r="G15" s="23"/>
      <c r="H15" s="23"/>
      <c r="I15" s="23"/>
      <c r="J15" s="23"/>
      <c r="K15" s="23"/>
      <c r="L15" s="24" t="s">
        <v>23</v>
      </c>
      <c r="M15" s="24"/>
      <c r="N15" s="6">
        <f>SUM(N16:N18)</f>
        <v>149221.71480000002</v>
      </c>
      <c r="O15" s="25">
        <v>168400600</v>
      </c>
      <c r="P15" s="25"/>
      <c r="Q15" s="25"/>
      <c r="R15" s="25">
        <v>130091000</v>
      </c>
      <c r="S15" s="25"/>
      <c r="T15" s="25">
        <v>133642000</v>
      </c>
      <c r="U15" s="25"/>
      <c r="V15" s="25"/>
    </row>
    <row r="16" spans="2:22" ht="15" customHeight="1" x14ac:dyDescent="0.3">
      <c r="B16" s="5"/>
      <c r="C16" s="26" t="s">
        <v>24</v>
      </c>
      <c r="D16" s="26"/>
      <c r="E16" s="26"/>
      <c r="F16" s="26"/>
      <c r="G16" s="26"/>
      <c r="H16" s="26"/>
      <c r="I16" s="26"/>
      <c r="J16" s="26"/>
      <c r="K16" s="26"/>
      <c r="L16" s="27" t="s">
        <v>25</v>
      </c>
      <c r="M16" s="27"/>
      <c r="N16" s="7">
        <f>4645*88.6/100</f>
        <v>4115.47</v>
      </c>
      <c r="O16" s="28">
        <v>4300000</v>
      </c>
      <c r="P16" s="28"/>
      <c r="Q16" s="28"/>
      <c r="R16" s="28">
        <v>3878331</v>
      </c>
      <c r="S16" s="28"/>
      <c r="T16" s="28">
        <v>3878331</v>
      </c>
      <c r="U16" s="28"/>
      <c r="V16" s="28"/>
    </row>
    <row r="17" spans="2:22" ht="23.25" customHeight="1" x14ac:dyDescent="0.3">
      <c r="B17" s="5"/>
      <c r="C17" s="26" t="s">
        <v>26</v>
      </c>
      <c r="D17" s="26"/>
      <c r="E17" s="26"/>
      <c r="F17" s="26"/>
      <c r="G17" s="26"/>
      <c r="H17" s="26"/>
      <c r="I17" s="26"/>
      <c r="J17" s="26"/>
      <c r="K17" s="26"/>
      <c r="L17" s="27" t="s">
        <v>27</v>
      </c>
      <c r="M17" s="27"/>
      <c r="N17" s="7">
        <f>109881.8*88.6/100</f>
        <v>97355.274799999999</v>
      </c>
      <c r="O17" s="28">
        <v>106048600</v>
      </c>
      <c r="P17" s="28"/>
      <c r="Q17" s="28"/>
      <c r="R17" s="28">
        <v>90531669</v>
      </c>
      <c r="S17" s="28"/>
      <c r="T17" s="28">
        <v>92780669</v>
      </c>
      <c r="U17" s="28"/>
      <c r="V17" s="28"/>
    </row>
    <row r="18" spans="2:22" ht="23.25" customHeight="1" x14ac:dyDescent="0.3">
      <c r="B18" s="5"/>
      <c r="C18" s="26" t="s">
        <v>28</v>
      </c>
      <c r="D18" s="26"/>
      <c r="E18" s="26"/>
      <c r="F18" s="26"/>
      <c r="G18" s="26"/>
      <c r="H18" s="26"/>
      <c r="I18" s="26"/>
      <c r="J18" s="26"/>
      <c r="K18" s="26"/>
      <c r="L18" s="27" t="s">
        <v>29</v>
      </c>
      <c r="M18" s="27"/>
      <c r="N18" s="7">
        <f>53895*88.6/100</f>
        <v>47750.97</v>
      </c>
      <c r="O18" s="28">
        <v>58052000</v>
      </c>
      <c r="P18" s="28"/>
      <c r="Q18" s="28"/>
      <c r="R18" s="28">
        <v>35681000</v>
      </c>
      <c r="S18" s="28"/>
      <c r="T18" s="28">
        <v>36983000</v>
      </c>
      <c r="U18" s="28"/>
      <c r="V18" s="28"/>
    </row>
    <row r="19" spans="2:22" ht="15" customHeight="1" x14ac:dyDescent="0.3">
      <c r="B19" s="23" t="s">
        <v>30</v>
      </c>
      <c r="C19" s="23"/>
      <c r="D19" s="23"/>
      <c r="E19" s="23"/>
      <c r="F19" s="23"/>
      <c r="G19" s="23"/>
      <c r="H19" s="23"/>
      <c r="I19" s="23"/>
      <c r="J19" s="23"/>
      <c r="K19" s="23"/>
      <c r="L19" s="24" t="s">
        <v>31</v>
      </c>
      <c r="M19" s="24"/>
      <c r="N19" s="6">
        <f>SUM(N20:N24)</f>
        <v>940598.59770000004</v>
      </c>
      <c r="O19" s="25">
        <v>794220077</v>
      </c>
      <c r="P19" s="25"/>
      <c r="Q19" s="25"/>
      <c r="R19" s="25">
        <v>759682847</v>
      </c>
      <c r="S19" s="25"/>
      <c r="T19" s="25">
        <v>785572847</v>
      </c>
      <c r="U19" s="25"/>
      <c r="V19" s="25"/>
    </row>
    <row r="20" spans="2:22" ht="15" customHeight="1" x14ac:dyDescent="0.3">
      <c r="B20" s="5"/>
      <c r="C20" s="26" t="s">
        <v>32</v>
      </c>
      <c r="D20" s="26"/>
      <c r="E20" s="26"/>
      <c r="F20" s="26"/>
      <c r="G20" s="26"/>
      <c r="H20" s="26"/>
      <c r="I20" s="26"/>
      <c r="J20" s="26"/>
      <c r="K20" s="26"/>
      <c r="L20" s="27" t="s">
        <v>33</v>
      </c>
      <c r="M20" s="27"/>
      <c r="N20" s="7">
        <f>8141*85.9/100</f>
        <v>6993.1190000000006</v>
      </c>
      <c r="O20" s="28">
        <v>5905000</v>
      </c>
      <c r="P20" s="28"/>
      <c r="Q20" s="28"/>
      <c r="R20" s="28">
        <v>5900000</v>
      </c>
      <c r="S20" s="28"/>
      <c r="T20" s="28">
        <v>5900000</v>
      </c>
      <c r="U20" s="28"/>
      <c r="V20" s="28"/>
    </row>
    <row r="21" spans="2:22" ht="15" customHeight="1" x14ac:dyDescent="0.3">
      <c r="B21" s="5"/>
      <c r="C21" s="26" t="s">
        <v>34</v>
      </c>
      <c r="D21" s="26"/>
      <c r="E21" s="26"/>
      <c r="F21" s="26"/>
      <c r="G21" s="26"/>
      <c r="H21" s="26"/>
      <c r="I21" s="26"/>
      <c r="J21" s="26"/>
      <c r="K21" s="26"/>
      <c r="L21" s="27" t="s">
        <v>35</v>
      </c>
      <c r="M21" s="27"/>
      <c r="N21" s="7">
        <f>31013.7*91.7/100</f>
        <v>28439.562900000001</v>
      </c>
      <c r="O21" s="28">
        <v>3358000</v>
      </c>
      <c r="P21" s="28"/>
      <c r="Q21" s="28"/>
      <c r="R21" s="28">
        <v>3358000</v>
      </c>
      <c r="S21" s="28"/>
      <c r="T21" s="28">
        <v>3358000</v>
      </c>
      <c r="U21" s="28"/>
      <c r="V21" s="28"/>
    </row>
    <row r="22" spans="2:22" ht="15" customHeight="1" x14ac:dyDescent="0.3">
      <c r="B22" s="5"/>
      <c r="C22" s="26" t="s">
        <v>36</v>
      </c>
      <c r="D22" s="26"/>
      <c r="E22" s="26"/>
      <c r="F22" s="26"/>
      <c r="G22" s="26"/>
      <c r="H22" s="26"/>
      <c r="I22" s="26"/>
      <c r="J22" s="26"/>
      <c r="K22" s="26"/>
      <c r="L22" s="27" t="s">
        <v>37</v>
      </c>
      <c r="M22" s="27"/>
      <c r="N22" s="7">
        <f>3882.3*99/100</f>
        <v>3843.4770000000003</v>
      </c>
      <c r="O22" s="28">
        <v>1000000</v>
      </c>
      <c r="P22" s="28"/>
      <c r="Q22" s="28"/>
      <c r="R22" s="28">
        <v>3000000</v>
      </c>
      <c r="S22" s="28"/>
      <c r="T22" s="28">
        <v>3000000</v>
      </c>
      <c r="U22" s="28"/>
      <c r="V22" s="28"/>
    </row>
    <row r="23" spans="2:22" ht="15" customHeight="1" x14ac:dyDescent="0.3">
      <c r="B23" s="5"/>
      <c r="C23" s="26" t="s">
        <v>38</v>
      </c>
      <c r="D23" s="26"/>
      <c r="E23" s="26"/>
      <c r="F23" s="26"/>
      <c r="G23" s="26"/>
      <c r="H23" s="26"/>
      <c r="I23" s="26"/>
      <c r="J23" s="26"/>
      <c r="K23" s="26"/>
      <c r="L23" s="27" t="s">
        <v>39</v>
      </c>
      <c r="M23" s="27"/>
      <c r="N23" s="7">
        <f>897703.1*94.8/100</f>
        <v>851022.53879999998</v>
      </c>
      <c r="O23" s="28">
        <v>732407780</v>
      </c>
      <c r="P23" s="28"/>
      <c r="Q23" s="28"/>
      <c r="R23" s="28">
        <v>704140270</v>
      </c>
      <c r="S23" s="28"/>
      <c r="T23" s="28">
        <v>730030270</v>
      </c>
      <c r="U23" s="28"/>
      <c r="V23" s="28"/>
    </row>
    <row r="24" spans="2:22" ht="15" customHeight="1" x14ac:dyDescent="0.3">
      <c r="B24" s="5"/>
      <c r="C24" s="26" t="s">
        <v>40</v>
      </c>
      <c r="D24" s="26"/>
      <c r="E24" s="26"/>
      <c r="F24" s="26"/>
      <c r="G24" s="26"/>
      <c r="H24" s="26"/>
      <c r="I24" s="26"/>
      <c r="J24" s="26"/>
      <c r="K24" s="26"/>
      <c r="L24" s="27" t="s">
        <v>41</v>
      </c>
      <c r="M24" s="27"/>
      <c r="N24" s="7">
        <f>50299.9</f>
        <v>50299.9</v>
      </c>
      <c r="O24" s="28">
        <v>51549297</v>
      </c>
      <c r="P24" s="28"/>
      <c r="Q24" s="28"/>
      <c r="R24" s="28">
        <v>43284577</v>
      </c>
      <c r="S24" s="28"/>
      <c r="T24" s="28">
        <v>43284577</v>
      </c>
      <c r="U24" s="28"/>
      <c r="V24" s="28"/>
    </row>
    <row r="25" spans="2:22" ht="15" customHeight="1" x14ac:dyDescent="0.3">
      <c r="B25" s="23" t="s">
        <v>42</v>
      </c>
      <c r="C25" s="23"/>
      <c r="D25" s="23"/>
      <c r="E25" s="23"/>
      <c r="F25" s="23"/>
      <c r="G25" s="23"/>
      <c r="H25" s="23"/>
      <c r="I25" s="23"/>
      <c r="J25" s="23"/>
      <c r="K25" s="23"/>
      <c r="L25" s="24" t="s">
        <v>43</v>
      </c>
      <c r="M25" s="24"/>
      <c r="N25" s="6">
        <f>SUM(N26:N28)</f>
        <v>2270713.7563</v>
      </c>
      <c r="O25" s="25">
        <v>2261979891.5700002</v>
      </c>
      <c r="P25" s="25"/>
      <c r="Q25" s="25"/>
      <c r="R25" s="25">
        <v>2797550524.2399998</v>
      </c>
      <c r="S25" s="25"/>
      <c r="T25" s="25">
        <v>2317153212.6799998</v>
      </c>
      <c r="U25" s="25"/>
      <c r="V25" s="25"/>
    </row>
    <row r="26" spans="2:22" ht="15" customHeight="1" x14ac:dyDescent="0.3">
      <c r="B26" s="5"/>
      <c r="C26" s="26" t="s">
        <v>44</v>
      </c>
      <c r="D26" s="26"/>
      <c r="E26" s="26"/>
      <c r="F26" s="26"/>
      <c r="G26" s="26"/>
      <c r="H26" s="26"/>
      <c r="I26" s="26"/>
      <c r="J26" s="26"/>
      <c r="K26" s="26"/>
      <c r="L26" s="27" t="s">
        <v>45</v>
      </c>
      <c r="M26" s="27"/>
      <c r="N26" s="7">
        <f>90978*95/100</f>
        <v>86429.1</v>
      </c>
      <c r="O26" s="28">
        <v>117817718.56999999</v>
      </c>
      <c r="P26" s="28"/>
      <c r="Q26" s="28"/>
      <c r="R26" s="28">
        <v>295786601.24000001</v>
      </c>
      <c r="S26" s="28"/>
      <c r="T26" s="28">
        <v>184069039.68000001</v>
      </c>
      <c r="U26" s="28"/>
      <c r="V26" s="28"/>
    </row>
    <row r="27" spans="2:22" ht="15" customHeight="1" x14ac:dyDescent="0.3">
      <c r="B27" s="5"/>
      <c r="C27" s="26" t="s">
        <v>46</v>
      </c>
      <c r="D27" s="26"/>
      <c r="E27" s="26"/>
      <c r="F27" s="26"/>
      <c r="G27" s="26"/>
      <c r="H27" s="26"/>
      <c r="I27" s="26"/>
      <c r="J27" s="26"/>
      <c r="K27" s="26"/>
      <c r="L27" s="27" t="s">
        <v>47</v>
      </c>
      <c r="M27" s="27"/>
      <c r="N27" s="7">
        <f>600940*79.3/100</f>
        <v>476545.42</v>
      </c>
      <c r="O27" s="28">
        <v>12387000</v>
      </c>
      <c r="P27" s="28"/>
      <c r="Q27" s="28"/>
      <c r="R27" s="28">
        <v>136828480</v>
      </c>
      <c r="S27" s="28"/>
      <c r="T27" s="28">
        <v>264591730</v>
      </c>
      <c r="U27" s="28"/>
      <c r="V27" s="28"/>
    </row>
    <row r="28" spans="2:22" ht="15" customHeight="1" x14ac:dyDescent="0.3">
      <c r="B28" s="5"/>
      <c r="C28" s="26" t="s">
        <v>48</v>
      </c>
      <c r="D28" s="26"/>
      <c r="E28" s="26"/>
      <c r="F28" s="26"/>
      <c r="G28" s="26"/>
      <c r="H28" s="26"/>
      <c r="I28" s="26"/>
      <c r="J28" s="26"/>
      <c r="K28" s="26"/>
      <c r="L28" s="27" t="s">
        <v>49</v>
      </c>
      <c r="M28" s="27"/>
      <c r="N28" s="7">
        <f>1747941.9*97.7/100</f>
        <v>1707739.2363</v>
      </c>
      <c r="O28" s="28">
        <v>2131775173</v>
      </c>
      <c r="P28" s="28"/>
      <c r="Q28" s="28"/>
      <c r="R28" s="28">
        <v>2364935443</v>
      </c>
      <c r="S28" s="28"/>
      <c r="T28" s="28">
        <v>1868492443</v>
      </c>
      <c r="U28" s="28"/>
      <c r="V28" s="28"/>
    </row>
    <row r="29" spans="2:22" ht="15" customHeight="1" x14ac:dyDescent="0.3">
      <c r="B29" s="23" t="s">
        <v>50</v>
      </c>
      <c r="C29" s="23"/>
      <c r="D29" s="23"/>
      <c r="E29" s="23"/>
      <c r="F29" s="23"/>
      <c r="G29" s="23"/>
      <c r="H29" s="23"/>
      <c r="I29" s="23"/>
      <c r="J29" s="23"/>
      <c r="K29" s="23"/>
      <c r="L29" s="24" t="s">
        <v>51</v>
      </c>
      <c r="M29" s="24"/>
      <c r="N29" s="6">
        <f>SUM(N30:N32)</f>
        <v>5423.7799000000014</v>
      </c>
      <c r="O29" s="25">
        <v>17095470</v>
      </c>
      <c r="P29" s="25"/>
      <c r="Q29" s="25"/>
      <c r="R29" s="25">
        <v>183449230</v>
      </c>
      <c r="S29" s="25"/>
      <c r="T29" s="25">
        <v>429123230</v>
      </c>
      <c r="U29" s="25"/>
      <c r="V29" s="25"/>
    </row>
    <row r="30" spans="2:22" ht="15" customHeight="1" x14ac:dyDescent="0.3">
      <c r="B30" s="5"/>
      <c r="C30" s="26" t="s">
        <v>52</v>
      </c>
      <c r="D30" s="26"/>
      <c r="E30" s="26"/>
      <c r="F30" s="26"/>
      <c r="G30" s="26"/>
      <c r="H30" s="26"/>
      <c r="I30" s="26"/>
      <c r="J30" s="26"/>
      <c r="K30" s="26"/>
      <c r="L30" s="27" t="s">
        <v>53</v>
      </c>
      <c r="M30" s="27"/>
      <c r="N30" s="7">
        <v>0</v>
      </c>
      <c r="O30" s="28">
        <v>0</v>
      </c>
      <c r="P30" s="28"/>
      <c r="Q30" s="28"/>
      <c r="R30" s="28">
        <v>166353760</v>
      </c>
      <c r="S30" s="28"/>
      <c r="T30" s="28">
        <v>412027760</v>
      </c>
      <c r="U30" s="28"/>
      <c r="V30" s="28"/>
    </row>
    <row r="31" spans="2:22" ht="15" customHeight="1" x14ac:dyDescent="0.3">
      <c r="B31" s="5"/>
      <c r="C31" s="26" t="s">
        <v>54</v>
      </c>
      <c r="D31" s="26"/>
      <c r="E31" s="26"/>
      <c r="F31" s="26"/>
      <c r="G31" s="26"/>
      <c r="H31" s="26"/>
      <c r="I31" s="26"/>
      <c r="J31" s="26"/>
      <c r="K31" s="26"/>
      <c r="L31" s="27" t="s">
        <v>55</v>
      </c>
      <c r="M31" s="27"/>
      <c r="N31" s="7">
        <f>3734.3*91.7/100</f>
        <v>3424.3531000000007</v>
      </c>
      <c r="O31" s="28">
        <v>1959000</v>
      </c>
      <c r="P31" s="28"/>
      <c r="Q31" s="28"/>
      <c r="R31" s="28">
        <v>1959000</v>
      </c>
      <c r="S31" s="28"/>
      <c r="T31" s="28">
        <v>1959000</v>
      </c>
      <c r="U31" s="28"/>
      <c r="V31" s="28"/>
    </row>
    <row r="32" spans="2:22" ht="15" customHeight="1" x14ac:dyDescent="0.3">
      <c r="B32" s="5"/>
      <c r="C32" s="26" t="s">
        <v>56</v>
      </c>
      <c r="D32" s="26"/>
      <c r="E32" s="26"/>
      <c r="F32" s="26"/>
      <c r="G32" s="26"/>
      <c r="H32" s="26"/>
      <c r="I32" s="26"/>
      <c r="J32" s="26"/>
      <c r="K32" s="26"/>
      <c r="L32" s="27" t="s">
        <v>57</v>
      </c>
      <c r="M32" s="27"/>
      <c r="N32" s="7">
        <f>2180.4*91.7/100</f>
        <v>1999.4268000000002</v>
      </c>
      <c r="O32" s="28">
        <v>15136470</v>
      </c>
      <c r="P32" s="28"/>
      <c r="Q32" s="28"/>
      <c r="R32" s="28">
        <v>15136470</v>
      </c>
      <c r="S32" s="28"/>
      <c r="T32" s="28">
        <v>15136470</v>
      </c>
      <c r="U32" s="28"/>
      <c r="V32" s="28"/>
    </row>
    <row r="33" spans="2:22" ht="15" customHeight="1" x14ac:dyDescent="0.3">
      <c r="B33" s="23" t="s">
        <v>58</v>
      </c>
      <c r="C33" s="23"/>
      <c r="D33" s="23"/>
      <c r="E33" s="23"/>
      <c r="F33" s="23"/>
      <c r="G33" s="23"/>
      <c r="H33" s="23"/>
      <c r="I33" s="23"/>
      <c r="J33" s="23"/>
      <c r="K33" s="23"/>
      <c r="L33" s="24" t="s">
        <v>59</v>
      </c>
      <c r="M33" s="24"/>
      <c r="N33" s="6">
        <f>SUM(N34:N38)</f>
        <v>7614290.7451000009</v>
      </c>
      <c r="O33" s="25">
        <v>7578280745</v>
      </c>
      <c r="P33" s="25"/>
      <c r="Q33" s="25"/>
      <c r="R33" s="25">
        <v>7524875990</v>
      </c>
      <c r="S33" s="25"/>
      <c r="T33" s="25">
        <v>7282137880</v>
      </c>
      <c r="U33" s="25"/>
      <c r="V33" s="25"/>
    </row>
    <row r="34" spans="2:22" ht="15" customHeight="1" x14ac:dyDescent="0.3">
      <c r="B34" s="5"/>
      <c r="C34" s="26" t="s">
        <v>60</v>
      </c>
      <c r="D34" s="26"/>
      <c r="E34" s="26"/>
      <c r="F34" s="26"/>
      <c r="G34" s="26"/>
      <c r="H34" s="26"/>
      <c r="I34" s="26"/>
      <c r="J34" s="26"/>
      <c r="K34" s="26"/>
      <c r="L34" s="27" t="s">
        <v>61</v>
      </c>
      <c r="M34" s="27"/>
      <c r="N34" s="13">
        <f>2448848.9*96.7/100-55255.9</f>
        <v>2312780.9863</v>
      </c>
      <c r="O34" s="28">
        <v>2692502505.9699998</v>
      </c>
      <c r="P34" s="28"/>
      <c r="Q34" s="28"/>
      <c r="R34" s="28">
        <v>2758074712.1700001</v>
      </c>
      <c r="S34" s="28"/>
      <c r="T34" s="28">
        <v>2396028332.1700001</v>
      </c>
      <c r="U34" s="28"/>
      <c r="V34" s="28"/>
    </row>
    <row r="35" spans="2:22" ht="15" customHeight="1" x14ac:dyDescent="0.3">
      <c r="B35" s="5"/>
      <c r="C35" s="26" t="s">
        <v>62</v>
      </c>
      <c r="D35" s="26"/>
      <c r="E35" s="26"/>
      <c r="F35" s="26"/>
      <c r="G35" s="26"/>
      <c r="H35" s="26"/>
      <c r="I35" s="26"/>
      <c r="J35" s="26"/>
      <c r="K35" s="26"/>
      <c r="L35" s="27" t="s">
        <v>63</v>
      </c>
      <c r="M35" s="27"/>
      <c r="N35" s="7">
        <f>4724425.8*96.7/100</f>
        <v>4568519.7486000005</v>
      </c>
      <c r="O35" s="28">
        <v>3853727665.4699998</v>
      </c>
      <c r="P35" s="28"/>
      <c r="Q35" s="28"/>
      <c r="R35" s="28">
        <v>3897693564.27</v>
      </c>
      <c r="S35" s="28"/>
      <c r="T35" s="28">
        <v>4034510834.27</v>
      </c>
      <c r="U35" s="28"/>
      <c r="V35" s="28"/>
    </row>
    <row r="36" spans="2:22" ht="15" customHeight="1" x14ac:dyDescent="0.3">
      <c r="B36" s="5"/>
      <c r="C36" s="26" t="s">
        <v>64</v>
      </c>
      <c r="D36" s="26"/>
      <c r="E36" s="26"/>
      <c r="F36" s="26"/>
      <c r="G36" s="26"/>
      <c r="H36" s="26"/>
      <c r="I36" s="26"/>
      <c r="J36" s="26"/>
      <c r="K36" s="26"/>
      <c r="L36" s="27" t="s">
        <v>65</v>
      </c>
      <c r="M36" s="27"/>
      <c r="N36" s="7">
        <f>634811.6*96.7/100</f>
        <v>613862.81719999993</v>
      </c>
      <c r="O36" s="28">
        <v>914401710</v>
      </c>
      <c r="P36" s="28"/>
      <c r="Q36" s="28"/>
      <c r="R36" s="28">
        <v>749651850</v>
      </c>
      <c r="S36" s="28"/>
      <c r="T36" s="28">
        <v>732038850</v>
      </c>
      <c r="U36" s="28"/>
      <c r="V36" s="28"/>
    </row>
    <row r="37" spans="2:22" ht="15" customHeight="1" x14ac:dyDescent="0.3">
      <c r="B37" s="5"/>
      <c r="C37" s="26" t="s">
        <v>66</v>
      </c>
      <c r="D37" s="26"/>
      <c r="E37" s="26"/>
      <c r="F37" s="26"/>
      <c r="G37" s="26"/>
      <c r="H37" s="26"/>
      <c r="I37" s="26"/>
      <c r="J37" s="26"/>
      <c r="K37" s="26"/>
      <c r="L37" s="27" t="s">
        <v>67</v>
      </c>
      <c r="M37" s="27"/>
      <c r="N37" s="7">
        <f>38635</f>
        <v>38635</v>
      </c>
      <c r="O37" s="28">
        <v>37668000</v>
      </c>
      <c r="P37" s="28"/>
      <c r="Q37" s="28"/>
      <c r="R37" s="28">
        <v>38668000</v>
      </c>
      <c r="S37" s="28"/>
      <c r="T37" s="28">
        <v>38668000</v>
      </c>
      <c r="U37" s="28"/>
      <c r="V37" s="28"/>
    </row>
    <row r="38" spans="2:22" ht="15" customHeight="1" x14ac:dyDescent="0.3">
      <c r="B38" s="5"/>
      <c r="C38" s="26" t="s">
        <v>68</v>
      </c>
      <c r="D38" s="26"/>
      <c r="E38" s="26"/>
      <c r="F38" s="26"/>
      <c r="G38" s="26"/>
      <c r="H38" s="26"/>
      <c r="I38" s="26"/>
      <c r="J38" s="26"/>
      <c r="K38" s="26"/>
      <c r="L38" s="27" t="s">
        <v>69</v>
      </c>
      <c r="M38" s="27"/>
      <c r="N38" s="7">
        <f>80653.5*99.8/100</f>
        <v>80492.192999999999</v>
      </c>
      <c r="O38" s="28">
        <v>79980863.560000002</v>
      </c>
      <c r="P38" s="28"/>
      <c r="Q38" s="28"/>
      <c r="R38" s="28">
        <v>80787863.560000002</v>
      </c>
      <c r="S38" s="28"/>
      <c r="T38" s="28">
        <v>80891863.560000002</v>
      </c>
      <c r="U38" s="28"/>
      <c r="V38" s="28"/>
    </row>
    <row r="39" spans="2:22" ht="15" customHeight="1" x14ac:dyDescent="0.3">
      <c r="B39" s="23" t="s">
        <v>70</v>
      </c>
      <c r="C39" s="23"/>
      <c r="D39" s="23"/>
      <c r="E39" s="23"/>
      <c r="F39" s="23"/>
      <c r="G39" s="23"/>
      <c r="H39" s="23"/>
      <c r="I39" s="23"/>
      <c r="J39" s="23"/>
      <c r="K39" s="23"/>
      <c r="L39" s="24" t="s">
        <v>71</v>
      </c>
      <c r="M39" s="24"/>
      <c r="N39" s="6">
        <f>SUM(N40:N41)</f>
        <v>797535.9</v>
      </c>
      <c r="O39" s="25">
        <v>833875040</v>
      </c>
      <c r="P39" s="25"/>
      <c r="Q39" s="25"/>
      <c r="R39" s="25">
        <v>839660350</v>
      </c>
      <c r="S39" s="25"/>
      <c r="T39" s="25">
        <v>1157514360</v>
      </c>
      <c r="U39" s="25"/>
      <c r="V39" s="25"/>
    </row>
    <row r="40" spans="2:22" ht="15" customHeight="1" x14ac:dyDescent="0.3">
      <c r="B40" s="5"/>
      <c r="C40" s="26" t="s">
        <v>72</v>
      </c>
      <c r="D40" s="26"/>
      <c r="E40" s="26"/>
      <c r="F40" s="26"/>
      <c r="G40" s="26"/>
      <c r="H40" s="26"/>
      <c r="I40" s="26"/>
      <c r="J40" s="26"/>
      <c r="K40" s="26"/>
      <c r="L40" s="27" t="s">
        <v>73</v>
      </c>
      <c r="M40" s="27"/>
      <c r="N40" s="7">
        <v>776823.9</v>
      </c>
      <c r="O40" s="28">
        <v>810572040</v>
      </c>
      <c r="P40" s="28"/>
      <c r="Q40" s="28"/>
      <c r="R40" s="28">
        <v>816357350</v>
      </c>
      <c r="S40" s="28"/>
      <c r="T40" s="28">
        <v>1134211360</v>
      </c>
      <c r="U40" s="28"/>
      <c r="V40" s="28"/>
    </row>
    <row r="41" spans="2:22" ht="15" customHeight="1" x14ac:dyDescent="0.3">
      <c r="B41" s="5"/>
      <c r="C41" s="26" t="s">
        <v>74</v>
      </c>
      <c r="D41" s="26"/>
      <c r="E41" s="26"/>
      <c r="F41" s="26"/>
      <c r="G41" s="26"/>
      <c r="H41" s="26"/>
      <c r="I41" s="26"/>
      <c r="J41" s="26"/>
      <c r="K41" s="26"/>
      <c r="L41" s="27" t="s">
        <v>75</v>
      </c>
      <c r="M41" s="27"/>
      <c r="N41" s="7">
        <v>20712</v>
      </c>
      <c r="O41" s="28">
        <v>23303000</v>
      </c>
      <c r="P41" s="28"/>
      <c r="Q41" s="28"/>
      <c r="R41" s="28">
        <v>23303000</v>
      </c>
      <c r="S41" s="28"/>
      <c r="T41" s="28">
        <v>23303000</v>
      </c>
      <c r="U41" s="28"/>
      <c r="V41" s="28"/>
    </row>
    <row r="42" spans="2:22" ht="15" customHeight="1" x14ac:dyDescent="0.3">
      <c r="B42" s="23" t="s">
        <v>76</v>
      </c>
      <c r="C42" s="23"/>
      <c r="D42" s="23"/>
      <c r="E42" s="23"/>
      <c r="F42" s="23"/>
      <c r="G42" s="23"/>
      <c r="H42" s="23"/>
      <c r="I42" s="23"/>
      <c r="J42" s="23"/>
      <c r="K42" s="23"/>
      <c r="L42" s="24" t="s">
        <v>77</v>
      </c>
      <c r="M42" s="24"/>
      <c r="N42" s="6">
        <f>SUM(N43)</f>
        <v>4320</v>
      </c>
      <c r="O42" s="25">
        <v>4320000</v>
      </c>
      <c r="P42" s="25"/>
      <c r="Q42" s="25"/>
      <c r="R42" s="25">
        <v>0</v>
      </c>
      <c r="S42" s="25"/>
      <c r="T42" s="25">
        <v>0</v>
      </c>
      <c r="U42" s="25"/>
      <c r="V42" s="25"/>
    </row>
    <row r="43" spans="2:22" ht="15" customHeight="1" x14ac:dyDescent="0.3">
      <c r="B43" s="5"/>
      <c r="C43" s="26" t="s">
        <v>78</v>
      </c>
      <c r="D43" s="26"/>
      <c r="E43" s="26"/>
      <c r="F43" s="26"/>
      <c r="G43" s="26"/>
      <c r="H43" s="26"/>
      <c r="I43" s="26"/>
      <c r="J43" s="26"/>
      <c r="K43" s="26"/>
      <c r="L43" s="27" t="s">
        <v>79</v>
      </c>
      <c r="M43" s="27"/>
      <c r="N43" s="7">
        <v>4320</v>
      </c>
      <c r="O43" s="28">
        <v>4320000</v>
      </c>
      <c r="P43" s="28"/>
      <c r="Q43" s="28"/>
      <c r="R43" s="28">
        <v>0</v>
      </c>
      <c r="S43" s="28"/>
      <c r="T43" s="28">
        <v>0</v>
      </c>
      <c r="U43" s="28"/>
      <c r="V43" s="28"/>
    </row>
    <row r="44" spans="2:22" ht="15" customHeight="1" x14ac:dyDescent="0.3">
      <c r="B44" s="23" t="s">
        <v>80</v>
      </c>
      <c r="C44" s="23"/>
      <c r="D44" s="23"/>
      <c r="E44" s="23"/>
      <c r="F44" s="23"/>
      <c r="G44" s="23"/>
      <c r="H44" s="23"/>
      <c r="I44" s="23"/>
      <c r="J44" s="23"/>
      <c r="K44" s="23"/>
      <c r="L44" s="24" t="s">
        <v>81</v>
      </c>
      <c r="M44" s="24"/>
      <c r="N44" s="6">
        <f>SUM(N45:N48)</f>
        <v>224945.00839999996</v>
      </c>
      <c r="O44" s="25">
        <v>273135200</v>
      </c>
      <c r="P44" s="25"/>
      <c r="Q44" s="25"/>
      <c r="R44" s="25">
        <v>236840400</v>
      </c>
      <c r="S44" s="25"/>
      <c r="T44" s="25">
        <v>207782700</v>
      </c>
      <c r="U44" s="25"/>
      <c r="V44" s="25"/>
    </row>
    <row r="45" spans="2:22" ht="15" customHeight="1" x14ac:dyDescent="0.3">
      <c r="B45" s="5"/>
      <c r="C45" s="26" t="s">
        <v>82</v>
      </c>
      <c r="D45" s="26"/>
      <c r="E45" s="26"/>
      <c r="F45" s="26"/>
      <c r="G45" s="26"/>
      <c r="H45" s="26"/>
      <c r="I45" s="26"/>
      <c r="J45" s="26"/>
      <c r="K45" s="26"/>
      <c r="L45" s="27" t="s">
        <v>83</v>
      </c>
      <c r="M45" s="27"/>
      <c r="N45" s="7">
        <f>28000*99.8/100</f>
        <v>27944</v>
      </c>
      <c r="O45" s="28">
        <v>29015400</v>
      </c>
      <c r="P45" s="28"/>
      <c r="Q45" s="28"/>
      <c r="R45" s="28">
        <v>29015400</v>
      </c>
      <c r="S45" s="28"/>
      <c r="T45" s="28">
        <v>29015400</v>
      </c>
      <c r="U45" s="28"/>
      <c r="V45" s="28"/>
    </row>
    <row r="46" spans="2:22" ht="15" customHeight="1" x14ac:dyDescent="0.3">
      <c r="B46" s="5"/>
      <c r="C46" s="26" t="s">
        <v>84</v>
      </c>
      <c r="D46" s="26"/>
      <c r="E46" s="26"/>
      <c r="F46" s="26"/>
      <c r="G46" s="26"/>
      <c r="H46" s="26"/>
      <c r="I46" s="26"/>
      <c r="J46" s="26"/>
      <c r="K46" s="26"/>
      <c r="L46" s="27" t="s">
        <v>85</v>
      </c>
      <c r="M46" s="27"/>
      <c r="N46" s="7">
        <f>19539*99.8/100</f>
        <v>19499.921999999999</v>
      </c>
      <c r="O46" s="28">
        <v>37746000</v>
      </c>
      <c r="P46" s="28"/>
      <c r="Q46" s="28"/>
      <c r="R46" s="28">
        <v>17536000</v>
      </c>
      <c r="S46" s="28"/>
      <c r="T46" s="28">
        <v>11365000</v>
      </c>
      <c r="U46" s="28"/>
      <c r="V46" s="28"/>
    </row>
    <row r="47" spans="2:22" ht="15" customHeight="1" x14ac:dyDescent="0.3">
      <c r="B47" s="5"/>
      <c r="C47" s="26" t="s">
        <v>86</v>
      </c>
      <c r="D47" s="26"/>
      <c r="E47" s="26"/>
      <c r="F47" s="26"/>
      <c r="G47" s="26"/>
      <c r="H47" s="26"/>
      <c r="I47" s="26"/>
      <c r="J47" s="26"/>
      <c r="K47" s="26"/>
      <c r="L47" s="27" t="s">
        <v>87</v>
      </c>
      <c r="M47" s="27"/>
      <c r="N47" s="7">
        <f>177156.8*99.8/100</f>
        <v>176802.48639999997</v>
      </c>
      <c r="O47" s="28">
        <v>205873800</v>
      </c>
      <c r="P47" s="28"/>
      <c r="Q47" s="28"/>
      <c r="R47" s="28">
        <v>190289000</v>
      </c>
      <c r="S47" s="28"/>
      <c r="T47" s="28">
        <v>167402300</v>
      </c>
      <c r="U47" s="28"/>
      <c r="V47" s="28"/>
    </row>
    <row r="48" spans="2:22" ht="15" customHeight="1" x14ac:dyDescent="0.3">
      <c r="B48" s="5"/>
      <c r="C48" s="26" t="s">
        <v>88</v>
      </c>
      <c r="D48" s="26"/>
      <c r="E48" s="26"/>
      <c r="F48" s="26"/>
      <c r="G48" s="26"/>
      <c r="H48" s="26"/>
      <c r="I48" s="26"/>
      <c r="J48" s="26"/>
      <c r="K48" s="26"/>
      <c r="L48" s="27" t="s">
        <v>89</v>
      </c>
      <c r="M48" s="27"/>
      <c r="N48" s="7">
        <f>700*99.8/100</f>
        <v>698.6</v>
      </c>
      <c r="O48" s="28">
        <v>500000</v>
      </c>
      <c r="P48" s="28"/>
      <c r="Q48" s="28"/>
      <c r="R48" s="28">
        <v>0</v>
      </c>
      <c r="S48" s="28"/>
      <c r="T48" s="28">
        <v>0</v>
      </c>
      <c r="U48" s="28"/>
      <c r="V48" s="28"/>
    </row>
    <row r="49" spans="1:25" ht="15" customHeight="1" x14ac:dyDescent="0.3">
      <c r="B49" s="23" t="s">
        <v>90</v>
      </c>
      <c r="C49" s="23"/>
      <c r="D49" s="23"/>
      <c r="E49" s="23"/>
      <c r="F49" s="23"/>
      <c r="G49" s="23"/>
      <c r="H49" s="23"/>
      <c r="I49" s="23"/>
      <c r="J49" s="23"/>
      <c r="K49" s="23"/>
      <c r="L49" s="24" t="s">
        <v>91</v>
      </c>
      <c r="M49" s="24"/>
      <c r="N49" s="6">
        <f>SUM(N50:N52)</f>
        <v>463471.33119999996</v>
      </c>
      <c r="O49" s="25">
        <v>517842500</v>
      </c>
      <c r="P49" s="25"/>
      <c r="Q49" s="25"/>
      <c r="R49" s="25">
        <v>669960300</v>
      </c>
      <c r="S49" s="25"/>
      <c r="T49" s="25">
        <v>765035650</v>
      </c>
      <c r="U49" s="25"/>
      <c r="V49" s="25"/>
    </row>
    <row r="50" spans="1:25" ht="15" customHeight="1" x14ac:dyDescent="0.3">
      <c r="B50" s="5"/>
      <c r="C50" s="26" t="s">
        <v>92</v>
      </c>
      <c r="D50" s="26"/>
      <c r="E50" s="26"/>
      <c r="F50" s="26"/>
      <c r="G50" s="26"/>
      <c r="H50" s="26"/>
      <c r="I50" s="26"/>
      <c r="J50" s="26"/>
      <c r="K50" s="26"/>
      <c r="L50" s="27" t="s">
        <v>93</v>
      </c>
      <c r="M50" s="27"/>
      <c r="N50" s="7">
        <f>335016.3*97.6/100</f>
        <v>326975.90879999998</v>
      </c>
      <c r="O50" s="28">
        <v>321850500</v>
      </c>
      <c r="P50" s="28"/>
      <c r="Q50" s="28"/>
      <c r="R50" s="28">
        <v>474413300</v>
      </c>
      <c r="S50" s="28"/>
      <c r="T50" s="28">
        <v>567800650</v>
      </c>
      <c r="U50" s="28"/>
      <c r="V50" s="28"/>
    </row>
    <row r="51" spans="1:25" ht="15" customHeight="1" x14ac:dyDescent="0.3">
      <c r="B51" s="5"/>
      <c r="C51" s="26" t="s">
        <v>94</v>
      </c>
      <c r="D51" s="26"/>
      <c r="E51" s="26"/>
      <c r="F51" s="26"/>
      <c r="G51" s="26"/>
      <c r="H51" s="26"/>
      <c r="I51" s="26"/>
      <c r="J51" s="26"/>
      <c r="K51" s="26"/>
      <c r="L51" s="27" t="s">
        <v>95</v>
      </c>
      <c r="M51" s="27"/>
      <c r="N51" s="7">
        <f>113469.9*97.6/100</f>
        <v>110746.62239999998</v>
      </c>
      <c r="O51" s="28">
        <v>167192000</v>
      </c>
      <c r="P51" s="28"/>
      <c r="Q51" s="28"/>
      <c r="R51" s="28">
        <v>169747000</v>
      </c>
      <c r="S51" s="28"/>
      <c r="T51" s="28">
        <v>171435000</v>
      </c>
      <c r="U51" s="28"/>
      <c r="V51" s="28"/>
    </row>
    <row r="52" spans="1:25" ht="15" customHeight="1" x14ac:dyDescent="0.3">
      <c r="B52" s="5"/>
      <c r="C52" s="26" t="s">
        <v>96</v>
      </c>
      <c r="D52" s="26"/>
      <c r="E52" s="26"/>
      <c r="F52" s="26"/>
      <c r="G52" s="26"/>
      <c r="H52" s="26"/>
      <c r="I52" s="26"/>
      <c r="J52" s="26"/>
      <c r="K52" s="26"/>
      <c r="L52" s="27" t="s">
        <v>97</v>
      </c>
      <c r="M52" s="27"/>
      <c r="N52" s="7">
        <f>25748.8</f>
        <v>25748.799999999999</v>
      </c>
      <c r="O52" s="28">
        <v>28800000</v>
      </c>
      <c r="P52" s="28"/>
      <c r="Q52" s="28"/>
      <c r="R52" s="28">
        <v>25800000</v>
      </c>
      <c r="S52" s="28"/>
      <c r="T52" s="28">
        <v>25800000</v>
      </c>
      <c r="U52" s="28"/>
      <c r="V52" s="28"/>
    </row>
    <row r="53" spans="1:25" ht="15" customHeight="1" x14ac:dyDescent="0.3">
      <c r="B53" s="23" t="s">
        <v>98</v>
      </c>
      <c r="C53" s="23"/>
      <c r="D53" s="23"/>
      <c r="E53" s="23"/>
      <c r="F53" s="23"/>
      <c r="G53" s="23"/>
      <c r="H53" s="23"/>
      <c r="I53" s="23"/>
      <c r="J53" s="23"/>
      <c r="K53" s="23"/>
      <c r="L53" s="24" t="s">
        <v>99</v>
      </c>
      <c r="M53" s="24"/>
      <c r="N53" s="6">
        <f>N54</f>
        <v>22880.6</v>
      </c>
      <c r="O53" s="25">
        <v>23300000</v>
      </c>
      <c r="P53" s="25"/>
      <c r="Q53" s="25"/>
      <c r="R53" s="25">
        <v>23300000</v>
      </c>
      <c r="S53" s="25"/>
      <c r="T53" s="25">
        <v>23300000</v>
      </c>
      <c r="U53" s="25"/>
      <c r="V53" s="25"/>
    </row>
    <row r="54" spans="1:25" ht="15" customHeight="1" x14ac:dyDescent="0.3">
      <c r="B54" s="5"/>
      <c r="C54" s="26" t="s">
        <v>100</v>
      </c>
      <c r="D54" s="26"/>
      <c r="E54" s="26"/>
      <c r="F54" s="26"/>
      <c r="G54" s="26"/>
      <c r="H54" s="26"/>
      <c r="I54" s="26"/>
      <c r="J54" s="26"/>
      <c r="K54" s="26"/>
      <c r="L54" s="27" t="s">
        <v>101</v>
      </c>
      <c r="M54" s="27"/>
      <c r="N54" s="7">
        <f>23300*98.2/100</f>
        <v>22880.6</v>
      </c>
      <c r="O54" s="28">
        <v>23300000</v>
      </c>
      <c r="P54" s="28"/>
      <c r="Q54" s="28"/>
      <c r="R54" s="28">
        <v>23300000</v>
      </c>
      <c r="S54" s="28"/>
      <c r="T54" s="28">
        <v>23300000</v>
      </c>
      <c r="U54" s="28"/>
      <c r="V54" s="28"/>
    </row>
    <row r="55" spans="1:25" ht="15" customHeight="1" x14ac:dyDescent="0.3">
      <c r="B55" s="23" t="s">
        <v>102</v>
      </c>
      <c r="C55" s="23"/>
      <c r="D55" s="23"/>
      <c r="E55" s="23"/>
      <c r="F55" s="23"/>
      <c r="G55" s="23"/>
      <c r="H55" s="23"/>
      <c r="I55" s="23"/>
      <c r="J55" s="23"/>
      <c r="K55" s="23"/>
      <c r="L55" s="24" t="s">
        <v>103</v>
      </c>
      <c r="M55" s="24"/>
      <c r="N55" s="6">
        <f>N56</f>
        <v>0</v>
      </c>
      <c r="O55" s="25">
        <v>500000</v>
      </c>
      <c r="P55" s="25"/>
      <c r="Q55" s="25"/>
      <c r="R55" s="25">
        <v>500000</v>
      </c>
      <c r="S55" s="25"/>
      <c r="T55" s="25">
        <v>500000</v>
      </c>
      <c r="U55" s="25"/>
      <c r="V55" s="25"/>
    </row>
    <row r="56" spans="1:25" ht="15" customHeight="1" x14ac:dyDescent="0.3">
      <c r="B56" s="5"/>
      <c r="C56" s="26" t="s">
        <v>104</v>
      </c>
      <c r="D56" s="26"/>
      <c r="E56" s="26"/>
      <c r="F56" s="26"/>
      <c r="G56" s="26"/>
      <c r="H56" s="26"/>
      <c r="I56" s="26"/>
      <c r="J56" s="26"/>
      <c r="K56" s="26"/>
      <c r="L56" s="27" t="s">
        <v>105</v>
      </c>
      <c r="M56" s="27"/>
      <c r="N56" s="7">
        <v>0</v>
      </c>
      <c r="O56" s="28">
        <v>500000</v>
      </c>
      <c r="P56" s="28"/>
      <c r="Q56" s="28"/>
      <c r="R56" s="28">
        <v>500000</v>
      </c>
      <c r="S56" s="28"/>
      <c r="T56" s="28">
        <v>500000</v>
      </c>
      <c r="U56" s="28"/>
      <c r="V56" s="28"/>
    </row>
    <row r="57" spans="1:25" ht="13.5" customHeight="1" x14ac:dyDescent="0.3">
      <c r="B57" s="20" t="s">
        <v>106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8">
        <f>N5+N13+N15+N19+N25+N29+N33+N39+N42+N44+N49+N53+N55</f>
        <v>14011182.112400003</v>
      </c>
      <c r="O57" s="21">
        <v>14041834243.57</v>
      </c>
      <c r="P57" s="21"/>
      <c r="Q57" s="21"/>
      <c r="R57" s="21">
        <v>14444557137.24</v>
      </c>
      <c r="S57" s="21"/>
      <c r="T57" s="21">
        <v>14381333375.68</v>
      </c>
      <c r="U57" s="21"/>
      <c r="V57" s="21"/>
    </row>
    <row r="58" spans="1:25" ht="11.25" customHeight="1" x14ac:dyDescent="0.3">
      <c r="A58" s="22"/>
      <c r="B58" s="22"/>
      <c r="C58" s="22"/>
      <c r="D58" s="22"/>
      <c r="E58" s="1"/>
      <c r="F58" s="1"/>
      <c r="G58" s="1"/>
      <c r="H58" s="1"/>
      <c r="I58" s="1"/>
      <c r="J58" s="1"/>
      <c r="K58" s="22"/>
      <c r="L58" s="22"/>
      <c r="M58" s="10"/>
      <c r="N58" s="10"/>
      <c r="O58" s="10"/>
      <c r="P58" s="1"/>
      <c r="Q58" s="10"/>
      <c r="R58" s="10"/>
      <c r="S58" s="22"/>
      <c r="T58" s="22"/>
      <c r="U58" s="1"/>
      <c r="V58" s="22"/>
      <c r="W58" s="22"/>
      <c r="X58" s="1"/>
      <c r="Y58" s="2"/>
    </row>
    <row r="59" spans="1:25" s="14" customFormat="1" ht="15" customHeight="1" x14ac:dyDescent="0.3">
      <c r="A59" s="10"/>
      <c r="B59" s="10"/>
      <c r="C59" s="10"/>
      <c r="D59" s="10"/>
      <c r="E59" s="10"/>
      <c r="F59" s="15"/>
      <c r="G59" s="15"/>
      <c r="H59" s="15"/>
      <c r="I59" s="10"/>
      <c r="J59" s="10"/>
      <c r="K59" s="10"/>
      <c r="L59" s="10"/>
      <c r="M59" s="9"/>
      <c r="N59" s="10"/>
      <c r="O59" s="10"/>
      <c r="P59" s="15"/>
      <c r="Q59" s="15"/>
      <c r="R59" s="15"/>
      <c r="S59" s="15"/>
      <c r="T59" s="15"/>
      <c r="U59" s="10"/>
      <c r="V59" s="15"/>
      <c r="W59" s="15"/>
      <c r="X59" s="17"/>
      <c r="Y59" s="3"/>
    </row>
    <row r="60" spans="1:25" s="14" customFormat="1" ht="15" customHeight="1" x14ac:dyDescent="0.3">
      <c r="A60" s="19"/>
      <c r="B60" s="19"/>
      <c r="C60" s="19"/>
      <c r="D60" s="19"/>
      <c r="E60" s="10"/>
      <c r="F60" s="11"/>
      <c r="G60" s="11"/>
      <c r="H60" s="11"/>
      <c r="I60" s="10"/>
      <c r="J60" s="11"/>
      <c r="K60" s="11"/>
      <c r="L60" s="11"/>
      <c r="M60" s="10"/>
      <c r="N60" s="10"/>
      <c r="O60" s="10"/>
      <c r="P60" s="16"/>
      <c r="Q60" s="16"/>
      <c r="R60" s="16"/>
      <c r="S60" s="16"/>
      <c r="T60" s="16"/>
      <c r="U60" s="10"/>
      <c r="V60" s="16"/>
      <c r="W60" s="16"/>
      <c r="X60" s="18"/>
      <c r="Y60" s="12"/>
    </row>
    <row r="61" spans="1:25" s="14" customFormat="1" x14ac:dyDescent="0.3"/>
  </sheetData>
  <mergeCells count="282">
    <mergeCell ref="B3:K4"/>
    <mergeCell ref="L3:M4"/>
    <mergeCell ref="O3:V3"/>
    <mergeCell ref="N3:N4"/>
    <mergeCell ref="B1:V1"/>
    <mergeCell ref="D2:K2"/>
    <mergeCell ref="L2:M2"/>
    <mergeCell ref="O2:Q2"/>
    <mergeCell ref="R2:S2"/>
    <mergeCell ref="T2:V2"/>
    <mergeCell ref="O4:Q4"/>
    <mergeCell ref="R4:S4"/>
    <mergeCell ref="T4:V4"/>
    <mergeCell ref="B5:K5"/>
    <mergeCell ref="L5:M5"/>
    <mergeCell ref="O5:Q5"/>
    <mergeCell ref="R5:S5"/>
    <mergeCell ref="T5:V5"/>
    <mergeCell ref="C6:K6"/>
    <mergeCell ref="L6:M6"/>
    <mergeCell ref="O6:Q6"/>
    <mergeCell ref="R6:S6"/>
    <mergeCell ref="T6:V6"/>
    <mergeCell ref="C7:K7"/>
    <mergeCell ref="L7:M7"/>
    <mergeCell ref="O7:Q7"/>
    <mergeCell ref="R7:S7"/>
    <mergeCell ref="T7:V7"/>
    <mergeCell ref="C8:K8"/>
    <mergeCell ref="L8:M8"/>
    <mergeCell ref="O8:Q8"/>
    <mergeCell ref="R8:S8"/>
    <mergeCell ref="T8:V8"/>
    <mergeCell ref="C9:K9"/>
    <mergeCell ref="L9:M9"/>
    <mergeCell ref="O9:Q9"/>
    <mergeCell ref="R9:S9"/>
    <mergeCell ref="T9:V9"/>
    <mergeCell ref="C10:K10"/>
    <mergeCell ref="L10:M10"/>
    <mergeCell ref="O10:Q10"/>
    <mergeCell ref="R10:S10"/>
    <mergeCell ref="T10:V10"/>
    <mergeCell ref="C11:K11"/>
    <mergeCell ref="L11:M11"/>
    <mergeCell ref="O11:Q11"/>
    <mergeCell ref="R11:S11"/>
    <mergeCell ref="T11:V11"/>
    <mergeCell ref="C12:K12"/>
    <mergeCell ref="L12:M12"/>
    <mergeCell ref="O12:Q12"/>
    <mergeCell ref="R12:S12"/>
    <mergeCell ref="T12:V12"/>
    <mergeCell ref="B13:K13"/>
    <mergeCell ref="L13:M13"/>
    <mergeCell ref="O13:Q13"/>
    <mergeCell ref="R13:S13"/>
    <mergeCell ref="T13:V13"/>
    <mergeCell ref="C14:K14"/>
    <mergeCell ref="L14:M14"/>
    <mergeCell ref="O14:Q14"/>
    <mergeCell ref="R14:S14"/>
    <mergeCell ref="T14:V14"/>
    <mergeCell ref="B15:K15"/>
    <mergeCell ref="L15:M15"/>
    <mergeCell ref="O15:Q15"/>
    <mergeCell ref="R15:S15"/>
    <mergeCell ref="T15:V15"/>
    <mergeCell ref="C16:K16"/>
    <mergeCell ref="L16:M16"/>
    <mergeCell ref="O16:Q16"/>
    <mergeCell ref="R16:S16"/>
    <mergeCell ref="T16:V16"/>
    <mergeCell ref="C17:K17"/>
    <mergeCell ref="L17:M17"/>
    <mergeCell ref="O17:Q17"/>
    <mergeCell ref="R17:S17"/>
    <mergeCell ref="T17:V17"/>
    <mergeCell ref="C18:K18"/>
    <mergeCell ref="L18:M18"/>
    <mergeCell ref="O18:Q18"/>
    <mergeCell ref="R18:S18"/>
    <mergeCell ref="T18:V18"/>
    <mergeCell ref="B19:K19"/>
    <mergeCell ref="L19:M19"/>
    <mergeCell ref="O19:Q19"/>
    <mergeCell ref="R19:S19"/>
    <mergeCell ref="T19:V19"/>
    <mergeCell ref="C20:K20"/>
    <mergeCell ref="L20:M20"/>
    <mergeCell ref="O20:Q20"/>
    <mergeCell ref="R20:S20"/>
    <mergeCell ref="T20:V20"/>
    <mergeCell ref="C21:K21"/>
    <mergeCell ref="L21:M21"/>
    <mergeCell ref="O21:Q21"/>
    <mergeCell ref="R21:S21"/>
    <mergeCell ref="T21:V21"/>
    <mergeCell ref="C22:K22"/>
    <mergeCell ref="L22:M22"/>
    <mergeCell ref="O22:Q22"/>
    <mergeCell ref="R22:S22"/>
    <mergeCell ref="T22:V22"/>
    <mergeCell ref="C23:K23"/>
    <mergeCell ref="L23:M23"/>
    <mergeCell ref="O23:Q23"/>
    <mergeCell ref="R23:S23"/>
    <mergeCell ref="T23:V23"/>
    <mergeCell ref="C24:K24"/>
    <mergeCell ref="L24:M24"/>
    <mergeCell ref="O24:Q24"/>
    <mergeCell ref="R24:S24"/>
    <mergeCell ref="T24:V24"/>
    <mergeCell ref="B25:K25"/>
    <mergeCell ref="L25:M25"/>
    <mergeCell ref="O25:Q25"/>
    <mergeCell ref="R25:S25"/>
    <mergeCell ref="T25:V25"/>
    <mergeCell ref="C26:K26"/>
    <mergeCell ref="L26:M26"/>
    <mergeCell ref="O26:Q26"/>
    <mergeCell ref="R26:S26"/>
    <mergeCell ref="T26:V26"/>
    <mergeCell ref="C27:K27"/>
    <mergeCell ref="L27:M27"/>
    <mergeCell ref="O27:Q27"/>
    <mergeCell ref="R27:S27"/>
    <mergeCell ref="T27:V27"/>
    <mergeCell ref="C28:K28"/>
    <mergeCell ref="L28:M28"/>
    <mergeCell ref="O28:Q28"/>
    <mergeCell ref="R28:S28"/>
    <mergeCell ref="T28:V28"/>
    <mergeCell ref="B29:K29"/>
    <mergeCell ref="L29:M29"/>
    <mergeCell ref="O29:Q29"/>
    <mergeCell ref="R29:S29"/>
    <mergeCell ref="T29:V29"/>
    <mergeCell ref="C30:K30"/>
    <mergeCell ref="L30:M30"/>
    <mergeCell ref="O30:Q30"/>
    <mergeCell ref="R30:S30"/>
    <mergeCell ref="T30:V30"/>
    <mergeCell ref="C31:K31"/>
    <mergeCell ref="L31:M31"/>
    <mergeCell ref="O31:Q31"/>
    <mergeCell ref="R31:S31"/>
    <mergeCell ref="T31:V31"/>
    <mergeCell ref="C32:K32"/>
    <mergeCell ref="L32:M32"/>
    <mergeCell ref="O32:Q32"/>
    <mergeCell ref="R32:S32"/>
    <mergeCell ref="T32:V32"/>
    <mergeCell ref="B33:K33"/>
    <mergeCell ref="L33:M33"/>
    <mergeCell ref="O33:Q33"/>
    <mergeCell ref="R33:S33"/>
    <mergeCell ref="T33:V33"/>
    <mergeCell ref="C34:K34"/>
    <mergeCell ref="L34:M34"/>
    <mergeCell ref="O34:Q34"/>
    <mergeCell ref="R34:S34"/>
    <mergeCell ref="T34:V34"/>
    <mergeCell ref="C35:K35"/>
    <mergeCell ref="L35:M35"/>
    <mergeCell ref="O35:Q35"/>
    <mergeCell ref="R35:S35"/>
    <mergeCell ref="T35:V35"/>
    <mergeCell ref="C36:K36"/>
    <mergeCell ref="L36:M36"/>
    <mergeCell ref="O36:Q36"/>
    <mergeCell ref="R36:S36"/>
    <mergeCell ref="T36:V36"/>
    <mergeCell ref="C37:K37"/>
    <mergeCell ref="L37:M37"/>
    <mergeCell ref="O37:Q37"/>
    <mergeCell ref="R37:S37"/>
    <mergeCell ref="T37:V37"/>
    <mergeCell ref="C38:K38"/>
    <mergeCell ref="L38:M38"/>
    <mergeCell ref="O38:Q38"/>
    <mergeCell ref="R38:S38"/>
    <mergeCell ref="T38:V38"/>
    <mergeCell ref="B39:K39"/>
    <mergeCell ref="L39:M39"/>
    <mergeCell ref="O39:Q39"/>
    <mergeCell ref="R39:S39"/>
    <mergeCell ref="T39:V39"/>
    <mergeCell ref="C40:K40"/>
    <mergeCell ref="L40:M40"/>
    <mergeCell ref="O40:Q40"/>
    <mergeCell ref="R40:S40"/>
    <mergeCell ref="T40:V40"/>
    <mergeCell ref="C41:K41"/>
    <mergeCell ref="L41:M41"/>
    <mergeCell ref="O41:Q41"/>
    <mergeCell ref="R41:S41"/>
    <mergeCell ref="T41:V41"/>
    <mergeCell ref="B42:K42"/>
    <mergeCell ref="L42:M42"/>
    <mergeCell ref="O42:Q42"/>
    <mergeCell ref="R42:S42"/>
    <mergeCell ref="T42:V42"/>
    <mergeCell ref="C43:K43"/>
    <mergeCell ref="L43:M43"/>
    <mergeCell ref="O43:Q43"/>
    <mergeCell ref="R43:S43"/>
    <mergeCell ref="T43:V43"/>
    <mergeCell ref="B44:K44"/>
    <mergeCell ref="L44:M44"/>
    <mergeCell ref="O44:Q44"/>
    <mergeCell ref="R44:S44"/>
    <mergeCell ref="T44:V44"/>
    <mergeCell ref="C45:K45"/>
    <mergeCell ref="L45:M45"/>
    <mergeCell ref="O45:Q45"/>
    <mergeCell ref="R45:S45"/>
    <mergeCell ref="T45:V45"/>
    <mergeCell ref="C46:K46"/>
    <mergeCell ref="L46:M46"/>
    <mergeCell ref="O46:Q46"/>
    <mergeCell ref="R46:S46"/>
    <mergeCell ref="T46:V46"/>
    <mergeCell ref="C47:K47"/>
    <mergeCell ref="L47:M47"/>
    <mergeCell ref="O47:Q47"/>
    <mergeCell ref="R47:S47"/>
    <mergeCell ref="T47:V47"/>
    <mergeCell ref="C48:K48"/>
    <mergeCell ref="L48:M48"/>
    <mergeCell ref="O48:Q48"/>
    <mergeCell ref="R48:S48"/>
    <mergeCell ref="T48:V48"/>
    <mergeCell ref="B49:K49"/>
    <mergeCell ref="L49:M49"/>
    <mergeCell ref="O49:Q49"/>
    <mergeCell ref="R49:S49"/>
    <mergeCell ref="T49:V49"/>
    <mergeCell ref="C50:K50"/>
    <mergeCell ref="L50:M50"/>
    <mergeCell ref="O50:Q50"/>
    <mergeCell ref="R50:S50"/>
    <mergeCell ref="T50:V50"/>
    <mergeCell ref="C51:K51"/>
    <mergeCell ref="L51:M51"/>
    <mergeCell ref="O51:Q51"/>
    <mergeCell ref="R51:S51"/>
    <mergeCell ref="T51:V51"/>
    <mergeCell ref="C52:K52"/>
    <mergeCell ref="L52:M52"/>
    <mergeCell ref="O52:Q52"/>
    <mergeCell ref="R52:S52"/>
    <mergeCell ref="T52:V52"/>
    <mergeCell ref="B53:K53"/>
    <mergeCell ref="L53:M53"/>
    <mergeCell ref="O53:Q53"/>
    <mergeCell ref="R53:S53"/>
    <mergeCell ref="T53:V53"/>
    <mergeCell ref="C54:K54"/>
    <mergeCell ref="L54:M54"/>
    <mergeCell ref="O54:Q54"/>
    <mergeCell ref="R54:S54"/>
    <mergeCell ref="T54:V54"/>
    <mergeCell ref="B55:K55"/>
    <mergeCell ref="L55:M55"/>
    <mergeCell ref="O55:Q55"/>
    <mergeCell ref="R55:S55"/>
    <mergeCell ref="T55:V55"/>
    <mergeCell ref="C56:K56"/>
    <mergeCell ref="L56:M56"/>
    <mergeCell ref="O56:Q56"/>
    <mergeCell ref="R56:S56"/>
    <mergeCell ref="T56:V56"/>
    <mergeCell ref="A60:D60"/>
    <mergeCell ref="B57:M57"/>
    <mergeCell ref="O57:Q57"/>
    <mergeCell ref="R57:S57"/>
    <mergeCell ref="T57:V57"/>
    <mergeCell ref="A58:D58"/>
    <mergeCell ref="K58:L58"/>
    <mergeCell ref="S58:T58"/>
    <mergeCell ref="V58:W58"/>
  </mergeCells>
  <printOptions horizontalCentered="1"/>
  <pageMargins left="3.937007874015748E-2" right="3.937007874015748E-2" top="0.19685039370078741" bottom="0" header="0.31496062992125984" footer="0.31496062992125984"/>
  <pageSetup paperSize="9" scale="8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Н.А. Стрелкова</cp:lastModifiedBy>
  <cp:lastPrinted>2023-11-13T11:35:41Z</cp:lastPrinted>
  <dcterms:created xsi:type="dcterms:W3CDTF">2021-04-12T14:52:46Z</dcterms:created>
  <dcterms:modified xsi:type="dcterms:W3CDTF">2023-11-13T11:35:47Z</dcterms:modified>
</cp:coreProperties>
</file>