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5\1 квартал\"/>
    </mc:Choice>
  </mc:AlternateContent>
  <xr:revisionPtr revIDLastSave="0" documentId="13_ncr:1_{AF09B09E-284D-4826-9D06-FF91C11E98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3" r:id="rId1"/>
    <sheet name="Расходы" sheetId="4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3" l="1"/>
  <c r="E6" i="3" s="1"/>
  <c r="H53" i="4" l="1"/>
  <c r="H49" i="4"/>
  <c r="H44" i="4"/>
  <c r="H42" i="4"/>
  <c r="H39" i="4"/>
  <c r="H32" i="4"/>
  <c r="H29" i="4"/>
  <c r="H25" i="4"/>
  <c r="H19" i="4"/>
  <c r="H15" i="4"/>
  <c r="H13" i="4"/>
  <c r="H5" i="4"/>
  <c r="H40" i="3" l="1"/>
  <c r="D40" i="3"/>
  <c r="E40" i="3"/>
  <c r="C40" i="3"/>
  <c r="I26" i="3"/>
  <c r="I27" i="3"/>
  <c r="H55" i="4" l="1"/>
  <c r="H4" i="4" s="1"/>
  <c r="F21" i="4" l="1"/>
  <c r="H50" i="3" l="1"/>
  <c r="D50" i="3"/>
  <c r="E50" i="3"/>
  <c r="C50" i="3"/>
  <c r="H24" i="3"/>
  <c r="E24" i="3"/>
  <c r="D24" i="3"/>
  <c r="C24" i="3"/>
  <c r="D35" i="3"/>
  <c r="E35" i="3"/>
  <c r="C35" i="3"/>
  <c r="I59" i="3" l="1"/>
  <c r="I58" i="3"/>
  <c r="H54" i="3"/>
  <c r="E54" i="3"/>
  <c r="D54" i="3"/>
  <c r="D49" i="3" s="1"/>
  <c r="C54" i="3"/>
  <c r="I53" i="3"/>
  <c r="G53" i="3"/>
  <c r="F53" i="3"/>
  <c r="I52" i="3"/>
  <c r="G52" i="3"/>
  <c r="F52" i="3"/>
  <c r="I51" i="3"/>
  <c r="G51" i="3"/>
  <c r="F51" i="3"/>
  <c r="I47" i="3"/>
  <c r="G47" i="3"/>
  <c r="F47" i="3"/>
  <c r="I46" i="3"/>
  <c r="G46" i="3"/>
  <c r="F46" i="3"/>
  <c r="I44" i="3"/>
  <c r="G44" i="3"/>
  <c r="F44" i="3"/>
  <c r="I43" i="3"/>
  <c r="G43" i="3"/>
  <c r="F43" i="3"/>
  <c r="I42" i="3"/>
  <c r="G42" i="3"/>
  <c r="F42" i="3"/>
  <c r="I40" i="3"/>
  <c r="F40" i="3"/>
  <c r="I39" i="3"/>
  <c r="G39" i="3"/>
  <c r="F39" i="3"/>
  <c r="I38" i="3"/>
  <c r="G38" i="3"/>
  <c r="F38" i="3"/>
  <c r="H37" i="3"/>
  <c r="E37" i="3"/>
  <c r="D37" i="3"/>
  <c r="C37" i="3"/>
  <c r="I36" i="3"/>
  <c r="G36" i="3"/>
  <c r="F36" i="3"/>
  <c r="H35" i="3"/>
  <c r="I35" i="3" s="1"/>
  <c r="F35" i="3"/>
  <c r="I34" i="3"/>
  <c r="G34" i="3"/>
  <c r="I33" i="3"/>
  <c r="G33" i="3"/>
  <c r="I32" i="3"/>
  <c r="G32" i="3"/>
  <c r="I31" i="3"/>
  <c r="G31" i="3"/>
  <c r="H30" i="3"/>
  <c r="E30" i="3"/>
  <c r="D30" i="3"/>
  <c r="C30" i="3"/>
  <c r="G28" i="3"/>
  <c r="G27" i="3"/>
  <c r="I25" i="3"/>
  <c r="G25" i="3"/>
  <c r="F24" i="3"/>
  <c r="H20" i="3"/>
  <c r="F20" i="3"/>
  <c r="E20" i="3"/>
  <c r="D20" i="3"/>
  <c r="C20" i="3"/>
  <c r="I19" i="3"/>
  <c r="G19" i="3"/>
  <c r="F19" i="3"/>
  <c r="I18" i="3"/>
  <c r="G18" i="3"/>
  <c r="F18" i="3"/>
  <c r="H17" i="3"/>
  <c r="E17" i="3"/>
  <c r="D17" i="3"/>
  <c r="C17" i="3"/>
  <c r="I16" i="3"/>
  <c r="G16" i="3"/>
  <c r="F16" i="3"/>
  <c r="I15" i="3"/>
  <c r="G15" i="3"/>
  <c r="F15" i="3"/>
  <c r="I13" i="3"/>
  <c r="G13" i="3"/>
  <c r="F13" i="3"/>
  <c r="I12" i="3"/>
  <c r="G12" i="3"/>
  <c r="F12" i="3"/>
  <c r="H11" i="3"/>
  <c r="E11" i="3"/>
  <c r="D11" i="3"/>
  <c r="C11" i="3"/>
  <c r="I10" i="3"/>
  <c r="G10" i="3"/>
  <c r="F10" i="3"/>
  <c r="H9" i="3"/>
  <c r="D9" i="3"/>
  <c r="C9" i="3"/>
  <c r="I8" i="3"/>
  <c r="G8" i="3"/>
  <c r="F8" i="3"/>
  <c r="H7" i="3"/>
  <c r="E7" i="3"/>
  <c r="D7" i="3"/>
  <c r="C7" i="3"/>
  <c r="E49" i="3" l="1"/>
  <c r="G49" i="3" s="1"/>
  <c r="H49" i="3"/>
  <c r="I9" i="3"/>
  <c r="I37" i="3"/>
  <c r="H29" i="3"/>
  <c r="I30" i="3"/>
  <c r="I17" i="3"/>
  <c r="I11" i="3"/>
  <c r="I50" i="3"/>
  <c r="F50" i="3"/>
  <c r="F37" i="3"/>
  <c r="F30" i="3"/>
  <c r="E29" i="3"/>
  <c r="H6" i="3"/>
  <c r="F17" i="3"/>
  <c r="F11" i="3"/>
  <c r="F9" i="3"/>
  <c r="I7" i="3"/>
  <c r="F7" i="3"/>
  <c r="D29" i="3"/>
  <c r="D6" i="3"/>
  <c r="C49" i="3"/>
  <c r="C29" i="3"/>
  <c r="C6" i="3"/>
  <c r="G24" i="3"/>
  <c r="I24" i="3"/>
  <c r="G7" i="3"/>
  <c r="G9" i="3"/>
  <c r="G11" i="3"/>
  <c r="G17" i="3"/>
  <c r="G30" i="3"/>
  <c r="G35" i="3"/>
  <c r="G37" i="3"/>
  <c r="G40" i="3"/>
  <c r="G50" i="3"/>
  <c r="H5" i="3" l="1"/>
  <c r="H4" i="3" s="1"/>
  <c r="I29" i="3"/>
  <c r="F49" i="3"/>
  <c r="G6" i="3"/>
  <c r="I49" i="3"/>
  <c r="F29" i="3"/>
  <c r="G29" i="3"/>
  <c r="I6" i="3"/>
  <c r="E5" i="3"/>
  <c r="E4" i="3" s="1"/>
  <c r="D5" i="3"/>
  <c r="D4" i="3" s="1"/>
  <c r="C5" i="3"/>
  <c r="C4" i="3" s="1"/>
  <c r="F6" i="3"/>
  <c r="G5" i="3" l="1"/>
  <c r="I5" i="3"/>
  <c r="F5" i="3"/>
  <c r="F4" i="3"/>
  <c r="I4" i="3"/>
  <c r="G4" i="3"/>
  <c r="C27" i="4" l="1"/>
  <c r="C25" i="4"/>
  <c r="C55" i="4"/>
  <c r="C53" i="4"/>
  <c r="C49" i="4"/>
  <c r="C44" i="4"/>
  <c r="C42" i="4"/>
  <c r="C39" i="4"/>
  <c r="C32" i="4"/>
  <c r="C29" i="4"/>
  <c r="C19" i="4"/>
  <c r="C15" i="4"/>
  <c r="C13" i="4"/>
  <c r="C5" i="4"/>
  <c r="C4" i="4" l="1"/>
  <c r="D5" i="4" l="1"/>
  <c r="G10" i="4"/>
  <c r="F10" i="4" l="1"/>
  <c r="G35" i="4" l="1"/>
  <c r="G34" i="4"/>
  <c r="F35" i="4"/>
  <c r="F34" i="4"/>
  <c r="F43" i="4"/>
  <c r="E55" i="4" l="1"/>
  <c r="D55" i="4"/>
  <c r="G54" i="4"/>
  <c r="F54" i="4"/>
  <c r="E53" i="4"/>
  <c r="I53" i="4" s="1"/>
  <c r="D53" i="4"/>
  <c r="G52" i="4"/>
  <c r="F52" i="4"/>
  <c r="G51" i="4"/>
  <c r="F51" i="4"/>
  <c r="G50" i="4"/>
  <c r="F50" i="4"/>
  <c r="E49" i="4"/>
  <c r="D49" i="4"/>
  <c r="G48" i="4"/>
  <c r="F48" i="4"/>
  <c r="G47" i="4"/>
  <c r="F47" i="4"/>
  <c r="G46" i="4"/>
  <c r="F46" i="4"/>
  <c r="G45" i="4"/>
  <c r="F45" i="4"/>
  <c r="E44" i="4"/>
  <c r="I44" i="4" s="1"/>
  <c r="D44" i="4"/>
  <c r="G43" i="4"/>
  <c r="E42" i="4"/>
  <c r="I42" i="4" s="1"/>
  <c r="D42" i="4"/>
  <c r="G41" i="4"/>
  <c r="F41" i="4"/>
  <c r="G40" i="4"/>
  <c r="F40" i="4"/>
  <c r="E39" i="4"/>
  <c r="I39" i="4" s="1"/>
  <c r="D39" i="4"/>
  <c r="G38" i="4"/>
  <c r="F38" i="4"/>
  <c r="G37" i="4"/>
  <c r="F37" i="4"/>
  <c r="E32" i="4"/>
  <c r="D32" i="4"/>
  <c r="G31" i="4"/>
  <c r="G30" i="4"/>
  <c r="F30" i="4"/>
  <c r="E29" i="4"/>
  <c r="D29" i="4"/>
  <c r="G28" i="4"/>
  <c r="F28" i="4"/>
  <c r="G27" i="4"/>
  <c r="F27" i="4"/>
  <c r="G26" i="4"/>
  <c r="F26" i="4"/>
  <c r="E25" i="4"/>
  <c r="I25" i="4" s="1"/>
  <c r="D25" i="4"/>
  <c r="G24" i="4"/>
  <c r="F24" i="4"/>
  <c r="G23" i="4"/>
  <c r="F23" i="4"/>
  <c r="G22" i="4"/>
  <c r="F22" i="4"/>
  <c r="G21" i="4"/>
  <c r="G20" i="4"/>
  <c r="F20" i="4"/>
  <c r="E19" i="4"/>
  <c r="I19" i="4" s="1"/>
  <c r="D19" i="4"/>
  <c r="G18" i="4"/>
  <c r="F18" i="4"/>
  <c r="G17" i="4"/>
  <c r="G16" i="4"/>
  <c r="F16" i="4"/>
  <c r="E15" i="4"/>
  <c r="I15" i="4" s="1"/>
  <c r="D15" i="4"/>
  <c r="G14" i="4"/>
  <c r="E13" i="4"/>
  <c r="D13" i="4"/>
  <c r="G12" i="4"/>
  <c r="F12" i="4"/>
  <c r="G11" i="4"/>
  <c r="G9" i="4"/>
  <c r="F9" i="4"/>
  <c r="G8" i="4"/>
  <c r="F8" i="4"/>
  <c r="G7" i="4"/>
  <c r="F7" i="4"/>
  <c r="G6" i="4"/>
  <c r="F6" i="4"/>
  <c r="E5" i="4"/>
  <c r="I5" i="4" s="1"/>
  <c r="G13" i="4" l="1"/>
  <c r="F49" i="4"/>
  <c r="F29" i="4"/>
  <c r="F42" i="4"/>
  <c r="F33" i="4"/>
  <c r="G33" i="4"/>
  <c r="F15" i="4"/>
  <c r="F39" i="4"/>
  <c r="D4" i="4"/>
  <c r="F25" i="4"/>
  <c r="F53" i="4"/>
  <c r="F44" i="4"/>
  <c r="F19" i="4"/>
  <c r="E4" i="4"/>
  <c r="F5" i="4"/>
  <c r="G29" i="4"/>
  <c r="I29" i="4"/>
  <c r="G32" i="4"/>
  <c r="I32" i="4"/>
  <c r="G49" i="4"/>
  <c r="I49" i="4"/>
  <c r="G5" i="4"/>
  <c r="G15" i="4"/>
  <c r="G19" i="4"/>
  <c r="G25" i="4"/>
  <c r="F32" i="4"/>
  <c r="G39" i="4"/>
  <c r="G42" i="4"/>
  <c r="G44" i="4"/>
  <c r="G53" i="4"/>
  <c r="F4" i="4" l="1"/>
  <c r="G4" i="4"/>
  <c r="I4" i="4"/>
</calcChain>
</file>

<file path=xl/sharedStrings.xml><?xml version="1.0" encoding="utf-8"?>
<sst xmlns="http://schemas.openxmlformats.org/spreadsheetml/2006/main" count="236" uniqueCount="233">
  <si>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</si>
  <si>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</si>
  <si>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</si>
  <si>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</si>
  <si>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</si>
  <si>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</si>
  <si>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</si>
  <si>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</si>
  <si>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</si>
  <si>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</si>
  <si>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</si>
  <si>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</si>
  <si>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</si>
  <si>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</si>
  <si>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</si>
  <si>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</si>
  <si>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</si>
  <si>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</si>
  <si>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</si>
  <si>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</si>
  <si>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</si>
  <si>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</si>
  <si>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</si>
  <si>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</si>
  <si>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</si>
  <si>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</si>
  <si>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</si>
  <si>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</si>
  <si>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</si>
  <si>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</si>
  <si>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</si>
  <si>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</si>
  <si>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</si>
  <si>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</si>
  <si>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</si>
  <si>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</si>
  <si>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</si>
  <si>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</si>
  <si>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</si>
  <si>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</si>
  <si>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</si>
  <si>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</si>
  <si>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</si>
  <si>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</si>
  <si>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</si>
  <si>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</si>
  <si>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</si>
  <si>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</si>
  <si>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</si>
  <si>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</si>
  <si>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</si>
  <si>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</si>
  <si>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</si>
  <si>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</si>
  <si>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</si>
  <si>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</si>
  <si>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</si>
  <si>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</si>
  <si>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</si>
  <si>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</si>
  <si>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</si>
  <si>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</si>
  <si>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</si>
  <si>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</si>
  <si>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</si>
  <si>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</si>
  <si>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</si>
  <si>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</si>
  <si>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</si>
  <si>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</si>
  <si>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</si>
  <si>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</si>
  <si>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</si>
  <si>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</si>
  <si>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</si>
  <si>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</si>
  <si>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</si>
  <si>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</si>
  <si>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</si>
  <si>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</si>
  <si>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</si>
  <si>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</si>
  <si>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</si>
  <si>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</si>
  <si>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</si>
  <si>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</si>
  <si>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</si>
  <si>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</si>
  <si>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</si>
  <si>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</si>
  <si>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</si>
  <si>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</si>
  <si>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</si>
  <si>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</si>
  <si>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</si>
  <si>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</si>
  <si>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</si>
  <si>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</si>
  <si>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</si>
  <si>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</si>
  <si>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</si>
  <si>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</si>
  <si>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</si>
  <si>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</si>
  <si>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</si>
  <si>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</si>
  <si>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</si>
  <si>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</si>
  <si>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</si>
  <si>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</si>
  <si>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</si>
  <si>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</si>
  <si>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</si>
  <si>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</si>
  <si>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</si>
  <si>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</si>
  <si>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</si>
  <si>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</si>
  <si>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</si>
  <si>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</si>
  <si>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</si>
  <si>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</si>
  <si>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</si>
  <si>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</si>
  <si>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</si>
  <si>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</si>
  <si>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</si>
  <si>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</si>
  <si>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</si>
  <si>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</si>
  <si>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</si>
  <si>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</si>
  <si>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</si>
  <si>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</si>
  <si>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</si>
  <si>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</si>
  <si>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</si>
  <si>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</si>
  <si>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</si>
  <si>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</si>
  <si>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</si>
  <si>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</si>
  <si>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</si>
  <si>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</si>
  <si>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</si>
  <si>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</si>
  <si>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</si>
  <si>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</si>
  <si>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</si>
  <si>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</si>
  <si>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</si>
  <si>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</si>
  <si>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</si>
  <si>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</si>
  <si>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</si>
  <si>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</si>
  <si>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</si>
  <si>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</si>
  <si>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</si>
  <si>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</si>
  <si>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</si>
  <si>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</si>
  <si>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</si>
  <si>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</si>
  <si>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</si>
  <si>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</si>
  <si>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</si>
  <si>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</si>
  <si>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</si>
  <si>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</si>
  <si>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</si>
  <si>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</si>
  <si>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</si>
  <si>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</si>
  <si>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</si>
  <si>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</si>
  <si>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</si>
  <si>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</si>
  <si>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</si>
  <si>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</si>
  <si>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</si>
  <si>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Годовой план в соответствии с отчетом об исполнении бюджета городского округа Щёлково на 2025 год, тыс. руб.</t>
  </si>
  <si>
    <t>% исполнения годового плана в соответствии с отчетом об исполнении бюджета городского округа Щёлково на  2025 год</t>
  </si>
  <si>
    <t>Годовые бюджетные назначения в соответствии с отчетом об исполнении бюджета городского округа Щёлково на 2025 год, тыс. руб.</t>
  </si>
  <si>
    <t>% исполнения годовых бюджетных назначений в соответствии с отчетом об исполнении бюджета городского округа Щёлково на  2025 год</t>
  </si>
  <si>
    <t>Годовой план в соответствии с Решением Совета депутатов от 11.12.2024 № 4819-14-НПА на 2025 год, тыс. руб.</t>
  </si>
  <si>
    <t>% исполнения годовых бюджетных назначений в соответствии с Решением Совета депутатов от 11.12.2024 № 4819-14-НПА на 2025 год, тыс. руб.</t>
  </si>
  <si>
    <t>0705</t>
  </si>
  <si>
    <t>Профессиональная подготовка, переподготовка и повышение квалификации</t>
  </si>
  <si>
    <t xml:space="preserve"> 1 05 02000 02 0000 110</t>
  </si>
  <si>
    <t>Единый налог на вменённый доход для отдельных видов деятельности</t>
  </si>
  <si>
    <t xml:space="preserve"> 1 05 04000 02 0000 110 </t>
  </si>
  <si>
    <t xml:space="preserve">Налог, взимаемый в связи с применением патентной системы налогообложения </t>
  </si>
  <si>
    <t>1 05 07 000 01 0000 110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</si>
  <si>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</si>
  <si>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</si>
  <si>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</si>
  <si>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</si>
  <si>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</si>
  <si>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1 11 01 000 00 0000 120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</si>
  <si>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</si>
  <si>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</si>
  <si>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</si>
  <si>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</si>
  <si>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</si>
  <si>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</si>
  <si>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</si>
  <si>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1 12 01000 01 0000 120</t>
  </si>
  <si>
    <t xml:space="preserve">Плата за негативное воздействие на окружающую среду </t>
  </si>
  <si>
    <t>1 13 01000 00 0000 130</t>
  </si>
  <si>
    <t xml:space="preserve">Доходы от оказания платных услуг (работ) </t>
  </si>
  <si>
    <t>1 13 02000 00 0000 130</t>
  </si>
  <si>
    <t>Доходы от компенсации затрат государства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</si>
  <si>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</si>
  <si>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</si>
  <si>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</si>
  <si>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</si>
  <si>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</si>
  <si>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</si>
  <si>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Годовой план в соответствии с Решением Совета депутатов от 11.12.2024 № 48/9-14-НПА на 2025 год, тыс. руб.</t>
  </si>
  <si>
    <t>% исполнения годового плана в соответствии с Решением Совета депутатов от 11.12.2024 № 48/9-14-НПА на 2025 год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</si>
  <si>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</si>
  <si>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</si>
  <si>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</si>
  <si>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</si>
  <si>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1 14 01000 00 0000 410</t>
  </si>
  <si>
    <t>Доходы от продажи квартир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</si>
  <si>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01.04.2025)</t>
  </si>
  <si>
    <t>Фактически исполнено по состоянию на 01.04.2025, тыс. руб.</t>
  </si>
  <si>
    <t>Фактически исполнено по состоянию на 01.04.2024, тыс. руб.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</si>
  <si>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01.04.2025)</t>
  </si>
  <si>
    <t xml:space="preserve"> 1 05 03000 01 0000 110</t>
  </si>
  <si>
    <t>Единый сельскохозяйственный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</si>
</sst>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10" fontId="13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9" fontId="9" fillId="2" borderId="0" xfId="0" applyNumberFormat="1" applyFon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10" fontId="16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10" fontId="18" fillId="0" borderId="1" xfId="0" applyNumberFormat="1" applyFont="1" applyBorder="1" applyAlignment="1">
      <alignment horizontal="right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10" fontId="16" fillId="2" borderId="1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zoomScale="85" zoomScaleNormal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4" sqref="F4"/>
    </sheetView>
  </sheetViews>
  <sheetFormatPr defaultColWidth="8.85546875" defaultRowHeight="18.75" x14ac:dyDescent="0.3"/>
  <cols>
    <col min="1" max="1" width="32.140625" style="1" customWidth="1"/>
    <col min="2" max="2" width="100" style="1" customWidth="1"/>
    <col min="3" max="3" width="18.42578125" style="19" customWidth="1"/>
    <col min="4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58" t="s">
        <v>227</v>
      </c>
      <c r="B1" s="58"/>
      <c r="C1" s="58"/>
      <c r="D1" s="58"/>
      <c r="E1" s="58"/>
      <c r="F1" s="58"/>
      <c r="G1" s="58"/>
      <c r="H1" s="58"/>
      <c r="I1" s="58"/>
    </row>
    <row r="3" spans="1:9" ht="131.44999999999999" customHeight="1" x14ac:dyDescent="0.3">
      <c r="A3" s="2" t="s">
        <v>0</v>
      </c>
      <c r="B3" s="2" t="s">
        <v>1</v>
      </c>
      <c r="C3" s="21" t="s">
        <v>219</v>
      </c>
      <c r="D3" s="21" t="s">
        <v>181</v>
      </c>
      <c r="E3" s="39" t="s">
        <v>228</v>
      </c>
      <c r="F3" s="21" t="s">
        <v>220</v>
      </c>
      <c r="G3" s="21" t="s">
        <v>182</v>
      </c>
      <c r="H3" s="39" t="s">
        <v>229</v>
      </c>
      <c r="I3" s="21" t="s">
        <v>2</v>
      </c>
    </row>
    <row r="4" spans="1:9" x14ac:dyDescent="0.3">
      <c r="A4" s="2"/>
      <c r="B4" s="3" t="s">
        <v>3</v>
      </c>
      <c r="C4" s="51">
        <f>C5+C49</f>
        <v>18327921.800000001</v>
      </c>
      <c r="D4" s="51">
        <f>D5+D49</f>
        <v>18327921.800000001</v>
      </c>
      <c r="E4" s="57">
        <f>E5+E49</f>
        <v>3118902</v>
      </c>
      <c r="F4" s="5">
        <f>E4/C4</f>
        <v>0.1701721577620437</v>
      </c>
      <c r="G4" s="5">
        <f>E4/D4</f>
        <v>0.1701721577620437</v>
      </c>
      <c r="H4" s="4">
        <f>H5+H49</f>
        <v>2636113</v>
      </c>
      <c r="I4" s="5">
        <f>E4/H4</f>
        <v>1.1831442734055786</v>
      </c>
    </row>
    <row r="5" spans="1:9" ht="23.45" customHeight="1" x14ac:dyDescent="0.3">
      <c r="A5" s="6" t="s">
        <v>4</v>
      </c>
      <c r="B5" s="3" t="s">
        <v>5</v>
      </c>
      <c r="C5" s="14">
        <f>C6+C29</f>
        <v>9973537</v>
      </c>
      <c r="D5" s="14">
        <f>D6+D29</f>
        <v>9973537</v>
      </c>
      <c r="E5" s="57">
        <f>E6+E29</f>
        <v>1851891</v>
      </c>
      <c r="F5" s="5">
        <f t="shared" ref="F5:F53" si="0">E5/C5</f>
        <v>0.18568046621775203</v>
      </c>
      <c r="G5" s="5">
        <f t="shared" ref="G5:G53" si="1">E5/D5</f>
        <v>0.18568046621775203</v>
      </c>
      <c r="H5" s="14">
        <f>H6+H29</f>
        <v>1292725</v>
      </c>
      <c r="I5" s="5">
        <f t="shared" ref="I5:I59" si="2">E5/H5</f>
        <v>1.4325482991355469</v>
      </c>
    </row>
    <row r="6" spans="1:9" x14ac:dyDescent="0.3">
      <c r="A6" s="6"/>
      <c r="B6" s="7" t="s">
        <v>6</v>
      </c>
      <c r="C6" s="15">
        <f>C7+C9+C11+C17+C20+C24+C28</f>
        <v>9086829</v>
      </c>
      <c r="D6" s="15">
        <f>D7+D9+D11+D17+D20+D24+D28</f>
        <v>9086829</v>
      </c>
      <c r="E6" s="15">
        <f>E7+E9+E11+E17+E20+E24+E28</f>
        <v>1569888</v>
      </c>
      <c r="F6" s="5">
        <f t="shared" si="0"/>
        <v>0.17276521875783071</v>
      </c>
      <c r="G6" s="5">
        <f t="shared" si="1"/>
        <v>0.17276521875783071</v>
      </c>
      <c r="H6" s="15">
        <f>H7+H9+H11+H17+H20+H24+H28</f>
        <v>1003190</v>
      </c>
      <c r="I6" s="5">
        <f t="shared" si="2"/>
        <v>1.5648959818180006</v>
      </c>
    </row>
    <row r="7" spans="1:9" x14ac:dyDescent="0.3">
      <c r="A7" s="6" t="s">
        <v>7</v>
      </c>
      <c r="B7" s="3" t="s">
        <v>8</v>
      </c>
      <c r="C7" s="14">
        <f>C8</f>
        <v>5856829</v>
      </c>
      <c r="D7" s="14">
        <f>D8</f>
        <v>5856829</v>
      </c>
      <c r="E7" s="14">
        <f>E8</f>
        <v>1158734</v>
      </c>
      <c r="F7" s="5">
        <f t="shared" si="0"/>
        <v>0.19784323564850537</v>
      </c>
      <c r="G7" s="5">
        <f t="shared" si="1"/>
        <v>0.19784323564850537</v>
      </c>
      <c r="H7" s="14">
        <f>H8</f>
        <v>620492</v>
      </c>
      <c r="I7" s="5">
        <f t="shared" si="2"/>
        <v>1.8674438993572842</v>
      </c>
    </row>
    <row r="8" spans="1:9" x14ac:dyDescent="0.3">
      <c r="A8" s="2" t="s">
        <v>9</v>
      </c>
      <c r="B8" s="7" t="s">
        <v>10</v>
      </c>
      <c r="C8" s="15">
        <v>5856829</v>
      </c>
      <c r="D8" s="15">
        <v>5856829</v>
      </c>
      <c r="E8" s="9">
        <v>1158734</v>
      </c>
      <c r="F8" s="20">
        <f t="shared" si="0"/>
        <v>0.19784323564850537</v>
      </c>
      <c r="G8" s="20">
        <f t="shared" si="1"/>
        <v>0.19784323564850537</v>
      </c>
      <c r="H8" s="9">
        <v>620492</v>
      </c>
      <c r="I8" s="20">
        <f t="shared" si="2"/>
        <v>1.8674438993572842</v>
      </c>
    </row>
    <row r="9" spans="1:9" ht="45.6" customHeight="1" x14ac:dyDescent="0.3">
      <c r="A9" s="6" t="s">
        <v>11</v>
      </c>
      <c r="B9" s="3" t="s">
        <v>12</v>
      </c>
      <c r="C9" s="4">
        <f>C10</f>
        <v>93536</v>
      </c>
      <c r="D9" s="4">
        <f>D10</f>
        <v>93536</v>
      </c>
      <c r="E9" s="4">
        <f>E10</f>
        <v>22474</v>
      </c>
      <c r="F9" s="5">
        <f t="shared" si="0"/>
        <v>0.24027112555593569</v>
      </c>
      <c r="G9" s="5">
        <f t="shared" si="1"/>
        <v>0.24027112555593569</v>
      </c>
      <c r="H9" s="4">
        <f>H10</f>
        <v>21299</v>
      </c>
      <c r="I9" s="5">
        <f t="shared" si="2"/>
        <v>1.0551669092445655</v>
      </c>
    </row>
    <row r="10" spans="1:9" ht="39.6" customHeight="1" x14ac:dyDescent="0.3">
      <c r="A10" s="2" t="s">
        <v>13</v>
      </c>
      <c r="B10" s="7" t="s">
        <v>14</v>
      </c>
      <c r="C10" s="15">
        <v>93536</v>
      </c>
      <c r="D10" s="15">
        <v>93536</v>
      </c>
      <c r="E10" s="8">
        <v>22474</v>
      </c>
      <c r="F10" s="20">
        <f t="shared" si="0"/>
        <v>0.24027112555593569</v>
      </c>
      <c r="G10" s="20">
        <f t="shared" si="1"/>
        <v>0.24027112555593569</v>
      </c>
      <c r="H10" s="8">
        <v>21299</v>
      </c>
      <c r="I10" s="20">
        <f t="shared" si="2"/>
        <v>1.0551669092445655</v>
      </c>
    </row>
    <row r="11" spans="1:9" x14ac:dyDescent="0.3">
      <c r="A11" s="6" t="s">
        <v>15</v>
      </c>
      <c r="B11" s="3" t="s">
        <v>16</v>
      </c>
      <c r="C11" s="14">
        <f>SUM(C12:C16)</f>
        <v>1775093</v>
      </c>
      <c r="D11" s="14">
        <f>SUM(D12:D16)</f>
        <v>1775093</v>
      </c>
      <c r="E11" s="14">
        <f>SUM(E12:E16)</f>
        <v>184303</v>
      </c>
      <c r="F11" s="5">
        <f t="shared" si="0"/>
        <v>0.10382723609410888</v>
      </c>
      <c r="G11" s="5">
        <f t="shared" si="1"/>
        <v>0.10382723609410888</v>
      </c>
      <c r="H11" s="4">
        <f>SUM(H12:H16)</f>
        <v>180377</v>
      </c>
      <c r="I11" s="5">
        <f t="shared" si="2"/>
        <v>1.0217655244293895</v>
      </c>
    </row>
    <row r="12" spans="1:9" ht="29.45" customHeight="1" x14ac:dyDescent="0.3">
      <c r="A12" s="2" t="s">
        <v>17</v>
      </c>
      <c r="B12" s="7" t="s">
        <v>18</v>
      </c>
      <c r="C12" s="15">
        <v>1571210</v>
      </c>
      <c r="D12" s="15">
        <v>1571210</v>
      </c>
      <c r="E12" s="9">
        <v>115423</v>
      </c>
      <c r="F12" s="20">
        <f t="shared" si="0"/>
        <v>7.3461217787564995E-2</v>
      </c>
      <c r="G12" s="20">
        <f t="shared" si="1"/>
        <v>7.3461217787564995E-2</v>
      </c>
      <c r="H12" s="9">
        <v>110622</v>
      </c>
      <c r="I12" s="20">
        <f>E12/H12</f>
        <v>1.0434000470069245</v>
      </c>
    </row>
    <row r="13" spans="1:9" ht="29.45" customHeight="1" x14ac:dyDescent="0.3">
      <c r="A13" s="40" t="s">
        <v>189</v>
      </c>
      <c r="B13" s="41" t="s">
        <v>190</v>
      </c>
      <c r="C13" s="15"/>
      <c r="D13" s="15"/>
      <c r="E13" s="9">
        <v>11</v>
      </c>
      <c r="F13" s="42" t="e">
        <f t="shared" si="0"/>
        <v>#DIV/0!</v>
      </c>
      <c r="G13" s="52" t="e">
        <f t="shared" si="1"/>
        <v>#DIV/0!</v>
      </c>
      <c r="H13" s="9">
        <v>36</v>
      </c>
      <c r="I13" s="20">
        <f t="shared" ref="I13:I16" si="3">E13/H13</f>
        <v>0.30555555555555558</v>
      </c>
    </row>
    <row r="14" spans="1:9" ht="29.45" customHeight="1" x14ac:dyDescent="0.3">
      <c r="A14" s="40" t="s">
        <v>231</v>
      </c>
      <c r="B14" s="41" t="s">
        <v>232</v>
      </c>
      <c r="C14" s="15"/>
      <c r="D14" s="15"/>
      <c r="E14" s="9">
        <v>1482</v>
      </c>
      <c r="F14" s="42"/>
      <c r="G14" s="52"/>
      <c r="H14" s="9">
        <v>2710</v>
      </c>
      <c r="I14" s="20"/>
    </row>
    <row r="15" spans="1:9" ht="29.45" customHeight="1" x14ac:dyDescent="0.3">
      <c r="A15" s="40" t="s">
        <v>191</v>
      </c>
      <c r="B15" s="43" t="s">
        <v>192</v>
      </c>
      <c r="C15" s="15">
        <v>196377</v>
      </c>
      <c r="D15" s="15">
        <v>196377</v>
      </c>
      <c r="E15" s="9">
        <v>65176</v>
      </c>
      <c r="F15" s="20">
        <f t="shared" si="0"/>
        <v>0.33189222770487381</v>
      </c>
      <c r="G15" s="20">
        <f t="shared" si="1"/>
        <v>0.33189222770487381</v>
      </c>
      <c r="H15" s="9">
        <v>65997</v>
      </c>
      <c r="I15" s="20">
        <f t="shared" si="3"/>
        <v>0.98756004060790648</v>
      </c>
    </row>
    <row r="16" spans="1:9" ht="39" customHeight="1" x14ac:dyDescent="0.3">
      <c r="A16" s="40" t="s">
        <v>193</v>
      </c>
      <c r="B16" s="43" t="s">
        <v>194</v>
      </c>
      <c r="C16" s="15">
        <v>7506</v>
      </c>
      <c r="D16" s="15">
        <v>7506</v>
      </c>
      <c r="E16" s="9">
        <v>2211</v>
      </c>
      <c r="F16" s="20">
        <f t="shared" si="0"/>
        <v>0.29456434852118307</v>
      </c>
      <c r="G16" s="20">
        <f t="shared" si="1"/>
        <v>0.29456434852118307</v>
      </c>
      <c r="H16" s="9">
        <v>1012</v>
      </c>
      <c r="I16" s="20">
        <f t="shared" si="3"/>
        <v>2.1847826086956523</v>
      </c>
    </row>
    <row r="17" spans="1:9" x14ac:dyDescent="0.3">
      <c r="A17" s="6" t="s">
        <v>19</v>
      </c>
      <c r="B17" s="3" t="s">
        <v>20</v>
      </c>
      <c r="C17" s="14">
        <f>SUM(C18:C19)</f>
        <v>1279622</v>
      </c>
      <c r="D17" s="14">
        <f>SUM(D18:D19)</f>
        <v>1279622</v>
      </c>
      <c r="E17" s="14">
        <f>SUM(E18:E19)</f>
        <v>159796</v>
      </c>
      <c r="F17" s="20">
        <f t="shared" si="0"/>
        <v>0.12487750288757149</v>
      </c>
      <c r="G17" s="5">
        <f t="shared" si="1"/>
        <v>0.12487750288757149</v>
      </c>
      <c r="H17" s="4">
        <f t="shared" ref="H17" si="4">SUM(H18:H19)</f>
        <v>168322</v>
      </c>
      <c r="I17" s="5">
        <f t="shared" si="2"/>
        <v>0.94934708475422103</v>
      </c>
    </row>
    <row r="18" spans="1:9" x14ac:dyDescent="0.3">
      <c r="A18" s="2" t="s">
        <v>69</v>
      </c>
      <c r="B18" s="7" t="s">
        <v>68</v>
      </c>
      <c r="C18" s="15">
        <v>274911</v>
      </c>
      <c r="D18" s="15">
        <v>274911</v>
      </c>
      <c r="E18" s="9">
        <v>10818</v>
      </c>
      <c r="F18" s="20">
        <f t="shared" si="0"/>
        <v>3.9350917205932104E-2</v>
      </c>
      <c r="G18" s="20">
        <f t="shared" si="1"/>
        <v>3.9350917205932104E-2</v>
      </c>
      <c r="H18" s="9">
        <v>9616</v>
      </c>
      <c r="I18" s="20">
        <f t="shared" si="2"/>
        <v>1.125</v>
      </c>
    </row>
    <row r="19" spans="1:9" x14ac:dyDescent="0.3">
      <c r="A19" s="2" t="s">
        <v>71</v>
      </c>
      <c r="B19" s="7" t="s">
        <v>70</v>
      </c>
      <c r="C19" s="15">
        <v>1004711</v>
      </c>
      <c r="D19" s="15">
        <v>1004711</v>
      </c>
      <c r="E19" s="8">
        <v>148978</v>
      </c>
      <c r="F19" s="20">
        <f t="shared" si="0"/>
        <v>0.14827945548520918</v>
      </c>
      <c r="G19" s="20">
        <f t="shared" si="1"/>
        <v>0.14827945548520918</v>
      </c>
      <c r="H19" s="8">
        <v>158706</v>
      </c>
      <c r="I19" s="20">
        <f t="shared" si="2"/>
        <v>0.93870427079001428</v>
      </c>
    </row>
    <row r="20" spans="1:9" ht="41.45" hidden="1" customHeight="1" x14ac:dyDescent="0.3">
      <c r="A20" s="6" t="s">
        <v>21</v>
      </c>
      <c r="B20" s="3" t="s">
        <v>22</v>
      </c>
      <c r="C20" s="14">
        <f>SUM(C21:C23)</f>
        <v>0</v>
      </c>
      <c r="D20" s="14">
        <f>SUM(D21:D23)</f>
        <v>0</v>
      </c>
      <c r="E20" s="14">
        <f>SUM(E21:E23)</f>
        <v>0</v>
      </c>
      <c r="F20" s="4">
        <f t="shared" ref="F20" si="5">SUM(F21:F23)</f>
        <v>0</v>
      </c>
      <c r="G20" s="5"/>
      <c r="H20" s="14">
        <f>SUM(H21:H23)</f>
        <v>0</v>
      </c>
      <c r="I20" s="5"/>
    </row>
    <row r="21" spans="1:9" hidden="1" x14ac:dyDescent="0.3">
      <c r="A21" s="2" t="s">
        <v>23</v>
      </c>
      <c r="B21" s="7" t="s">
        <v>24</v>
      </c>
      <c r="C21" s="15"/>
      <c r="D21" s="15"/>
      <c r="E21" s="9"/>
      <c r="F21" s="5"/>
      <c r="G21" s="5"/>
      <c r="H21" s="9"/>
      <c r="I21" s="5"/>
    </row>
    <row r="22" spans="1:9" ht="41.45" hidden="1" customHeight="1" x14ac:dyDescent="0.3">
      <c r="A22" s="2" t="s">
        <v>25</v>
      </c>
      <c r="B22" s="7" t="s">
        <v>26</v>
      </c>
      <c r="C22" s="15"/>
      <c r="D22" s="15"/>
      <c r="E22" s="9"/>
      <c r="F22" s="5"/>
      <c r="G22" s="5"/>
      <c r="H22" s="9"/>
      <c r="I22" s="5"/>
    </row>
    <row r="23" spans="1:9" ht="40.15" hidden="1" customHeight="1" x14ac:dyDescent="0.3">
      <c r="A23" s="2" t="s">
        <v>27</v>
      </c>
      <c r="B23" s="7" t="s">
        <v>28</v>
      </c>
      <c r="C23" s="17"/>
      <c r="D23" s="17"/>
      <c r="E23" s="9"/>
      <c r="F23" s="5"/>
      <c r="G23" s="5"/>
      <c r="H23" s="9"/>
      <c r="I23" s="5"/>
    </row>
    <row r="24" spans="1:9" x14ac:dyDescent="0.3">
      <c r="A24" s="6" t="s">
        <v>29</v>
      </c>
      <c r="B24" s="3" t="s">
        <v>30</v>
      </c>
      <c r="C24" s="14">
        <f>C25+C27</f>
        <v>81749</v>
      </c>
      <c r="D24" s="14">
        <f t="shared" ref="D24" si="6">D25+D27</f>
        <v>81749</v>
      </c>
      <c r="E24" s="14">
        <f>SUM(E25:E27)</f>
        <v>44580</v>
      </c>
      <c r="F24" s="5">
        <f t="shared" si="0"/>
        <v>0.54532777159353629</v>
      </c>
      <c r="G24" s="5">
        <f t="shared" si="1"/>
        <v>0.54532777159353629</v>
      </c>
      <c r="H24" s="10">
        <f>SUM(H25:H28)</f>
        <v>12700</v>
      </c>
      <c r="I24" s="5">
        <f t="shared" si="2"/>
        <v>3.5102362204724411</v>
      </c>
    </row>
    <row r="25" spans="1:9" ht="37.5" x14ac:dyDescent="0.3">
      <c r="A25" s="40" t="s">
        <v>195</v>
      </c>
      <c r="B25" s="41" t="s">
        <v>196</v>
      </c>
      <c r="C25" s="15">
        <v>81719</v>
      </c>
      <c r="D25" s="15">
        <v>81719</v>
      </c>
      <c r="E25" s="9">
        <v>44478</v>
      </c>
      <c r="F25" s="5"/>
      <c r="G25" s="20">
        <f t="shared" si="1"/>
        <v>0.54427978805418564</v>
      </c>
      <c r="H25" s="9">
        <v>12663</v>
      </c>
      <c r="I25" s="20">
        <f t="shared" si="2"/>
        <v>3.5124378109452739</v>
      </c>
    </row>
    <row r="26" spans="1:9" ht="56.25" x14ac:dyDescent="0.3">
      <c r="A26" s="40" t="s">
        <v>221</v>
      </c>
      <c r="B26" s="41" t="s">
        <v>222</v>
      </c>
      <c r="C26" s="15"/>
      <c r="D26" s="15"/>
      <c r="E26" s="9">
        <v>7</v>
      </c>
      <c r="F26" s="5"/>
      <c r="G26" s="20"/>
      <c r="H26" s="9">
        <v>2</v>
      </c>
      <c r="I26" s="20">
        <f t="shared" si="2"/>
        <v>3.5</v>
      </c>
    </row>
    <row r="27" spans="1:9" ht="37.5" x14ac:dyDescent="0.3">
      <c r="A27" s="40" t="s">
        <v>197</v>
      </c>
      <c r="B27" s="44" t="s">
        <v>198</v>
      </c>
      <c r="C27" s="15">
        <v>30</v>
      </c>
      <c r="D27" s="15">
        <v>30</v>
      </c>
      <c r="E27" s="9">
        <v>95</v>
      </c>
      <c r="F27" s="5"/>
      <c r="G27" s="20">
        <f t="shared" si="1"/>
        <v>3.1666666666666665</v>
      </c>
      <c r="H27" s="9">
        <v>35</v>
      </c>
      <c r="I27" s="20">
        <f t="shared" si="2"/>
        <v>2.7142857142857144</v>
      </c>
    </row>
    <row r="28" spans="1:9" ht="45.6" customHeight="1" x14ac:dyDescent="0.3">
      <c r="A28" s="6" t="s">
        <v>31</v>
      </c>
      <c r="B28" s="3" t="s">
        <v>32</v>
      </c>
      <c r="C28" s="14"/>
      <c r="D28" s="14"/>
      <c r="E28" s="10">
        <v>1</v>
      </c>
      <c r="F28" s="5"/>
      <c r="G28" s="45" t="e">
        <f t="shared" si="1"/>
        <v>#DIV/0!</v>
      </c>
      <c r="H28" s="10"/>
      <c r="I28" s="5"/>
    </row>
    <row r="29" spans="1:9" x14ac:dyDescent="0.3">
      <c r="A29" s="2"/>
      <c r="B29" s="7" t="s">
        <v>33</v>
      </c>
      <c r="C29" s="15">
        <f>C30+C35+C37+C40+C45+C46+C47</f>
        <v>886708</v>
      </c>
      <c r="D29" s="15">
        <f>D30+D35+D37+D40+D45+D46+D47</f>
        <v>886708</v>
      </c>
      <c r="E29" s="15">
        <f>E30+E35+E37+E40+E45+E46+E47</f>
        <v>282003</v>
      </c>
      <c r="F29" s="20">
        <f t="shared" si="0"/>
        <v>0.3180336706108437</v>
      </c>
      <c r="G29" s="20">
        <f t="shared" si="1"/>
        <v>0.3180336706108437</v>
      </c>
      <c r="H29" s="15">
        <f>H30+H35+H37+H40+H45+H46+H47</f>
        <v>289535</v>
      </c>
      <c r="I29" s="20">
        <f t="shared" si="2"/>
        <v>0.97398587390125546</v>
      </c>
    </row>
    <row r="30" spans="1:9" ht="45.6" customHeight="1" x14ac:dyDescent="0.3">
      <c r="A30" s="6" t="s">
        <v>34</v>
      </c>
      <c r="B30" s="3" t="s">
        <v>35</v>
      </c>
      <c r="C30" s="14">
        <f>SUM(C31:C34)</f>
        <v>674274</v>
      </c>
      <c r="D30" s="14">
        <f>SUM(D31:D34)</f>
        <v>674274</v>
      </c>
      <c r="E30" s="14">
        <f>SUM(E31:E34)</f>
        <v>164460</v>
      </c>
      <c r="F30" s="5">
        <f t="shared" si="0"/>
        <v>0.24390677973642763</v>
      </c>
      <c r="G30" s="5">
        <f t="shared" si="1"/>
        <v>0.24390677973642763</v>
      </c>
      <c r="H30" s="10">
        <f>SUM(H31:H34)</f>
        <v>189759</v>
      </c>
      <c r="I30" s="5">
        <f t="shared" si="2"/>
        <v>0.86667826031966866</v>
      </c>
    </row>
    <row r="31" spans="1:9" ht="75" x14ac:dyDescent="0.3">
      <c r="A31" s="2" t="s">
        <v>199</v>
      </c>
      <c r="B31" s="7" t="s">
        <v>200</v>
      </c>
      <c r="C31" s="15">
        <v>15</v>
      </c>
      <c r="D31" s="15">
        <v>15</v>
      </c>
      <c r="E31" s="10"/>
      <c r="F31" s="5"/>
      <c r="G31" s="45">
        <f t="shared" si="1"/>
        <v>0</v>
      </c>
      <c r="H31" s="9"/>
      <c r="I31" s="42" t="e">
        <f t="shared" si="2"/>
        <v>#DIV/0!</v>
      </c>
    </row>
    <row r="32" spans="1:9" ht="93.75" x14ac:dyDescent="0.3">
      <c r="A32" s="46" t="s">
        <v>201</v>
      </c>
      <c r="B32" s="44" t="s">
        <v>202</v>
      </c>
      <c r="C32" s="15">
        <v>594399</v>
      </c>
      <c r="D32" s="15">
        <v>594399</v>
      </c>
      <c r="E32" s="9">
        <v>141326</v>
      </c>
      <c r="F32" s="5"/>
      <c r="G32" s="20">
        <f t="shared" si="1"/>
        <v>0.2377628495337307</v>
      </c>
      <c r="H32" s="9">
        <v>148833</v>
      </c>
      <c r="I32" s="20">
        <f t="shared" si="2"/>
        <v>0.9495609172696915</v>
      </c>
    </row>
    <row r="33" spans="1:9" ht="37.5" x14ac:dyDescent="0.3">
      <c r="A33" s="40" t="s">
        <v>203</v>
      </c>
      <c r="B33" s="44" t="s">
        <v>204</v>
      </c>
      <c r="C33" s="15">
        <v>60</v>
      </c>
      <c r="D33" s="15">
        <v>60</v>
      </c>
      <c r="E33" s="9">
        <v>305</v>
      </c>
      <c r="F33" s="5"/>
      <c r="G33" s="20">
        <f t="shared" si="1"/>
        <v>5.083333333333333</v>
      </c>
      <c r="H33" s="9">
        <v>33</v>
      </c>
      <c r="I33" s="20">
        <f t="shared" si="2"/>
        <v>9.2424242424242422</v>
      </c>
    </row>
    <row r="34" spans="1:9" ht="75" x14ac:dyDescent="0.3">
      <c r="A34" s="40" t="s">
        <v>205</v>
      </c>
      <c r="B34" s="44" t="s">
        <v>206</v>
      </c>
      <c r="C34" s="15">
        <v>79800</v>
      </c>
      <c r="D34" s="15">
        <v>79800</v>
      </c>
      <c r="E34" s="9">
        <v>22829</v>
      </c>
      <c r="F34" s="5"/>
      <c r="G34" s="20">
        <f t="shared" si="1"/>
        <v>0.28607769423558899</v>
      </c>
      <c r="H34" s="9">
        <v>40893</v>
      </c>
      <c r="I34" s="20">
        <f t="shared" si="2"/>
        <v>0.55826180519893376</v>
      </c>
    </row>
    <row r="35" spans="1:9" ht="29.45" customHeight="1" x14ac:dyDescent="0.3">
      <c r="A35" s="6" t="s">
        <v>36</v>
      </c>
      <c r="B35" s="3" t="s">
        <v>37</v>
      </c>
      <c r="C35" s="14">
        <f>C36</f>
        <v>4432</v>
      </c>
      <c r="D35" s="14">
        <f t="shared" ref="D35:E35" si="7">D36</f>
        <v>4432</v>
      </c>
      <c r="E35" s="14">
        <f t="shared" si="7"/>
        <v>1487</v>
      </c>
      <c r="F35" s="5">
        <f t="shared" si="0"/>
        <v>0.33551444043321299</v>
      </c>
      <c r="G35" s="5">
        <f t="shared" si="1"/>
        <v>0.33551444043321299</v>
      </c>
      <c r="H35" s="10">
        <f>H36</f>
        <v>1438</v>
      </c>
      <c r="I35" s="5">
        <f t="shared" si="2"/>
        <v>1.0340751043115437</v>
      </c>
    </row>
    <row r="36" spans="1:9" ht="29.45" customHeight="1" x14ac:dyDescent="0.3">
      <c r="A36" s="40" t="s">
        <v>207</v>
      </c>
      <c r="B36" s="41" t="s">
        <v>208</v>
      </c>
      <c r="C36" s="15">
        <v>4432</v>
      </c>
      <c r="D36" s="15">
        <v>4432</v>
      </c>
      <c r="E36" s="9">
        <v>1487</v>
      </c>
      <c r="F36" s="20">
        <f t="shared" si="0"/>
        <v>0.33551444043321299</v>
      </c>
      <c r="G36" s="20">
        <f t="shared" si="1"/>
        <v>0.33551444043321299</v>
      </c>
      <c r="H36" s="9">
        <v>1438</v>
      </c>
      <c r="I36" s="20">
        <f t="shared" si="2"/>
        <v>1.0340751043115437</v>
      </c>
    </row>
    <row r="37" spans="1:9" ht="43.15" customHeight="1" x14ac:dyDescent="0.3">
      <c r="A37" s="6" t="s">
        <v>38</v>
      </c>
      <c r="B37" s="3" t="s">
        <v>39</v>
      </c>
      <c r="C37" s="14">
        <f>SUM(C38:C39)</f>
        <v>41500</v>
      </c>
      <c r="D37" s="14">
        <f>SUM(D38:D39)</f>
        <v>41500</v>
      </c>
      <c r="E37" s="14">
        <f>SUM(E38:E39)</f>
        <v>15783</v>
      </c>
      <c r="F37" s="5">
        <f t="shared" si="0"/>
        <v>0.38031325301204821</v>
      </c>
      <c r="G37" s="5">
        <f t="shared" si="1"/>
        <v>0.38031325301204821</v>
      </c>
      <c r="H37" s="10">
        <f>SUM(H38:H39)</f>
        <v>8475</v>
      </c>
      <c r="I37" s="5">
        <f t="shared" si="2"/>
        <v>1.8623008849557523</v>
      </c>
    </row>
    <row r="38" spans="1:9" ht="43.15" customHeight="1" x14ac:dyDescent="0.3">
      <c r="A38" s="40" t="s">
        <v>209</v>
      </c>
      <c r="B38" s="41" t="s">
        <v>210</v>
      </c>
      <c r="C38" s="15">
        <v>18000</v>
      </c>
      <c r="D38" s="15">
        <v>18000</v>
      </c>
      <c r="E38" s="9">
        <v>4164</v>
      </c>
      <c r="F38" s="20">
        <f t="shared" si="0"/>
        <v>0.23133333333333334</v>
      </c>
      <c r="G38" s="20">
        <f t="shared" si="1"/>
        <v>0.23133333333333334</v>
      </c>
      <c r="H38" s="9">
        <v>3646</v>
      </c>
      <c r="I38" s="20">
        <f t="shared" si="2"/>
        <v>1.1420735052111903</v>
      </c>
    </row>
    <row r="39" spans="1:9" ht="43.15" customHeight="1" x14ac:dyDescent="0.3">
      <c r="A39" s="40" t="s">
        <v>211</v>
      </c>
      <c r="B39" s="41" t="s">
        <v>212</v>
      </c>
      <c r="C39" s="15">
        <v>23500</v>
      </c>
      <c r="D39" s="15">
        <v>23500</v>
      </c>
      <c r="E39" s="9">
        <v>11619</v>
      </c>
      <c r="F39" s="20">
        <f t="shared" si="0"/>
        <v>0.49442553191489363</v>
      </c>
      <c r="G39" s="20">
        <f t="shared" si="1"/>
        <v>0.49442553191489363</v>
      </c>
      <c r="H39" s="9">
        <v>4829</v>
      </c>
      <c r="I39" s="20">
        <f t="shared" si="2"/>
        <v>2.4060882170221576</v>
      </c>
    </row>
    <row r="40" spans="1:9" ht="42" customHeight="1" x14ac:dyDescent="0.3">
      <c r="A40" s="6" t="s">
        <v>40</v>
      </c>
      <c r="B40" s="3" t="s">
        <v>41</v>
      </c>
      <c r="C40" s="14">
        <f>SUM(C41:C44)</f>
        <v>147956</v>
      </c>
      <c r="D40" s="14">
        <f t="shared" ref="D40:E40" si="8">SUM(D41:D44)</f>
        <v>147956</v>
      </c>
      <c r="E40" s="14">
        <f t="shared" si="8"/>
        <v>82454</v>
      </c>
      <c r="F40" s="5">
        <f t="shared" si="0"/>
        <v>0.55728730163021434</v>
      </c>
      <c r="G40" s="5">
        <f t="shared" si="1"/>
        <v>0.55728730163021434</v>
      </c>
      <c r="H40" s="14">
        <f t="shared" ref="H40" si="9">SUM(H41:H44)</f>
        <v>79460</v>
      </c>
      <c r="I40" s="5">
        <f t="shared" si="2"/>
        <v>1.0376793355147245</v>
      </c>
    </row>
    <row r="41" spans="1:9" ht="42" customHeight="1" x14ac:dyDescent="0.3">
      <c r="A41" s="47" t="s">
        <v>225</v>
      </c>
      <c r="B41" s="7" t="s">
        <v>226</v>
      </c>
      <c r="C41" s="14"/>
      <c r="D41" s="14"/>
      <c r="E41" s="14"/>
      <c r="F41" s="5"/>
      <c r="G41" s="5"/>
      <c r="H41" s="9">
        <v>4220</v>
      </c>
      <c r="I41" s="5"/>
    </row>
    <row r="42" spans="1:9" ht="75" x14ac:dyDescent="0.3">
      <c r="A42" s="47" t="s">
        <v>213</v>
      </c>
      <c r="B42" s="41" t="s">
        <v>214</v>
      </c>
      <c r="C42" s="15">
        <v>7400</v>
      </c>
      <c r="D42" s="15">
        <v>7400</v>
      </c>
      <c r="E42" s="9">
        <v>4521</v>
      </c>
      <c r="F42" s="20">
        <f t="shared" si="0"/>
        <v>0.61094594594594598</v>
      </c>
      <c r="G42" s="20">
        <f>E42/D42</f>
        <v>0.61094594594594598</v>
      </c>
      <c r="H42" s="9">
        <v>6906</v>
      </c>
      <c r="I42" s="20">
        <f t="shared" si="2"/>
        <v>0.65464813205907901</v>
      </c>
    </row>
    <row r="43" spans="1:9" ht="56.25" x14ac:dyDescent="0.3">
      <c r="A43" s="40" t="s">
        <v>215</v>
      </c>
      <c r="B43" s="41" t="s">
        <v>216</v>
      </c>
      <c r="C43" s="15">
        <v>75340</v>
      </c>
      <c r="D43" s="15">
        <v>75340</v>
      </c>
      <c r="E43" s="9">
        <v>55994</v>
      </c>
      <c r="F43" s="20">
        <f t="shared" si="0"/>
        <v>0.74321741438810729</v>
      </c>
      <c r="G43" s="20">
        <f t="shared" si="1"/>
        <v>0.74321741438810729</v>
      </c>
      <c r="H43" s="9">
        <v>46342</v>
      </c>
      <c r="I43" s="20">
        <f t="shared" si="2"/>
        <v>1.2082775883647663</v>
      </c>
    </row>
    <row r="44" spans="1:9" ht="86.25" customHeight="1" x14ac:dyDescent="0.3">
      <c r="A44" s="48" t="s">
        <v>217</v>
      </c>
      <c r="B44" s="41" t="s">
        <v>218</v>
      </c>
      <c r="C44" s="15">
        <v>65216</v>
      </c>
      <c r="D44" s="15">
        <v>65216</v>
      </c>
      <c r="E44" s="9">
        <v>21939</v>
      </c>
      <c r="F44" s="20">
        <f t="shared" si="0"/>
        <v>0.3364051766437684</v>
      </c>
      <c r="G44" s="20">
        <f t="shared" si="1"/>
        <v>0.3364051766437684</v>
      </c>
      <c r="H44" s="9">
        <v>21992</v>
      </c>
      <c r="I44" s="20">
        <f t="shared" si="2"/>
        <v>0.9975900327391779</v>
      </c>
    </row>
    <row r="45" spans="1:9" ht="27" hidden="1" customHeight="1" x14ac:dyDescent="0.3">
      <c r="A45" s="6" t="s">
        <v>42</v>
      </c>
      <c r="B45" s="3" t="s">
        <v>43</v>
      </c>
      <c r="C45" s="14"/>
      <c r="D45" s="14"/>
      <c r="E45" s="10"/>
      <c r="F45" s="5"/>
      <c r="G45" s="5"/>
      <c r="H45" s="10"/>
      <c r="I45" s="5"/>
    </row>
    <row r="46" spans="1:9" ht="28.15" customHeight="1" x14ac:dyDescent="0.3">
      <c r="A46" s="6" t="s">
        <v>44</v>
      </c>
      <c r="B46" s="3" t="s">
        <v>45</v>
      </c>
      <c r="C46" s="14">
        <v>17896</v>
      </c>
      <c r="D46" s="14">
        <v>17896</v>
      </c>
      <c r="E46" s="10">
        <v>17704</v>
      </c>
      <c r="F46" s="5">
        <f t="shared" si="0"/>
        <v>0.98927134555207863</v>
      </c>
      <c r="G46" s="5">
        <f t="shared" si="1"/>
        <v>0.98927134555207863</v>
      </c>
      <c r="H46" s="10">
        <v>10336</v>
      </c>
      <c r="I46" s="5">
        <f t="shared" si="2"/>
        <v>1.7128482972136223</v>
      </c>
    </row>
    <row r="47" spans="1:9" x14ac:dyDescent="0.3">
      <c r="A47" s="6" t="s">
        <v>46</v>
      </c>
      <c r="B47" s="11" t="s">
        <v>47</v>
      </c>
      <c r="C47" s="18">
        <v>650</v>
      </c>
      <c r="D47" s="18">
        <v>650</v>
      </c>
      <c r="E47" s="10">
        <v>115</v>
      </c>
      <c r="F47" s="5">
        <f t="shared" si="0"/>
        <v>0.17692307692307693</v>
      </c>
      <c r="G47" s="5">
        <f t="shared" si="1"/>
        <v>0.17692307692307693</v>
      </c>
      <c r="H47" s="10">
        <v>67</v>
      </c>
      <c r="I47" s="5">
        <f t="shared" si="2"/>
        <v>1.7164179104477613</v>
      </c>
    </row>
    <row r="48" spans="1:9" ht="55.9" hidden="1" customHeight="1" x14ac:dyDescent="0.3">
      <c r="A48" s="6" t="s">
        <v>72</v>
      </c>
      <c r="B48" s="13" t="s">
        <v>73</v>
      </c>
      <c r="C48" s="18"/>
      <c r="D48" s="18"/>
      <c r="E48" s="10"/>
      <c r="F48" s="5"/>
      <c r="G48" s="5"/>
      <c r="H48" s="10"/>
      <c r="I48" s="5"/>
    </row>
    <row r="49" spans="1:9" x14ac:dyDescent="0.3">
      <c r="A49" s="6" t="s">
        <v>48</v>
      </c>
      <c r="B49" s="3" t="s">
        <v>49</v>
      </c>
      <c r="C49" s="50">
        <f>C50+C54+C56+C58+C59</f>
        <v>8354384.7999999998</v>
      </c>
      <c r="D49" s="50">
        <f>D50+D54+D56+D58+D59</f>
        <v>8354384.7999999998</v>
      </c>
      <c r="E49" s="18">
        <f>E50+E54+E56+E58+E59+E57</f>
        <v>1267011</v>
      </c>
      <c r="F49" s="5">
        <f t="shared" si="0"/>
        <v>0.15165820468312641</v>
      </c>
      <c r="G49" s="5">
        <f t="shared" si="1"/>
        <v>0.15165820468312641</v>
      </c>
      <c r="H49" s="10">
        <f>H50+H54+H56+H58+H59</f>
        <v>1343388</v>
      </c>
      <c r="I49" s="5">
        <f t="shared" si="2"/>
        <v>0.94314598611867906</v>
      </c>
    </row>
    <row r="50" spans="1:9" ht="40.9" customHeight="1" x14ac:dyDescent="0.3">
      <c r="A50" s="6" t="s">
        <v>50</v>
      </c>
      <c r="B50" s="3" t="s">
        <v>51</v>
      </c>
      <c r="C50" s="50">
        <f>C51+C52+C53</f>
        <v>8354384.7999999998</v>
      </c>
      <c r="D50" s="50">
        <f t="shared" ref="D50:E50" si="10">D51+D52+D53</f>
        <v>8354384.7999999998</v>
      </c>
      <c r="E50" s="18">
        <f t="shared" si="10"/>
        <v>1293343</v>
      </c>
      <c r="F50" s="5">
        <f>E50/C50</f>
        <v>0.1548100824850682</v>
      </c>
      <c r="G50" s="5">
        <f t="shared" si="1"/>
        <v>0.1548100824850682</v>
      </c>
      <c r="H50" s="10">
        <f>H51+H52+H53</f>
        <v>1352786</v>
      </c>
      <c r="I50" s="5">
        <f t="shared" si="2"/>
        <v>0.956058829704033</v>
      </c>
    </row>
    <row r="51" spans="1:9" ht="46.15" customHeight="1" x14ac:dyDescent="0.3">
      <c r="A51" s="2" t="s">
        <v>52</v>
      </c>
      <c r="B51" s="7" t="s">
        <v>53</v>
      </c>
      <c r="C51" s="49">
        <v>4280686.3</v>
      </c>
      <c r="D51" s="49">
        <v>4280686.3</v>
      </c>
      <c r="E51" s="9">
        <v>235833</v>
      </c>
      <c r="F51" s="53">
        <f t="shared" si="0"/>
        <v>5.5092334142775194E-2</v>
      </c>
      <c r="G51" s="53">
        <f t="shared" si="1"/>
        <v>5.5092334142775194E-2</v>
      </c>
      <c r="H51" s="54">
        <v>413973</v>
      </c>
      <c r="I51" s="53">
        <f t="shared" si="2"/>
        <v>0.56968208071540893</v>
      </c>
    </row>
    <row r="52" spans="1:9" ht="28.9" customHeight="1" x14ac:dyDescent="0.3">
      <c r="A52" s="2" t="s">
        <v>54</v>
      </c>
      <c r="B52" s="7" t="s">
        <v>55</v>
      </c>
      <c r="C52" s="49">
        <v>3612331.3</v>
      </c>
      <c r="D52" s="49">
        <v>3612331.3</v>
      </c>
      <c r="E52" s="16">
        <v>959364</v>
      </c>
      <c r="F52" s="20">
        <f t="shared" si="0"/>
        <v>0.26558029159728513</v>
      </c>
      <c r="G52" s="20">
        <f t="shared" si="1"/>
        <v>0.26558029159728513</v>
      </c>
      <c r="H52" s="9">
        <v>938813</v>
      </c>
      <c r="I52" s="20">
        <f t="shared" si="2"/>
        <v>1.0218904084199942</v>
      </c>
    </row>
    <row r="53" spans="1:9" x14ac:dyDescent="0.3">
      <c r="A53" s="2" t="s">
        <v>56</v>
      </c>
      <c r="B53" s="7" t="s">
        <v>57</v>
      </c>
      <c r="C53" s="49">
        <v>461367.2</v>
      </c>
      <c r="D53" s="49">
        <v>461367.2</v>
      </c>
      <c r="E53" s="16">
        <v>98146</v>
      </c>
      <c r="F53" s="53">
        <f t="shared" si="0"/>
        <v>0.21272860316034603</v>
      </c>
      <c r="G53" s="20">
        <f t="shared" si="1"/>
        <v>0.21272860316034603</v>
      </c>
      <c r="H53" s="54">
        <v>0</v>
      </c>
      <c r="I53" s="42" t="e">
        <f t="shared" si="2"/>
        <v>#DIV/0!</v>
      </c>
    </row>
    <row r="54" spans="1:9" ht="37.5" hidden="1" x14ac:dyDescent="0.3">
      <c r="A54" s="6" t="s">
        <v>58</v>
      </c>
      <c r="B54" s="3" t="s">
        <v>59</v>
      </c>
      <c r="C54" s="18">
        <f>C55</f>
        <v>0</v>
      </c>
      <c r="D54" s="18">
        <f>D55</f>
        <v>0</v>
      </c>
      <c r="E54" s="10">
        <f t="shared" ref="E54" si="11">E55</f>
        <v>0</v>
      </c>
      <c r="F54" s="5"/>
      <c r="G54" s="5"/>
      <c r="H54" s="10">
        <f t="shared" ref="H54" si="12">H55</f>
        <v>0</v>
      </c>
      <c r="I54" s="5"/>
    </row>
    <row r="55" spans="1:9" ht="79.900000000000006" hidden="1" customHeight="1" x14ac:dyDescent="0.3">
      <c r="A55" s="2" t="s">
        <v>60</v>
      </c>
      <c r="B55" s="7" t="s">
        <v>61</v>
      </c>
      <c r="C55" s="16"/>
      <c r="D55" s="16"/>
      <c r="E55" s="9"/>
      <c r="F55" s="5"/>
      <c r="G55" s="5"/>
      <c r="H55" s="9"/>
      <c r="I55" s="5"/>
    </row>
    <row r="56" spans="1:9" ht="36" hidden="1" customHeight="1" x14ac:dyDescent="0.3">
      <c r="A56" s="6" t="s">
        <v>62</v>
      </c>
      <c r="B56" s="3" t="s">
        <v>63</v>
      </c>
      <c r="C56" s="18"/>
      <c r="D56" s="18"/>
      <c r="E56" s="10"/>
      <c r="F56" s="5"/>
      <c r="G56" s="5"/>
      <c r="H56" s="10"/>
      <c r="I56" s="5"/>
    </row>
    <row r="57" spans="1:9" ht="108.75" customHeight="1" x14ac:dyDescent="0.3">
      <c r="A57" s="6" t="s">
        <v>223</v>
      </c>
      <c r="B57" s="3" t="s">
        <v>224</v>
      </c>
      <c r="C57" s="18"/>
      <c r="D57" s="18"/>
      <c r="E57" s="50"/>
      <c r="F57" s="5"/>
      <c r="G57" s="5"/>
      <c r="H57" s="10"/>
      <c r="I57" s="5"/>
    </row>
    <row r="58" spans="1:9" ht="102" customHeight="1" x14ac:dyDescent="0.3">
      <c r="A58" s="6" t="s">
        <v>64</v>
      </c>
      <c r="B58" s="3" t="s">
        <v>65</v>
      </c>
      <c r="C58" s="18"/>
      <c r="D58" s="18"/>
      <c r="E58" s="18">
        <v>8461</v>
      </c>
      <c r="F58" s="5"/>
      <c r="G58" s="5"/>
      <c r="H58" s="10">
        <v>10352</v>
      </c>
      <c r="I58" s="5">
        <f t="shared" si="2"/>
        <v>0.81732998454404948</v>
      </c>
    </row>
    <row r="59" spans="1:9" ht="57.6" customHeight="1" x14ac:dyDescent="0.3">
      <c r="A59" s="6" t="s">
        <v>66</v>
      </c>
      <c r="B59" s="3" t="s">
        <v>67</v>
      </c>
      <c r="C59" s="18"/>
      <c r="D59" s="18"/>
      <c r="E59" s="18">
        <v>-34793</v>
      </c>
      <c r="F59" s="5"/>
      <c r="G59" s="5"/>
      <c r="H59" s="10">
        <v>-19750</v>
      </c>
      <c r="I59" s="5">
        <f t="shared" si="2"/>
        <v>1.7616708860759493</v>
      </c>
    </row>
    <row r="60" spans="1:9" x14ac:dyDescent="0.3">
      <c r="H60" s="22"/>
    </row>
    <row r="61" spans="1:9" x14ac:dyDescent="0.3">
      <c r="A61" s="59"/>
      <c r="B61" s="59"/>
      <c r="C61" s="59"/>
      <c r="D61" s="36"/>
    </row>
  </sheetData>
  <mergeCells count="2">
    <mergeCell ref="A1:I1"/>
    <mergeCell ref="A61:C61"/>
  </mergeCells>
  <pageMargins left="0" right="0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8"/>
  <sheetViews>
    <sheetView workbookViewId="0">
      <selection activeCell="I15" sqref="I15"/>
    </sheetView>
  </sheetViews>
  <sheetFormatPr defaultColWidth="9.140625" defaultRowHeight="15" x14ac:dyDescent="0.25"/>
  <cols>
    <col min="1" max="1" width="6.7109375" style="23" customWidth="1"/>
    <col min="2" max="2" width="54.28515625" style="23" customWidth="1"/>
    <col min="3" max="4" width="18.5703125" style="32" customWidth="1"/>
    <col min="5" max="5" width="19.140625" style="32" customWidth="1"/>
    <col min="6" max="7" width="12.5703125" style="32" customWidth="1"/>
    <col min="8" max="8" width="12.42578125" style="32" customWidth="1"/>
    <col min="9" max="9" width="12.7109375" style="32" customWidth="1"/>
    <col min="10" max="16384" width="9.140625" style="23"/>
  </cols>
  <sheetData>
    <row r="1" spans="1:9" ht="52.5" customHeight="1" x14ac:dyDescent="0.25">
      <c r="A1" s="60" t="s">
        <v>230</v>
      </c>
      <c r="B1" s="60"/>
      <c r="C1" s="60"/>
      <c r="D1" s="60"/>
      <c r="E1" s="60"/>
      <c r="F1" s="60"/>
      <c r="G1" s="60"/>
      <c r="H1" s="60"/>
      <c r="I1" s="60"/>
    </row>
    <row r="3" spans="1:9" ht="144" x14ac:dyDescent="0.25">
      <c r="A3" s="24" t="s">
        <v>74</v>
      </c>
      <c r="B3" s="24" t="s">
        <v>75</v>
      </c>
      <c r="C3" s="21" t="s">
        <v>185</v>
      </c>
      <c r="D3" s="21" t="s">
        <v>183</v>
      </c>
      <c r="E3" s="21" t="s">
        <v>228</v>
      </c>
      <c r="F3" s="21" t="s">
        <v>186</v>
      </c>
      <c r="G3" s="21" t="s">
        <v>184</v>
      </c>
      <c r="H3" s="21" t="s">
        <v>229</v>
      </c>
      <c r="I3" s="21" t="s">
        <v>2</v>
      </c>
    </row>
    <row r="4" spans="1:9" s="28" customFormat="1" x14ac:dyDescent="0.25">
      <c r="A4" s="25"/>
      <c r="B4" s="26" t="s">
        <v>76</v>
      </c>
      <c r="C4" s="34">
        <f>C5+C13+C15+C19+C25+C29+C32+C39+C42+C44+C49+C53+C55</f>
        <v>19167610.200000003</v>
      </c>
      <c r="D4" s="34">
        <f>D5+D13+D15+D19+D25+D29+D32+D39+D42+D44+D49+D53+D55</f>
        <v>19240245.600000001</v>
      </c>
      <c r="E4" s="34">
        <f>E5+E13+E15+E19+E25+E29+E32+E39+E42+E44+E49+E53+E55+E57</f>
        <v>3122611.1</v>
      </c>
      <c r="F4" s="27">
        <f>E4/C4</f>
        <v>0.16291082025447282</v>
      </c>
      <c r="G4" s="27">
        <f>E4/D4</f>
        <v>0.1622958025026458</v>
      </c>
      <c r="H4" s="55">
        <f>H5+H13+H15+H19+H25+H29+H32+H39+H42+H44+H49+H53+H55</f>
        <v>2950861</v>
      </c>
      <c r="I4" s="27">
        <f>E4/H4</f>
        <v>1.0582033853848081</v>
      </c>
    </row>
    <row r="5" spans="1:9" s="28" customFormat="1" x14ac:dyDescent="0.25">
      <c r="A5" s="25" t="s">
        <v>77</v>
      </c>
      <c r="B5" s="26" t="s">
        <v>78</v>
      </c>
      <c r="C5" s="34">
        <f>SUM(C6:C12)</f>
        <v>1982907.1</v>
      </c>
      <c r="D5" s="34">
        <f>SUM(D6:D12)</f>
        <v>1632180.3</v>
      </c>
      <c r="E5" s="34">
        <f>SUM(E6:E12)</f>
        <v>346463.80000000005</v>
      </c>
      <c r="F5" s="27">
        <f t="shared" ref="F5:F47" si="0">E5/C5</f>
        <v>0.17472518001473697</v>
      </c>
      <c r="G5" s="27">
        <f t="shared" ref="G5:G47" si="1">E5/D5</f>
        <v>0.21227054388537836</v>
      </c>
      <c r="H5" s="55">
        <f>SUM(H6:H12)</f>
        <v>312114</v>
      </c>
      <c r="I5" s="27">
        <f t="shared" ref="I5:I32" si="2">E5/H5</f>
        <v>1.1100553003069393</v>
      </c>
    </row>
    <row r="6" spans="1:9" ht="24" x14ac:dyDescent="0.25">
      <c r="A6" s="29" t="s">
        <v>79</v>
      </c>
      <c r="B6" s="30" t="s">
        <v>80</v>
      </c>
      <c r="C6" s="37">
        <v>6550.9</v>
      </c>
      <c r="D6" s="37">
        <v>6550.9</v>
      </c>
      <c r="E6" s="35">
        <v>2499.6999999999998</v>
      </c>
      <c r="F6" s="31">
        <f t="shared" si="0"/>
        <v>0.38158115678761695</v>
      </c>
      <c r="G6" s="31">
        <f t="shared" si="1"/>
        <v>0.38158115678761695</v>
      </c>
      <c r="H6" s="56">
        <v>1150</v>
      </c>
      <c r="I6" s="27"/>
    </row>
    <row r="7" spans="1:9" ht="36" x14ac:dyDescent="0.25">
      <c r="A7" s="29" t="s">
        <v>81</v>
      </c>
      <c r="B7" s="30" t="s">
        <v>82</v>
      </c>
      <c r="C7" s="37">
        <v>28819.3</v>
      </c>
      <c r="D7" s="37">
        <v>28819.3</v>
      </c>
      <c r="E7" s="35">
        <v>5283.6</v>
      </c>
      <c r="F7" s="31">
        <f t="shared" si="0"/>
        <v>0.18333547310309412</v>
      </c>
      <c r="G7" s="31">
        <f t="shared" si="1"/>
        <v>0.18333547310309412</v>
      </c>
      <c r="H7" s="56">
        <v>3587</v>
      </c>
      <c r="I7" s="27"/>
    </row>
    <row r="8" spans="1:9" ht="36" x14ac:dyDescent="0.25">
      <c r="A8" s="29" t="s">
        <v>83</v>
      </c>
      <c r="B8" s="30" t="s">
        <v>84</v>
      </c>
      <c r="C8" s="37">
        <v>509380.2</v>
      </c>
      <c r="D8" s="37">
        <v>383260.3</v>
      </c>
      <c r="E8" s="35">
        <v>105232.2</v>
      </c>
      <c r="F8" s="31">
        <f t="shared" si="0"/>
        <v>0.20658871310663429</v>
      </c>
      <c r="G8" s="31">
        <f t="shared" si="1"/>
        <v>0.27457109437111016</v>
      </c>
      <c r="H8" s="56">
        <v>95533</v>
      </c>
      <c r="I8" s="27"/>
    </row>
    <row r="9" spans="1:9" ht="24" x14ac:dyDescent="0.25">
      <c r="A9" s="29" t="s">
        <v>85</v>
      </c>
      <c r="B9" s="30" t="s">
        <v>86</v>
      </c>
      <c r="C9" s="37">
        <v>101314.7</v>
      </c>
      <c r="D9" s="37">
        <v>101314.7</v>
      </c>
      <c r="E9" s="35">
        <v>17826.599999999999</v>
      </c>
      <c r="F9" s="31">
        <f t="shared" si="0"/>
        <v>0.17595274920618625</v>
      </c>
      <c r="G9" s="31">
        <f t="shared" si="1"/>
        <v>0.17595274920618625</v>
      </c>
      <c r="H9" s="56">
        <v>14186</v>
      </c>
      <c r="I9" s="27"/>
    </row>
    <row r="10" spans="1:9" x14ac:dyDescent="0.25">
      <c r="A10" s="29" t="s">
        <v>87</v>
      </c>
      <c r="B10" s="30" t="s">
        <v>88</v>
      </c>
      <c r="C10" s="37"/>
      <c r="D10" s="37"/>
      <c r="E10" s="35"/>
      <c r="F10" s="31" t="e">
        <f t="shared" si="0"/>
        <v>#DIV/0!</v>
      </c>
      <c r="G10" s="31" t="e">
        <f t="shared" si="1"/>
        <v>#DIV/0!</v>
      </c>
      <c r="H10" s="56"/>
      <c r="I10" s="27"/>
    </row>
    <row r="11" spans="1:9" x14ac:dyDescent="0.25">
      <c r="A11" s="29" t="s">
        <v>89</v>
      </c>
      <c r="B11" s="30" t="s">
        <v>90</v>
      </c>
      <c r="C11" s="37">
        <v>1000</v>
      </c>
      <c r="D11" s="37">
        <v>1000</v>
      </c>
      <c r="E11" s="35"/>
      <c r="F11" s="31"/>
      <c r="G11" s="31">
        <f t="shared" si="1"/>
        <v>0</v>
      </c>
      <c r="H11" s="56"/>
      <c r="I11" s="27"/>
    </row>
    <row r="12" spans="1:9" x14ac:dyDescent="0.25">
      <c r="A12" s="29" t="s">
        <v>91</v>
      </c>
      <c r="B12" s="30" t="s">
        <v>92</v>
      </c>
      <c r="C12" s="37">
        <v>1335842</v>
      </c>
      <c r="D12" s="37">
        <v>1111235.1000000001</v>
      </c>
      <c r="E12" s="35">
        <v>215621.7</v>
      </c>
      <c r="F12" s="31">
        <f t="shared" si="0"/>
        <v>0.16141257723593061</v>
      </c>
      <c r="G12" s="31">
        <f t="shared" si="1"/>
        <v>0.1940378773132706</v>
      </c>
      <c r="H12" s="56">
        <v>197658</v>
      </c>
      <c r="I12" s="27"/>
    </row>
    <row r="13" spans="1:9" s="28" customFormat="1" x14ac:dyDescent="0.25">
      <c r="A13" s="25" t="s">
        <v>93</v>
      </c>
      <c r="B13" s="26" t="s">
        <v>94</v>
      </c>
      <c r="C13" s="38">
        <f>SUM(C14:C14)</f>
        <v>74</v>
      </c>
      <c r="D13" s="38">
        <f>SUM(D14:D14)</f>
        <v>74</v>
      </c>
      <c r="E13" s="34">
        <f>SUM(E14:E14)</f>
        <v>0</v>
      </c>
      <c r="F13" s="27"/>
      <c r="G13" s="31">
        <f t="shared" si="1"/>
        <v>0</v>
      </c>
      <c r="H13" s="55">
        <f>SUM(H14:H14)</f>
        <v>0</v>
      </c>
      <c r="I13" s="27"/>
    </row>
    <row r="14" spans="1:9" x14ac:dyDescent="0.25">
      <c r="A14" s="29" t="s">
        <v>95</v>
      </c>
      <c r="B14" s="30" t="s">
        <v>96</v>
      </c>
      <c r="C14" s="37">
        <v>74</v>
      </c>
      <c r="D14" s="37">
        <v>74</v>
      </c>
      <c r="E14" s="35"/>
      <c r="F14" s="31"/>
      <c r="G14" s="31">
        <f t="shared" si="1"/>
        <v>0</v>
      </c>
      <c r="H14" s="56"/>
      <c r="I14" s="27"/>
    </row>
    <row r="15" spans="1:9" s="28" customFormat="1" ht="24" x14ac:dyDescent="0.25">
      <c r="A15" s="25" t="s">
        <v>97</v>
      </c>
      <c r="B15" s="26" t="s">
        <v>98</v>
      </c>
      <c r="C15" s="38">
        <f t="shared" ref="C15" si="3">SUM(C16:C18)</f>
        <v>189993.2</v>
      </c>
      <c r="D15" s="38">
        <f t="shared" ref="D15:E15" si="4">SUM(D16:D18)</f>
        <v>189993.2</v>
      </c>
      <c r="E15" s="34">
        <f t="shared" si="4"/>
        <v>27302.3</v>
      </c>
      <c r="F15" s="27">
        <f t="shared" si="0"/>
        <v>0.14370145878905138</v>
      </c>
      <c r="G15" s="27">
        <f t="shared" si="1"/>
        <v>0.14370145878905138</v>
      </c>
      <c r="H15" s="55">
        <f t="shared" ref="H15" si="5">SUM(H16:H18)</f>
        <v>17167</v>
      </c>
      <c r="I15" s="27">
        <f t="shared" si="2"/>
        <v>1.5903943612745384</v>
      </c>
    </row>
    <row r="16" spans="1:9" ht="24" x14ac:dyDescent="0.25">
      <c r="A16" s="29" t="s">
        <v>99</v>
      </c>
      <c r="B16" s="30" t="s">
        <v>100</v>
      </c>
      <c r="C16" s="37">
        <v>11300</v>
      </c>
      <c r="D16" s="37">
        <v>11300</v>
      </c>
      <c r="E16" s="35">
        <v>182.6</v>
      </c>
      <c r="F16" s="31">
        <f t="shared" si="0"/>
        <v>1.6159292035398228E-2</v>
      </c>
      <c r="G16" s="31">
        <f t="shared" si="1"/>
        <v>1.6159292035398228E-2</v>
      </c>
      <c r="H16" s="56">
        <v>458</v>
      </c>
      <c r="I16" s="27"/>
    </row>
    <row r="17" spans="1:9" x14ac:dyDescent="0.25">
      <c r="A17" s="29" t="s">
        <v>101</v>
      </c>
      <c r="B17" s="30" t="s">
        <v>102</v>
      </c>
      <c r="C17" s="37">
        <v>112304.2</v>
      </c>
      <c r="D17" s="37">
        <v>112304.2</v>
      </c>
      <c r="E17" s="35">
        <v>17954</v>
      </c>
      <c r="F17" s="31"/>
      <c r="G17" s="31">
        <f t="shared" si="1"/>
        <v>0.15986935484158207</v>
      </c>
      <c r="H17" s="56">
        <v>16644</v>
      </c>
      <c r="I17" s="27"/>
    </row>
    <row r="18" spans="1:9" ht="24" x14ac:dyDescent="0.25">
      <c r="A18" s="29" t="s">
        <v>103</v>
      </c>
      <c r="B18" s="30" t="s">
        <v>104</v>
      </c>
      <c r="C18" s="37">
        <v>66389</v>
      </c>
      <c r="D18" s="37">
        <v>66389</v>
      </c>
      <c r="E18" s="35">
        <v>9165.7000000000007</v>
      </c>
      <c r="F18" s="31">
        <f t="shared" si="0"/>
        <v>0.13806052207444006</v>
      </c>
      <c r="G18" s="31">
        <f t="shared" si="1"/>
        <v>0.13806052207444006</v>
      </c>
      <c r="H18" s="56">
        <v>65</v>
      </c>
      <c r="I18" s="27"/>
    </row>
    <row r="19" spans="1:9" s="28" customFormat="1" x14ac:dyDescent="0.25">
      <c r="A19" s="25" t="s">
        <v>105</v>
      </c>
      <c r="B19" s="26" t="s">
        <v>106</v>
      </c>
      <c r="C19" s="38">
        <f>SUM(C20:C24)</f>
        <v>764129</v>
      </c>
      <c r="D19" s="38">
        <f>SUM(D20:D24)</f>
        <v>763746.3</v>
      </c>
      <c r="E19" s="34">
        <f>SUM(E20:E24)</f>
        <v>102140.3</v>
      </c>
      <c r="F19" s="27">
        <f t="shared" si="0"/>
        <v>0.13366892239399369</v>
      </c>
      <c r="G19" s="27">
        <f t="shared" si="1"/>
        <v>0.13373590156836113</v>
      </c>
      <c r="H19" s="55">
        <f>SUM(H20:H24)</f>
        <v>146040</v>
      </c>
      <c r="I19" s="27">
        <f t="shared" si="2"/>
        <v>0.69939947959463167</v>
      </c>
    </row>
    <row r="20" spans="1:9" x14ac:dyDescent="0.25">
      <c r="A20" s="29" t="s">
        <v>107</v>
      </c>
      <c r="B20" s="30" t="s">
        <v>108</v>
      </c>
      <c r="C20" s="37">
        <v>6510</v>
      </c>
      <c r="D20" s="37">
        <v>6510</v>
      </c>
      <c r="E20" s="35">
        <v>727.8</v>
      </c>
      <c r="F20" s="31">
        <f t="shared" si="0"/>
        <v>0.11179723502304147</v>
      </c>
      <c r="G20" s="31">
        <f t="shared" si="1"/>
        <v>0.11179723502304147</v>
      </c>
      <c r="H20" s="56">
        <v>1888</v>
      </c>
      <c r="I20" s="27"/>
    </row>
    <row r="21" spans="1:9" x14ac:dyDescent="0.25">
      <c r="A21" s="29" t="s">
        <v>109</v>
      </c>
      <c r="B21" s="30" t="s">
        <v>110</v>
      </c>
      <c r="C21" s="37">
        <v>3859.8</v>
      </c>
      <c r="D21" s="37">
        <v>3679.8</v>
      </c>
      <c r="E21" s="35">
        <v>60.9</v>
      </c>
      <c r="F21" s="31">
        <f t="shared" si="0"/>
        <v>1.5778019586507073E-2</v>
      </c>
      <c r="G21" s="31">
        <f t="shared" si="1"/>
        <v>1.6549812489809228E-2</v>
      </c>
      <c r="H21" s="56">
        <v>24</v>
      </c>
      <c r="I21" s="27"/>
    </row>
    <row r="22" spans="1:9" x14ac:dyDescent="0.25">
      <c r="A22" s="29" t="s">
        <v>111</v>
      </c>
      <c r="B22" s="30" t="s">
        <v>112</v>
      </c>
      <c r="C22" s="37">
        <v>5000</v>
      </c>
      <c r="D22" s="37">
        <v>4029</v>
      </c>
      <c r="E22" s="35">
        <v>642.70000000000005</v>
      </c>
      <c r="F22" s="31">
        <f>E22/C22</f>
        <v>0.12854000000000002</v>
      </c>
      <c r="G22" s="31">
        <f t="shared" si="1"/>
        <v>0.15951849094068007</v>
      </c>
      <c r="H22" s="56">
        <v>1947</v>
      </c>
      <c r="I22" s="27"/>
    </row>
    <row r="23" spans="1:9" x14ac:dyDescent="0.25">
      <c r="A23" s="29" t="s">
        <v>113</v>
      </c>
      <c r="B23" s="30" t="s">
        <v>114</v>
      </c>
      <c r="C23" s="37">
        <v>725734</v>
      </c>
      <c r="D23" s="37">
        <v>725734.3</v>
      </c>
      <c r="E23" s="35">
        <v>97081.1</v>
      </c>
      <c r="F23" s="31">
        <f t="shared" si="0"/>
        <v>0.13376953539451095</v>
      </c>
      <c r="G23" s="31">
        <f t="shared" si="1"/>
        <v>0.13376948009760598</v>
      </c>
      <c r="H23" s="56">
        <v>133373</v>
      </c>
      <c r="I23" s="27"/>
    </row>
    <row r="24" spans="1:9" x14ac:dyDescent="0.25">
      <c r="A24" s="29" t="s">
        <v>115</v>
      </c>
      <c r="B24" s="30" t="s">
        <v>116</v>
      </c>
      <c r="C24" s="37">
        <v>23025.200000000001</v>
      </c>
      <c r="D24" s="37">
        <v>23793.200000000001</v>
      </c>
      <c r="E24" s="35">
        <v>3627.8</v>
      </c>
      <c r="F24" s="31">
        <f t="shared" si="0"/>
        <v>0.15755780622969617</v>
      </c>
      <c r="G24" s="31">
        <f t="shared" si="1"/>
        <v>0.15247213489568448</v>
      </c>
      <c r="H24" s="56">
        <v>8808</v>
      </c>
      <c r="I24" s="27"/>
    </row>
    <row r="25" spans="1:9" s="28" customFormat="1" x14ac:dyDescent="0.25">
      <c r="A25" s="25" t="s">
        <v>117</v>
      </c>
      <c r="B25" s="26" t="s">
        <v>118</v>
      </c>
      <c r="C25" s="38">
        <f>SUM(C26:C28)</f>
        <v>7011034.4000000004</v>
      </c>
      <c r="D25" s="38">
        <f>SUM(D26:D28)</f>
        <v>7236832.1999999993</v>
      </c>
      <c r="E25" s="34">
        <f>SUM(E26:E28)</f>
        <v>614417.1</v>
      </c>
      <c r="F25" s="27">
        <f t="shared" si="0"/>
        <v>8.7635727475534844E-2</v>
      </c>
      <c r="G25" s="27">
        <f t="shared" si="1"/>
        <v>8.4901388206845535E-2</v>
      </c>
      <c r="H25" s="55">
        <f>SUM(H26:H28)</f>
        <v>340487</v>
      </c>
      <c r="I25" s="27">
        <f t="shared" si="2"/>
        <v>1.8045244018126976</v>
      </c>
    </row>
    <row r="26" spans="1:9" x14ac:dyDescent="0.25">
      <c r="A26" s="29" t="s">
        <v>119</v>
      </c>
      <c r="B26" s="30" t="s">
        <v>120</v>
      </c>
      <c r="C26" s="37">
        <v>1926998.8</v>
      </c>
      <c r="D26" s="37">
        <v>1932774.2</v>
      </c>
      <c r="E26" s="35">
        <v>199536.2</v>
      </c>
      <c r="F26" s="31">
        <f t="shared" si="0"/>
        <v>0.10354765140486855</v>
      </c>
      <c r="G26" s="31">
        <f t="shared" si="1"/>
        <v>0.10323823652033436</v>
      </c>
      <c r="H26" s="56">
        <v>20366</v>
      </c>
      <c r="I26" s="27"/>
    </row>
    <row r="27" spans="1:9" x14ac:dyDescent="0.25">
      <c r="A27" s="29" t="s">
        <v>121</v>
      </c>
      <c r="B27" s="30" t="s">
        <v>122</v>
      </c>
      <c r="C27" s="37">
        <f>1806758.7-119000.9</f>
        <v>1687757.8</v>
      </c>
      <c r="D27" s="37">
        <v>1861190.2</v>
      </c>
      <c r="E27" s="35">
        <v>63167.8</v>
      </c>
      <c r="F27" s="31">
        <f t="shared" si="0"/>
        <v>3.7427052625678872E-2</v>
      </c>
      <c r="G27" s="31">
        <f t="shared" si="1"/>
        <v>3.393946518738386E-2</v>
      </c>
      <c r="H27" s="56">
        <v>21461</v>
      </c>
      <c r="I27" s="27"/>
    </row>
    <row r="28" spans="1:9" x14ac:dyDescent="0.25">
      <c r="A28" s="29" t="s">
        <v>123</v>
      </c>
      <c r="B28" s="30" t="s">
        <v>124</v>
      </c>
      <c r="C28" s="37">
        <v>3396277.8</v>
      </c>
      <c r="D28" s="37">
        <v>3442867.8</v>
      </c>
      <c r="E28" s="35">
        <v>351713.1</v>
      </c>
      <c r="F28" s="31">
        <f t="shared" si="0"/>
        <v>0.10355840149471872</v>
      </c>
      <c r="G28" s="31">
        <f t="shared" si="1"/>
        <v>0.10215701572973554</v>
      </c>
      <c r="H28" s="56">
        <v>298660</v>
      </c>
      <c r="I28" s="27"/>
    </row>
    <row r="29" spans="1:9" s="28" customFormat="1" x14ac:dyDescent="0.25">
      <c r="A29" s="25" t="s">
        <v>125</v>
      </c>
      <c r="B29" s="26" t="s">
        <v>126</v>
      </c>
      <c r="C29" s="38">
        <f>SUM(C30:C31)</f>
        <v>36436.699999999997</v>
      </c>
      <c r="D29" s="38">
        <f>SUM(D30:D31)</f>
        <v>36616.699999999997</v>
      </c>
      <c r="E29" s="34">
        <f>SUM(E30:E31)</f>
        <v>230</v>
      </c>
      <c r="F29" s="31">
        <f t="shared" si="0"/>
        <v>6.3123169771137346E-3</v>
      </c>
      <c r="G29" s="27">
        <f t="shared" si="1"/>
        <v>6.2812869537669973E-3</v>
      </c>
      <c r="H29" s="55">
        <f>SUM(H30:H31)</f>
        <v>181</v>
      </c>
      <c r="I29" s="27">
        <f t="shared" si="2"/>
        <v>1.270718232044199</v>
      </c>
    </row>
    <row r="30" spans="1:9" x14ac:dyDescent="0.25">
      <c r="A30" s="29" t="s">
        <v>127</v>
      </c>
      <c r="B30" s="30" t="s">
        <v>128</v>
      </c>
      <c r="C30" s="37">
        <v>1000</v>
      </c>
      <c r="D30" s="37">
        <v>1180</v>
      </c>
      <c r="E30" s="35">
        <v>230</v>
      </c>
      <c r="F30" s="31">
        <f t="shared" si="0"/>
        <v>0.23</v>
      </c>
      <c r="G30" s="31">
        <f t="shared" si="1"/>
        <v>0.19491525423728814</v>
      </c>
      <c r="H30" s="56">
        <v>181</v>
      </c>
      <c r="I30" s="27"/>
    </row>
    <row r="31" spans="1:9" x14ac:dyDescent="0.25">
      <c r="A31" s="29" t="s">
        <v>129</v>
      </c>
      <c r="B31" s="30" t="s">
        <v>130</v>
      </c>
      <c r="C31" s="37">
        <v>35436.699999999997</v>
      </c>
      <c r="D31" s="37">
        <v>35436.699999999997</v>
      </c>
      <c r="E31" s="35"/>
      <c r="F31" s="31"/>
      <c r="G31" s="31">
        <f t="shared" si="1"/>
        <v>0</v>
      </c>
      <c r="H31" s="56"/>
      <c r="I31" s="27"/>
    </row>
    <row r="32" spans="1:9" s="28" customFormat="1" x14ac:dyDescent="0.25">
      <c r="A32" s="25" t="s">
        <v>131</v>
      </c>
      <c r="B32" s="26" t="s">
        <v>132</v>
      </c>
      <c r="C32" s="38">
        <f>SUM(C33:C38)</f>
        <v>6589739.3000000007</v>
      </c>
      <c r="D32" s="38">
        <f>SUM(D33:D38)</f>
        <v>6752806.4000000004</v>
      </c>
      <c r="E32" s="34">
        <f>SUM(E33:E38)</f>
        <v>1607719.8</v>
      </c>
      <c r="F32" s="27">
        <f t="shared" si="0"/>
        <v>0.2439732023996761</v>
      </c>
      <c r="G32" s="27">
        <f t="shared" si="1"/>
        <v>0.23808172554747015</v>
      </c>
      <c r="H32" s="55">
        <f>SUM(H33:H38)</f>
        <v>1728451</v>
      </c>
      <c r="I32" s="27">
        <f t="shared" si="2"/>
        <v>0.93015063776757345</v>
      </c>
    </row>
    <row r="33" spans="1:9" x14ac:dyDescent="0.25">
      <c r="A33" s="29" t="s">
        <v>133</v>
      </c>
      <c r="B33" s="30" t="s">
        <v>134</v>
      </c>
      <c r="C33" s="37">
        <v>2305698.7000000002</v>
      </c>
      <c r="D33" s="37">
        <v>2320363.5</v>
      </c>
      <c r="E33" s="35">
        <v>552869.9</v>
      </c>
      <c r="F33" s="31">
        <f>E32/C32</f>
        <v>0.2439732023996761</v>
      </c>
      <c r="G33" s="31">
        <f>E32/D32</f>
        <v>0.23808172554747015</v>
      </c>
      <c r="H33" s="56">
        <v>566902</v>
      </c>
      <c r="I33" s="27"/>
    </row>
    <row r="34" spans="1:9" x14ac:dyDescent="0.25">
      <c r="A34" s="29" t="s">
        <v>135</v>
      </c>
      <c r="B34" s="30" t="s">
        <v>136</v>
      </c>
      <c r="C34" s="37">
        <v>3400821.2</v>
      </c>
      <c r="D34" s="37">
        <v>3553280.5</v>
      </c>
      <c r="E34" s="35">
        <v>845039.2</v>
      </c>
      <c r="F34" s="31">
        <f>E33/C33</f>
        <v>0.23978410535600336</v>
      </c>
      <c r="G34" s="31">
        <f>E33/D33</f>
        <v>0.23826865919930218</v>
      </c>
      <c r="H34" s="56">
        <v>965730</v>
      </c>
      <c r="I34" s="27"/>
    </row>
    <row r="35" spans="1:9" x14ac:dyDescent="0.25">
      <c r="A35" s="29" t="s">
        <v>137</v>
      </c>
      <c r="B35" s="30" t="s">
        <v>138</v>
      </c>
      <c r="C35" s="37">
        <v>749973.9</v>
      </c>
      <c r="D35" s="37">
        <v>745916.9</v>
      </c>
      <c r="E35" s="35">
        <v>190113</v>
      </c>
      <c r="F35" s="31">
        <f>E34/C34</f>
        <v>0.24848092572464553</v>
      </c>
      <c r="G35" s="31">
        <f>E34/D34</f>
        <v>0.23781944600208171</v>
      </c>
      <c r="H35" s="56">
        <v>175964</v>
      </c>
      <c r="I35" s="27"/>
    </row>
    <row r="36" spans="1:9" ht="24" x14ac:dyDescent="0.25">
      <c r="A36" s="29" t="s">
        <v>187</v>
      </c>
      <c r="B36" s="30" t="s">
        <v>188</v>
      </c>
      <c r="C36" s="37">
        <v>500</v>
      </c>
      <c r="D36" s="37">
        <v>500</v>
      </c>
      <c r="E36" s="35"/>
      <c r="F36" s="31"/>
      <c r="G36" s="31"/>
      <c r="H36" s="56"/>
      <c r="I36" s="27"/>
    </row>
    <row r="37" spans="1:9" x14ac:dyDescent="0.25">
      <c r="A37" s="29" t="s">
        <v>139</v>
      </c>
      <c r="B37" s="30" t="s">
        <v>140</v>
      </c>
      <c r="C37" s="37">
        <v>46698</v>
      </c>
      <c r="D37" s="37">
        <v>46698</v>
      </c>
      <c r="E37" s="35">
        <v>7628.2</v>
      </c>
      <c r="F37" s="31">
        <f t="shared" si="0"/>
        <v>0.16335174953959483</v>
      </c>
      <c r="G37" s="31">
        <f t="shared" si="1"/>
        <v>0.16335174953959483</v>
      </c>
      <c r="H37" s="56">
        <v>9117</v>
      </c>
      <c r="I37" s="27"/>
    </row>
    <row r="38" spans="1:9" x14ac:dyDescent="0.25">
      <c r="A38" s="29" t="s">
        <v>141</v>
      </c>
      <c r="B38" s="30" t="s">
        <v>142</v>
      </c>
      <c r="C38" s="37">
        <v>86047.5</v>
      </c>
      <c r="D38" s="37">
        <v>86047.5</v>
      </c>
      <c r="E38" s="35">
        <v>12069.5</v>
      </c>
      <c r="F38" s="31">
        <f t="shared" si="0"/>
        <v>0.14026555100380603</v>
      </c>
      <c r="G38" s="31">
        <f t="shared" si="1"/>
        <v>0.14026555100380603</v>
      </c>
      <c r="H38" s="56">
        <v>10738</v>
      </c>
      <c r="I38" s="27"/>
    </row>
    <row r="39" spans="1:9" s="28" customFormat="1" x14ac:dyDescent="0.25">
      <c r="A39" s="25" t="s">
        <v>143</v>
      </c>
      <c r="B39" s="26" t="s">
        <v>144</v>
      </c>
      <c r="C39" s="38">
        <f t="shared" ref="C39" si="6">SUM(C40:C41)</f>
        <v>902928.7</v>
      </c>
      <c r="D39" s="38">
        <f t="shared" ref="D39:E39" si="7">SUM(D40:D41)</f>
        <v>910609.6</v>
      </c>
      <c r="E39" s="34">
        <f t="shared" si="7"/>
        <v>201939.5</v>
      </c>
      <c r="F39" s="27">
        <f t="shared" si="0"/>
        <v>0.22364944208773074</v>
      </c>
      <c r="G39" s="27">
        <f t="shared" si="1"/>
        <v>0.2217629816334025</v>
      </c>
      <c r="H39" s="55">
        <f t="shared" ref="H39" si="8">SUM(H40:H41)</f>
        <v>187721</v>
      </c>
      <c r="I39" s="27">
        <f>E39/H39</f>
        <v>1.0757427245753006</v>
      </c>
    </row>
    <row r="40" spans="1:9" x14ac:dyDescent="0.25">
      <c r="A40" s="29" t="s">
        <v>145</v>
      </c>
      <c r="B40" s="30" t="s">
        <v>146</v>
      </c>
      <c r="C40" s="37">
        <v>877828.7</v>
      </c>
      <c r="D40" s="37">
        <v>885509.6</v>
      </c>
      <c r="E40" s="35">
        <v>197183.3</v>
      </c>
      <c r="F40" s="31">
        <f t="shared" si="0"/>
        <v>0.22462617137033683</v>
      </c>
      <c r="G40" s="31">
        <f t="shared" si="1"/>
        <v>0.22267776656515073</v>
      </c>
      <c r="H40" s="56">
        <v>182851</v>
      </c>
      <c r="I40" s="27"/>
    </row>
    <row r="41" spans="1:9" x14ac:dyDescent="0.25">
      <c r="A41" s="29" t="s">
        <v>147</v>
      </c>
      <c r="B41" s="30" t="s">
        <v>148</v>
      </c>
      <c r="C41" s="37">
        <v>25100</v>
      </c>
      <c r="D41" s="37">
        <v>25100</v>
      </c>
      <c r="E41" s="35">
        <v>4756.2</v>
      </c>
      <c r="F41" s="31">
        <f t="shared" si="0"/>
        <v>0.18949003984063745</v>
      </c>
      <c r="G41" s="31">
        <f t="shared" si="1"/>
        <v>0.18949003984063745</v>
      </c>
      <c r="H41" s="56">
        <v>4870</v>
      </c>
      <c r="I41" s="27"/>
    </row>
    <row r="42" spans="1:9" s="28" customFormat="1" x14ac:dyDescent="0.25">
      <c r="A42" s="25" t="s">
        <v>149</v>
      </c>
      <c r="B42" s="26" t="s">
        <v>150</v>
      </c>
      <c r="C42" s="38">
        <f>SUM(C43:C43)</f>
        <v>3840</v>
      </c>
      <c r="D42" s="38">
        <f>SUM(D43:D43)</f>
        <v>3840</v>
      </c>
      <c r="E42" s="34">
        <f>SUM(E43:E43)</f>
        <v>600</v>
      </c>
      <c r="F42" s="27">
        <f t="shared" si="0"/>
        <v>0.15625</v>
      </c>
      <c r="G42" s="31">
        <f t="shared" si="1"/>
        <v>0.15625</v>
      </c>
      <c r="H42" s="55">
        <f>SUM(H43:H43)</f>
        <v>820</v>
      </c>
      <c r="I42" s="27">
        <f>E42/H42</f>
        <v>0.73170731707317072</v>
      </c>
    </row>
    <row r="43" spans="1:9" x14ac:dyDescent="0.25">
      <c r="A43" s="29" t="s">
        <v>151</v>
      </c>
      <c r="B43" s="30" t="s">
        <v>152</v>
      </c>
      <c r="C43" s="37">
        <v>3840</v>
      </c>
      <c r="D43" s="37">
        <v>3840</v>
      </c>
      <c r="E43" s="35">
        <v>600</v>
      </c>
      <c r="F43" s="31">
        <f t="shared" si="0"/>
        <v>0.15625</v>
      </c>
      <c r="G43" s="31">
        <f t="shared" si="1"/>
        <v>0.15625</v>
      </c>
      <c r="H43" s="56">
        <v>820</v>
      </c>
      <c r="I43" s="27"/>
    </row>
    <row r="44" spans="1:9" s="28" customFormat="1" x14ac:dyDescent="0.25">
      <c r="A44" s="25" t="s">
        <v>153</v>
      </c>
      <c r="B44" s="26" t="s">
        <v>154</v>
      </c>
      <c r="C44" s="38">
        <f>SUM(C45:C48)</f>
        <v>1034233</v>
      </c>
      <c r="D44" s="38">
        <f>SUM(D45:D48)</f>
        <v>1061252.1000000001</v>
      </c>
      <c r="E44" s="34">
        <f>SUM(E45:E48)</f>
        <v>73507.600000000006</v>
      </c>
      <c r="F44" s="27">
        <f t="shared" si="0"/>
        <v>7.1074506421667072E-2</v>
      </c>
      <c r="G44" s="27">
        <f t="shared" si="1"/>
        <v>6.9264974834914339E-2</v>
      </c>
      <c r="H44" s="55">
        <f>SUM(H45:H48)</f>
        <v>88878</v>
      </c>
      <c r="I44" s="27">
        <f>E44/H44</f>
        <v>0.82706181507234644</v>
      </c>
    </row>
    <row r="45" spans="1:9" x14ac:dyDescent="0.25">
      <c r="A45" s="29" t="s">
        <v>155</v>
      </c>
      <c r="B45" s="30" t="s">
        <v>156</v>
      </c>
      <c r="C45" s="37">
        <v>30955.8</v>
      </c>
      <c r="D45" s="37">
        <v>30955.8</v>
      </c>
      <c r="E45" s="35">
        <v>4891.3999999999996</v>
      </c>
      <c r="F45" s="31">
        <f t="shared" si="0"/>
        <v>0.1580123918619451</v>
      </c>
      <c r="G45" s="31">
        <f t="shared" si="1"/>
        <v>0.1580123918619451</v>
      </c>
      <c r="H45" s="56">
        <v>4509</v>
      </c>
      <c r="I45" s="27"/>
    </row>
    <row r="46" spans="1:9" x14ac:dyDescent="0.25">
      <c r="A46" s="29" t="s">
        <v>157</v>
      </c>
      <c r="B46" s="30" t="s">
        <v>158</v>
      </c>
      <c r="C46" s="37">
        <v>906427.2</v>
      </c>
      <c r="D46" s="37">
        <v>933446.3</v>
      </c>
      <c r="E46" s="35">
        <v>12670.4</v>
      </c>
      <c r="F46" s="31">
        <f t="shared" si="0"/>
        <v>1.397839782389584E-2</v>
      </c>
      <c r="G46" s="31">
        <f t="shared" si="1"/>
        <v>1.3573785658585823E-2</v>
      </c>
      <c r="H46" s="56">
        <v>19231</v>
      </c>
      <c r="I46" s="27"/>
    </row>
    <row r="47" spans="1:9" x14ac:dyDescent="0.25">
      <c r="A47" s="29" t="s">
        <v>159</v>
      </c>
      <c r="B47" s="30" t="s">
        <v>160</v>
      </c>
      <c r="C47" s="37">
        <v>96350</v>
      </c>
      <c r="D47" s="37">
        <v>96350</v>
      </c>
      <c r="E47" s="35">
        <v>55945.8</v>
      </c>
      <c r="F47" s="31">
        <f t="shared" si="0"/>
        <v>0.58065179034769077</v>
      </c>
      <c r="G47" s="31">
        <f t="shared" si="1"/>
        <v>0.58065179034769077</v>
      </c>
      <c r="H47" s="56">
        <v>65138</v>
      </c>
      <c r="I47" s="27"/>
    </row>
    <row r="48" spans="1:9" x14ac:dyDescent="0.25">
      <c r="A48" s="29" t="s">
        <v>161</v>
      </c>
      <c r="B48" s="30" t="s">
        <v>162</v>
      </c>
      <c r="C48" s="37">
        <v>500</v>
      </c>
      <c r="D48" s="37">
        <v>500</v>
      </c>
      <c r="E48" s="35"/>
      <c r="F48" s="31">
        <f t="shared" ref="F48:F54" si="9">E48/C48</f>
        <v>0</v>
      </c>
      <c r="G48" s="31">
        <f t="shared" ref="G48:G54" si="10">E48/D48</f>
        <v>0</v>
      </c>
      <c r="H48" s="56"/>
      <c r="I48" s="27"/>
    </row>
    <row r="49" spans="1:9" s="28" customFormat="1" x14ac:dyDescent="0.25">
      <c r="A49" s="25" t="s">
        <v>163</v>
      </c>
      <c r="B49" s="26" t="s">
        <v>164</v>
      </c>
      <c r="C49" s="38">
        <f>SUM(C50:C52)</f>
        <v>620794.80000000005</v>
      </c>
      <c r="D49" s="38">
        <f>SUM(D50:D52)</f>
        <v>620794.80000000005</v>
      </c>
      <c r="E49" s="34">
        <f>SUM(E50:E52)</f>
        <v>142856.19999999998</v>
      </c>
      <c r="F49" s="27">
        <f t="shared" si="9"/>
        <v>0.23011822908310439</v>
      </c>
      <c r="G49" s="27">
        <f t="shared" si="10"/>
        <v>0.23011822908310439</v>
      </c>
      <c r="H49" s="55">
        <f>SUM(H50:H52)</f>
        <v>125778</v>
      </c>
      <c r="I49" s="27">
        <f t="shared" ref="I49:I53" si="11">E49/H49</f>
        <v>1.1357805021545897</v>
      </c>
    </row>
    <row r="50" spans="1:9" x14ac:dyDescent="0.25">
      <c r="A50" s="29" t="s">
        <v>165</v>
      </c>
      <c r="B50" s="30" t="s">
        <v>166</v>
      </c>
      <c r="C50" s="37">
        <v>391422</v>
      </c>
      <c r="D50" s="37">
        <v>391422</v>
      </c>
      <c r="E50" s="35">
        <v>88786.2</v>
      </c>
      <c r="F50" s="31">
        <f t="shared" si="9"/>
        <v>0.22682986648680961</v>
      </c>
      <c r="G50" s="31">
        <f t="shared" si="10"/>
        <v>0.22682986648680961</v>
      </c>
      <c r="H50" s="56">
        <v>78361</v>
      </c>
      <c r="I50" s="27"/>
    </row>
    <row r="51" spans="1:9" x14ac:dyDescent="0.25">
      <c r="A51" s="29" t="s">
        <v>167</v>
      </c>
      <c r="B51" s="30" t="s">
        <v>168</v>
      </c>
      <c r="C51" s="37">
        <v>197472.8</v>
      </c>
      <c r="D51" s="37">
        <v>197472.8</v>
      </c>
      <c r="E51" s="35">
        <v>47949.2</v>
      </c>
      <c r="F51" s="31">
        <f t="shared" si="9"/>
        <v>0.24281420023415884</v>
      </c>
      <c r="G51" s="31">
        <f t="shared" si="10"/>
        <v>0.24281420023415884</v>
      </c>
      <c r="H51" s="56">
        <v>41890</v>
      </c>
      <c r="I51" s="27"/>
    </row>
    <row r="52" spans="1:9" x14ac:dyDescent="0.25">
      <c r="A52" s="29" t="s">
        <v>169</v>
      </c>
      <c r="B52" s="30" t="s">
        <v>170</v>
      </c>
      <c r="C52" s="37">
        <v>31900</v>
      </c>
      <c r="D52" s="37">
        <v>31900</v>
      </c>
      <c r="E52" s="35">
        <v>6120.8</v>
      </c>
      <c r="F52" s="31">
        <f t="shared" si="9"/>
        <v>0.19187460815047022</v>
      </c>
      <c r="G52" s="31">
        <f t="shared" si="10"/>
        <v>0.19187460815047022</v>
      </c>
      <c r="H52" s="56">
        <v>5527</v>
      </c>
      <c r="I52" s="27"/>
    </row>
    <row r="53" spans="1:9" s="28" customFormat="1" x14ac:dyDescent="0.25">
      <c r="A53" s="25" t="s">
        <v>171</v>
      </c>
      <c r="B53" s="26" t="s">
        <v>172</v>
      </c>
      <c r="C53" s="38">
        <f>SUM(C54:C54)</f>
        <v>31000</v>
      </c>
      <c r="D53" s="38">
        <f>SUM(D54:D54)</f>
        <v>31000</v>
      </c>
      <c r="E53" s="34">
        <f>SUM(E54:E54)</f>
        <v>5434.5</v>
      </c>
      <c r="F53" s="27">
        <f t="shared" si="9"/>
        <v>0.17530645161290323</v>
      </c>
      <c r="G53" s="27">
        <f t="shared" si="10"/>
        <v>0.17530645161290323</v>
      </c>
      <c r="H53" s="55">
        <f>SUM(H54:H54)</f>
        <v>3224</v>
      </c>
      <c r="I53" s="27">
        <f t="shared" si="11"/>
        <v>1.6856389578163771</v>
      </c>
    </row>
    <row r="54" spans="1:9" x14ac:dyDescent="0.25">
      <c r="A54" s="29" t="s">
        <v>173</v>
      </c>
      <c r="B54" s="30" t="s">
        <v>174</v>
      </c>
      <c r="C54" s="37">
        <v>31000</v>
      </c>
      <c r="D54" s="37">
        <v>31000</v>
      </c>
      <c r="E54" s="35">
        <v>5434.5</v>
      </c>
      <c r="F54" s="31">
        <f t="shared" si="9"/>
        <v>0.17530645161290323</v>
      </c>
      <c r="G54" s="31">
        <f t="shared" si="10"/>
        <v>0.17530645161290323</v>
      </c>
      <c r="H54" s="56">
        <v>3224</v>
      </c>
      <c r="I54" s="27"/>
    </row>
    <row r="55" spans="1:9" s="28" customFormat="1" x14ac:dyDescent="0.25">
      <c r="A55" s="25" t="s">
        <v>175</v>
      </c>
      <c r="B55" s="26" t="s">
        <v>176</v>
      </c>
      <c r="C55" s="38">
        <f>C56</f>
        <v>500</v>
      </c>
      <c r="D55" s="38">
        <f>D56</f>
        <v>500</v>
      </c>
      <c r="E55" s="34">
        <f t="shared" ref="E55" si="12">SUM(E56)</f>
        <v>0</v>
      </c>
      <c r="F55" s="27"/>
      <c r="G55" s="27"/>
      <c r="H55" s="55">
        <f>H56</f>
        <v>0</v>
      </c>
      <c r="I55" s="27"/>
    </row>
    <row r="56" spans="1:9" x14ac:dyDescent="0.25">
      <c r="A56" s="29" t="s">
        <v>177</v>
      </c>
      <c r="B56" s="30" t="s">
        <v>178</v>
      </c>
      <c r="C56" s="37">
        <v>500</v>
      </c>
      <c r="D56" s="37">
        <v>500</v>
      </c>
      <c r="E56" s="35"/>
      <c r="F56" s="31"/>
      <c r="G56" s="31"/>
      <c r="H56" s="56"/>
      <c r="I56" s="27"/>
    </row>
    <row r="57" spans="1:9" s="28" customFormat="1" ht="24" x14ac:dyDescent="0.25">
      <c r="A57" s="25" t="s">
        <v>179</v>
      </c>
      <c r="B57" s="26" t="s">
        <v>180</v>
      </c>
      <c r="C57" s="38">
        <v>0</v>
      </c>
      <c r="D57" s="38">
        <v>0</v>
      </c>
      <c r="E57" s="34">
        <v>0</v>
      </c>
      <c r="F57" s="27"/>
      <c r="G57" s="27"/>
      <c r="H57" s="34">
        <v>0</v>
      </c>
      <c r="I57" s="27"/>
    </row>
    <row r="58" spans="1:9" x14ac:dyDescent="0.25">
      <c r="A58" s="33"/>
    </row>
  </sheetData>
  <mergeCells count="1">
    <mergeCell ref="A1:I1"/>
  </mergeCells>
  <pageMargins left="0.7" right="0.7" top="0.75" bottom="0.75" header="0.3" footer="0.3"/>
  <pageSetup paperSize="9" scale="7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О.В. Неемченко</cp:lastModifiedBy>
  <cp:lastPrinted>2025-04-03T06:38:37Z</cp:lastPrinted>
  <dcterms:created xsi:type="dcterms:W3CDTF">2017-12-11T14:03:53Z</dcterms:created>
  <dcterms:modified xsi:type="dcterms:W3CDTF">2025-04-03T09:15:43Z</dcterms:modified>
</cp:coreProperties>
</file>