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Документы2\Аварийный фонд\"/>
    </mc:Choice>
  </mc:AlternateContent>
  <bookViews>
    <workbookView xWindow="0" yWindow="0" windowWidth="28800" windowHeight="12000" tabRatio="310" firstSheet="1" activeTab="1"/>
  </bookViews>
  <sheets>
    <sheet name="Сведения АЖФ" sheetId="1" state="hidden" r:id="rId1"/>
    <sheet name="Лист1" sheetId="3" r:id="rId2"/>
  </sheets>
  <definedNames>
    <definedName name="_xlnm._FilterDatabase" localSheetId="1" hidden="1">Лист1!$A$20:$S$1577</definedName>
    <definedName name="_xlnm._FilterDatabase" localSheetId="0" hidden="1">'Сведения АЖФ'!$A$15:$AY$922</definedName>
    <definedName name="_xlnm.Print_Area" localSheetId="0">'Сведения АЖФ'!$A$4:$AH$930</definedName>
  </definedNames>
  <calcPr calcId="162913" refMode="R1C1" fullPrecision="0"/>
</workbook>
</file>

<file path=xl/calcChain.xml><?xml version="1.0" encoding="utf-8"?>
<calcChain xmlns="http://schemas.openxmlformats.org/spreadsheetml/2006/main">
  <c r="M535" i="3" l="1"/>
  <c r="P28" i="3" l="1"/>
  <c r="P26" i="3"/>
  <c r="O25" i="3"/>
  <c r="N25" i="3"/>
  <c r="M26" i="3"/>
  <c r="M28" i="3"/>
  <c r="Q28" i="3"/>
  <c r="Q26" i="3"/>
  <c r="P25" i="3" l="1"/>
  <c r="Q25" i="3"/>
  <c r="M25" i="3"/>
  <c r="O533" i="3" l="1"/>
  <c r="N533" i="3"/>
  <c r="M533" i="3"/>
  <c r="L533" i="3"/>
  <c r="K533" i="3"/>
  <c r="S1023" i="3" l="1"/>
  <c r="R1023" i="3"/>
  <c r="O940" i="3" l="1"/>
  <c r="N940" i="3"/>
  <c r="M940" i="3"/>
  <c r="N732" i="3" l="1"/>
  <c r="O732" i="3"/>
  <c r="M732" i="3"/>
  <c r="O54" i="3"/>
  <c r="N54" i="3"/>
  <c r="M54" i="3"/>
  <c r="O843" i="3"/>
  <c r="N843" i="3"/>
  <c r="M843" i="3"/>
  <c r="Q1149" i="3" l="1"/>
  <c r="P1149" i="3"/>
  <c r="N1149" i="3"/>
  <c r="N1023" i="3" s="1"/>
  <c r="M1149" i="3"/>
  <c r="M1023" i="3" s="1"/>
  <c r="L1149" i="3"/>
  <c r="K1149" i="3"/>
  <c r="O801" i="3"/>
  <c r="N801" i="3"/>
  <c r="M801" i="3"/>
  <c r="O1151" i="3" l="1"/>
  <c r="O1152" i="3"/>
  <c r="O1153" i="3"/>
  <c r="O1154" i="3"/>
  <c r="O1155" i="3"/>
  <c r="O1156" i="3"/>
  <c r="O1157" i="3"/>
  <c r="O1158" i="3"/>
  <c r="O1150" i="3"/>
  <c r="O798" i="3"/>
  <c r="N798" i="3"/>
  <c r="M798" i="3"/>
  <c r="O524" i="3"/>
  <c r="N524" i="3"/>
  <c r="M524" i="3"/>
  <c r="O414" i="3"/>
  <c r="N414" i="3"/>
  <c r="M414" i="3"/>
  <c r="O255" i="3"/>
  <c r="N255" i="3"/>
  <c r="M255" i="3"/>
  <c r="O24" i="3"/>
  <c r="N24" i="3"/>
  <c r="M24" i="3"/>
  <c r="O1149" i="3" l="1"/>
  <c r="O1023" i="3" s="1"/>
  <c r="N23" i="3"/>
  <c r="N22" i="3"/>
  <c r="M23" i="3"/>
  <c r="M22" i="3"/>
  <c r="O22" i="3"/>
  <c r="N21" i="3" l="1"/>
  <c r="M21" i="3"/>
  <c r="O23" i="3" l="1"/>
  <c r="O21" i="3" l="1"/>
  <c r="Q185" i="3" l="1"/>
  <c r="P185" i="3"/>
  <c r="L185" i="3"/>
  <c r="K185" i="3"/>
  <c r="Q1500" i="3" l="1"/>
  <c r="P1500" i="3"/>
  <c r="L1500" i="3"/>
  <c r="K1500" i="3"/>
  <c r="Q1220" i="3"/>
  <c r="P1220" i="3"/>
  <c r="L1220" i="3"/>
  <c r="K1220" i="3"/>
  <c r="Q1130" i="3" l="1"/>
  <c r="P1130" i="3"/>
  <c r="L1130" i="3"/>
  <c r="K1130" i="3"/>
  <c r="Q1159" i="3"/>
  <c r="P1159" i="3"/>
  <c r="L1159" i="3"/>
  <c r="K1159" i="3"/>
  <c r="Q1175" i="3"/>
  <c r="P1175" i="3"/>
  <c r="L1175" i="3"/>
  <c r="K1175" i="3"/>
  <c r="Q1243" i="3" l="1"/>
  <c r="P1243" i="3"/>
  <c r="L1243" i="3"/>
  <c r="K1243" i="3"/>
  <c r="Q1513" i="3" l="1"/>
  <c r="P1513" i="3"/>
  <c r="L1513" i="3"/>
  <c r="K1513" i="3"/>
  <c r="Q1104" i="3" l="1"/>
  <c r="P1104" i="3"/>
  <c r="L1104" i="3"/>
  <c r="K1104" i="3"/>
  <c r="Q1062" i="3" l="1"/>
  <c r="P1062" i="3"/>
  <c r="L1062" i="3"/>
  <c r="K1062" i="3"/>
  <c r="Q1204" i="3" l="1"/>
  <c r="P1204" i="3"/>
  <c r="L1204" i="3"/>
  <c r="K1204" i="3"/>
  <c r="Q1471" i="3"/>
  <c r="P1471" i="3"/>
  <c r="L1471" i="3"/>
  <c r="K1471" i="3"/>
  <c r="Q1548" i="3" l="1"/>
  <c r="P1548" i="3"/>
  <c r="L1548" i="3"/>
  <c r="K1548" i="3"/>
  <c r="Q1094" i="3" l="1"/>
  <c r="P1094" i="3"/>
  <c r="L1094" i="3"/>
  <c r="K1094" i="3"/>
  <c r="Q1057" i="3" l="1"/>
  <c r="P1057" i="3"/>
  <c r="L1057" i="3"/>
  <c r="K1057" i="3"/>
  <c r="Q1039" i="3" l="1"/>
  <c r="P1039" i="3"/>
  <c r="L1039" i="3"/>
  <c r="K1039" i="3"/>
  <c r="Q1497" i="3"/>
  <c r="P1497" i="3"/>
  <c r="L1497" i="3"/>
  <c r="K1497" i="3"/>
  <c r="Q1546" i="3"/>
  <c r="P1546" i="3"/>
  <c r="L1546" i="3"/>
  <c r="K1546" i="3"/>
  <c r="Q1236" i="3" l="1"/>
  <c r="P1236" i="3"/>
  <c r="L1236" i="3"/>
  <c r="K1236" i="3"/>
  <c r="Q1083" i="3"/>
  <c r="P1083" i="3"/>
  <c r="L1083" i="3"/>
  <c r="K1083" i="3"/>
  <c r="Q1028" i="3" l="1"/>
  <c r="P1028" i="3"/>
  <c r="P1023" i="3" s="1"/>
  <c r="L1028" i="3"/>
  <c r="K1028" i="3"/>
  <c r="K1023" i="3" l="1"/>
  <c r="L1023" i="3"/>
  <c r="Q1023" i="3"/>
  <c r="Q256" i="3" l="1"/>
  <c r="P256" i="3"/>
  <c r="L256" i="3"/>
  <c r="K256" i="3"/>
  <c r="Q284" i="3" l="1"/>
  <c r="P284" i="3"/>
  <c r="L284" i="3"/>
  <c r="K284" i="3"/>
  <c r="Q293" i="3" l="1"/>
  <c r="P293" i="3"/>
  <c r="L293" i="3"/>
  <c r="K293" i="3"/>
  <c r="S30" i="3" l="1"/>
  <c r="R30" i="3"/>
  <c r="Q30" i="3"/>
  <c r="P30" i="3"/>
  <c r="L30" i="3"/>
  <c r="K30" i="3"/>
  <c r="S52" i="3" l="1"/>
  <c r="R52" i="3"/>
  <c r="Q52" i="3"/>
  <c r="P52" i="3"/>
  <c r="L52" i="3"/>
  <c r="K52" i="3"/>
  <c r="S799" i="3" l="1"/>
  <c r="S798" i="3" s="1"/>
  <c r="R799" i="3"/>
  <c r="R798" i="3" s="1"/>
  <c r="Q799" i="3"/>
  <c r="P799" i="3"/>
  <c r="L799" i="3"/>
  <c r="K799" i="3"/>
  <c r="K798" i="3" l="1"/>
  <c r="L798" i="3"/>
  <c r="Q798" i="3"/>
  <c r="P798" i="3"/>
  <c r="S256" i="3"/>
  <c r="R256" i="3"/>
  <c r="Q255" i="3"/>
  <c r="P255" i="3"/>
  <c r="L255" i="3"/>
  <c r="K255" i="3"/>
  <c r="K23" i="3" l="1"/>
  <c r="L23" i="3"/>
  <c r="Q23" i="3"/>
  <c r="P23" i="3"/>
  <c r="S293" i="3" l="1"/>
  <c r="S255" i="3" s="1"/>
  <c r="S23" i="3" s="1"/>
  <c r="R293" i="3"/>
  <c r="R255" i="3" s="1"/>
  <c r="R23" i="3" s="1"/>
  <c r="S991" i="3" l="1"/>
  <c r="R991" i="3"/>
  <c r="Q991" i="3"/>
  <c r="P991" i="3"/>
  <c r="L991" i="3"/>
  <c r="K991" i="3"/>
  <c r="H991" i="3"/>
  <c r="G991" i="3"/>
  <c r="F991" i="3"/>
  <c r="E991" i="3"/>
  <c r="S973" i="3"/>
  <c r="R973" i="3"/>
  <c r="Q973" i="3"/>
  <c r="P973" i="3"/>
  <c r="L973" i="3"/>
  <c r="K973" i="3"/>
  <c r="H973" i="3"/>
  <c r="G973" i="3"/>
  <c r="F973" i="3"/>
  <c r="E973" i="3"/>
  <c r="S943" i="3"/>
  <c r="R943" i="3"/>
  <c r="Q943" i="3"/>
  <c r="P943" i="3"/>
  <c r="L943" i="3"/>
  <c r="K943" i="3"/>
  <c r="H943" i="3"/>
  <c r="G943" i="3"/>
  <c r="F943" i="3"/>
  <c r="E943" i="3"/>
  <c r="S941" i="3"/>
  <c r="R941" i="3"/>
  <c r="Q941" i="3"/>
  <c r="P941" i="3"/>
  <c r="L941" i="3"/>
  <c r="K941" i="3"/>
  <c r="H941" i="3"/>
  <c r="G941" i="3"/>
  <c r="F941" i="3"/>
  <c r="E941" i="3"/>
  <c r="S933" i="3"/>
  <c r="R933" i="3"/>
  <c r="Q933" i="3"/>
  <c r="P933" i="3"/>
  <c r="L933" i="3"/>
  <c r="K933" i="3"/>
  <c r="H933" i="3"/>
  <c r="G933" i="3"/>
  <c r="F933" i="3"/>
  <c r="E933" i="3"/>
  <c r="S924" i="3"/>
  <c r="R924" i="3"/>
  <c r="Q924" i="3"/>
  <c r="P924" i="3"/>
  <c r="L924" i="3"/>
  <c r="K924" i="3"/>
  <c r="H924" i="3"/>
  <c r="G924" i="3"/>
  <c r="F924" i="3"/>
  <c r="E924" i="3"/>
  <c r="S900" i="3"/>
  <c r="R900" i="3"/>
  <c r="Q900" i="3"/>
  <c r="P900" i="3"/>
  <c r="L900" i="3"/>
  <c r="K900" i="3"/>
  <c r="H900" i="3"/>
  <c r="G900" i="3"/>
  <c r="F900" i="3"/>
  <c r="E900" i="3"/>
  <c r="S898" i="3"/>
  <c r="R898" i="3"/>
  <c r="Q898" i="3"/>
  <c r="P898" i="3"/>
  <c r="L898" i="3"/>
  <c r="K898" i="3"/>
  <c r="H898" i="3"/>
  <c r="G898" i="3"/>
  <c r="F898" i="3"/>
  <c r="E898" i="3"/>
  <c r="S843" i="3"/>
  <c r="R843" i="3"/>
  <c r="Q843" i="3"/>
  <c r="P843" i="3"/>
  <c r="L843" i="3"/>
  <c r="K843" i="3"/>
  <c r="H843" i="3"/>
  <c r="G843" i="3"/>
  <c r="F843" i="3"/>
  <c r="E843" i="3"/>
  <c r="S833" i="3"/>
  <c r="R833" i="3"/>
  <c r="Q833" i="3"/>
  <c r="P833" i="3"/>
  <c r="L833" i="3"/>
  <c r="K833" i="3"/>
  <c r="H833" i="3"/>
  <c r="G833" i="3"/>
  <c r="F833" i="3"/>
  <c r="E833" i="3"/>
  <c r="S802" i="3"/>
  <c r="R802" i="3"/>
  <c r="Q802" i="3"/>
  <c r="P802" i="3"/>
  <c r="L802" i="3"/>
  <c r="K802" i="3"/>
  <c r="H802" i="3"/>
  <c r="G802" i="3"/>
  <c r="F802" i="3"/>
  <c r="E802" i="3"/>
  <c r="S761" i="3"/>
  <c r="R761" i="3"/>
  <c r="Q761" i="3"/>
  <c r="P761" i="3"/>
  <c r="L761" i="3"/>
  <c r="K761" i="3"/>
  <c r="H761" i="3"/>
  <c r="G761" i="3"/>
  <c r="F761" i="3"/>
  <c r="E761" i="3"/>
  <c r="S732" i="3"/>
  <c r="R732" i="3"/>
  <c r="Q732" i="3"/>
  <c r="P732" i="3"/>
  <c r="L732" i="3"/>
  <c r="K732" i="3"/>
  <c r="H732" i="3"/>
  <c r="G732" i="3"/>
  <c r="F732" i="3"/>
  <c r="E732" i="3"/>
  <c r="S727" i="3"/>
  <c r="R727" i="3"/>
  <c r="Q727" i="3"/>
  <c r="P727" i="3"/>
  <c r="L727" i="3"/>
  <c r="K727" i="3"/>
  <c r="H727" i="3"/>
  <c r="G727" i="3"/>
  <c r="F727" i="3"/>
  <c r="E727" i="3"/>
  <c r="S713" i="3"/>
  <c r="R713" i="3"/>
  <c r="Q713" i="3"/>
  <c r="P713" i="3"/>
  <c r="L713" i="3"/>
  <c r="K713" i="3"/>
  <c r="H713" i="3"/>
  <c r="G713" i="3"/>
  <c r="F713" i="3"/>
  <c r="E713" i="3"/>
  <c r="S707" i="3"/>
  <c r="R707" i="3"/>
  <c r="Q707" i="3"/>
  <c r="P707" i="3"/>
  <c r="L707" i="3"/>
  <c r="K707" i="3"/>
  <c r="H707" i="3"/>
  <c r="G707" i="3"/>
  <c r="F707" i="3"/>
  <c r="E707" i="3"/>
  <c r="S693" i="3"/>
  <c r="R693" i="3"/>
  <c r="Q693" i="3"/>
  <c r="P693" i="3"/>
  <c r="L693" i="3"/>
  <c r="K693" i="3"/>
  <c r="H693" i="3"/>
  <c r="G693" i="3"/>
  <c r="F693" i="3"/>
  <c r="E693" i="3"/>
  <c r="S691" i="3"/>
  <c r="R691" i="3"/>
  <c r="Q691" i="3"/>
  <c r="P691" i="3"/>
  <c r="L691" i="3"/>
  <c r="K691" i="3"/>
  <c r="H691" i="3"/>
  <c r="G691" i="3"/>
  <c r="F691" i="3"/>
  <c r="E691" i="3"/>
  <c r="S660" i="3"/>
  <c r="R660" i="3"/>
  <c r="Q660" i="3"/>
  <c r="P660" i="3"/>
  <c r="L660" i="3"/>
  <c r="K660" i="3"/>
  <c r="H660" i="3"/>
  <c r="G660" i="3"/>
  <c r="F660" i="3"/>
  <c r="E660" i="3"/>
  <c r="S644" i="3"/>
  <c r="R644" i="3"/>
  <c r="Q644" i="3"/>
  <c r="P644" i="3"/>
  <c r="L644" i="3"/>
  <c r="K644" i="3"/>
  <c r="H644" i="3"/>
  <c r="G644" i="3"/>
  <c r="F644" i="3"/>
  <c r="E644" i="3"/>
  <c r="S632" i="3"/>
  <c r="R632" i="3"/>
  <c r="Q632" i="3"/>
  <c r="P632" i="3"/>
  <c r="L632" i="3"/>
  <c r="K632" i="3"/>
  <c r="H632" i="3"/>
  <c r="G632" i="3"/>
  <c r="F632" i="3"/>
  <c r="E632" i="3"/>
  <c r="S628" i="3"/>
  <c r="R628" i="3"/>
  <c r="Q628" i="3"/>
  <c r="P628" i="3"/>
  <c r="L628" i="3"/>
  <c r="K628" i="3"/>
  <c r="H628" i="3"/>
  <c r="G628" i="3"/>
  <c r="F628" i="3"/>
  <c r="E628" i="3"/>
  <c r="S625" i="3"/>
  <c r="R625" i="3"/>
  <c r="Q625" i="3"/>
  <c r="P625" i="3"/>
  <c r="L625" i="3"/>
  <c r="K625" i="3"/>
  <c r="H625" i="3"/>
  <c r="G625" i="3"/>
  <c r="F625" i="3"/>
  <c r="E625" i="3"/>
  <c r="S620" i="3"/>
  <c r="R620" i="3"/>
  <c r="Q620" i="3"/>
  <c r="P620" i="3"/>
  <c r="L620" i="3"/>
  <c r="K620" i="3"/>
  <c r="H620" i="3"/>
  <c r="G620" i="3"/>
  <c r="F620" i="3"/>
  <c r="E620" i="3"/>
  <c r="S594" i="3"/>
  <c r="R594" i="3"/>
  <c r="Q594" i="3"/>
  <c r="P594" i="3"/>
  <c r="L594" i="3"/>
  <c r="K594" i="3"/>
  <c r="H594" i="3"/>
  <c r="G594" i="3"/>
  <c r="F594" i="3"/>
  <c r="E594" i="3"/>
  <c r="S554" i="3"/>
  <c r="R554" i="3"/>
  <c r="Q554" i="3"/>
  <c r="P554" i="3"/>
  <c r="L554" i="3"/>
  <c r="K554" i="3"/>
  <c r="H554" i="3"/>
  <c r="G554" i="3"/>
  <c r="F554" i="3"/>
  <c r="E554" i="3"/>
  <c r="S546" i="3"/>
  <c r="R546" i="3"/>
  <c r="Q546" i="3"/>
  <c r="P546" i="3"/>
  <c r="L546" i="3"/>
  <c r="K546" i="3"/>
  <c r="H546" i="3"/>
  <c r="G546" i="3"/>
  <c r="F546" i="3"/>
  <c r="E546" i="3"/>
  <c r="S544" i="3"/>
  <c r="R544" i="3"/>
  <c r="Q544" i="3"/>
  <c r="P544" i="3"/>
  <c r="L544" i="3"/>
  <c r="K544" i="3"/>
  <c r="H544" i="3"/>
  <c r="G544" i="3"/>
  <c r="F544" i="3"/>
  <c r="E544" i="3"/>
  <c r="S538" i="3"/>
  <c r="R538" i="3"/>
  <c r="Q538" i="3"/>
  <c r="P538" i="3"/>
  <c r="L538" i="3"/>
  <c r="K538" i="3"/>
  <c r="H538" i="3"/>
  <c r="G538" i="3"/>
  <c r="F538" i="3"/>
  <c r="E538" i="3"/>
  <c r="S533" i="3"/>
  <c r="R533" i="3"/>
  <c r="Q533" i="3"/>
  <c r="P533" i="3"/>
  <c r="H533" i="3"/>
  <c r="G533" i="3"/>
  <c r="F533" i="3"/>
  <c r="E533" i="3"/>
  <c r="S525" i="3"/>
  <c r="R525" i="3"/>
  <c r="Q525" i="3"/>
  <c r="P525" i="3"/>
  <c r="L525" i="3"/>
  <c r="K525" i="3"/>
  <c r="H525" i="3"/>
  <c r="G525" i="3"/>
  <c r="F525" i="3"/>
  <c r="E525" i="3"/>
  <c r="S515" i="3"/>
  <c r="R515" i="3"/>
  <c r="Q515" i="3"/>
  <c r="P515" i="3"/>
  <c r="L515" i="3"/>
  <c r="K515" i="3"/>
  <c r="H515" i="3"/>
  <c r="G515" i="3"/>
  <c r="F515" i="3"/>
  <c r="E515" i="3"/>
  <c r="S506" i="3"/>
  <c r="R506" i="3"/>
  <c r="Q506" i="3"/>
  <c r="P506" i="3"/>
  <c r="L506" i="3"/>
  <c r="K506" i="3"/>
  <c r="H506" i="3"/>
  <c r="G506" i="3"/>
  <c r="F506" i="3"/>
  <c r="E506" i="3"/>
  <c r="S504" i="3"/>
  <c r="R504" i="3"/>
  <c r="Q504" i="3"/>
  <c r="P504" i="3"/>
  <c r="L504" i="3"/>
  <c r="K504" i="3"/>
  <c r="H504" i="3"/>
  <c r="G504" i="3"/>
  <c r="F504" i="3"/>
  <c r="E504" i="3"/>
  <c r="S502" i="3"/>
  <c r="R502" i="3"/>
  <c r="Q502" i="3"/>
  <c r="P502" i="3"/>
  <c r="L502" i="3"/>
  <c r="K502" i="3"/>
  <c r="H502" i="3"/>
  <c r="G502" i="3"/>
  <c r="F502" i="3"/>
  <c r="E502" i="3"/>
  <c r="S486" i="3"/>
  <c r="R486" i="3"/>
  <c r="Q486" i="3"/>
  <c r="P486" i="3"/>
  <c r="L486" i="3"/>
  <c r="K486" i="3"/>
  <c r="H486" i="3"/>
  <c r="G486" i="3"/>
  <c r="F486" i="3"/>
  <c r="E486" i="3"/>
  <c r="S477" i="3"/>
  <c r="R477" i="3"/>
  <c r="Q477" i="3"/>
  <c r="P477" i="3"/>
  <c r="L477" i="3"/>
  <c r="K477" i="3"/>
  <c r="H477" i="3"/>
  <c r="G477" i="3"/>
  <c r="F477" i="3"/>
  <c r="E477" i="3"/>
  <c r="S467" i="3"/>
  <c r="R467" i="3"/>
  <c r="Q467" i="3"/>
  <c r="P467" i="3"/>
  <c r="L467" i="3"/>
  <c r="K467" i="3"/>
  <c r="H467" i="3"/>
  <c r="G467" i="3"/>
  <c r="F467" i="3"/>
  <c r="E467" i="3"/>
  <c r="S465" i="3"/>
  <c r="R465" i="3"/>
  <c r="Q465" i="3"/>
  <c r="P465" i="3"/>
  <c r="L465" i="3"/>
  <c r="K465" i="3"/>
  <c r="H465" i="3"/>
  <c r="G465" i="3"/>
  <c r="F465" i="3"/>
  <c r="E465" i="3"/>
  <c r="S460" i="3"/>
  <c r="R460" i="3"/>
  <c r="Q460" i="3"/>
  <c r="P460" i="3"/>
  <c r="L460" i="3"/>
  <c r="K460" i="3"/>
  <c r="H460" i="3"/>
  <c r="G460" i="3"/>
  <c r="F460" i="3"/>
  <c r="E460" i="3"/>
  <c r="S452" i="3"/>
  <c r="R452" i="3"/>
  <c r="Q452" i="3"/>
  <c r="P452" i="3"/>
  <c r="L452" i="3"/>
  <c r="K452" i="3"/>
  <c r="H452" i="3"/>
  <c r="G452" i="3"/>
  <c r="F452" i="3"/>
  <c r="E452" i="3"/>
  <c r="S450" i="3"/>
  <c r="R450" i="3"/>
  <c r="Q450" i="3"/>
  <c r="P450" i="3"/>
  <c r="L450" i="3"/>
  <c r="K450" i="3"/>
  <c r="H450" i="3"/>
  <c r="G450" i="3"/>
  <c r="F450" i="3"/>
  <c r="E450" i="3"/>
  <c r="S448" i="3"/>
  <c r="R448" i="3"/>
  <c r="Q448" i="3"/>
  <c r="P448" i="3"/>
  <c r="L448" i="3"/>
  <c r="K448" i="3"/>
  <c r="H448" i="3"/>
  <c r="G448" i="3"/>
  <c r="F448" i="3"/>
  <c r="E448" i="3"/>
  <c r="S438" i="3"/>
  <c r="R438" i="3"/>
  <c r="Q438" i="3"/>
  <c r="P438" i="3"/>
  <c r="L438" i="3"/>
  <c r="K438" i="3"/>
  <c r="H438" i="3"/>
  <c r="G438" i="3"/>
  <c r="F438" i="3"/>
  <c r="E438" i="3"/>
  <c r="S417" i="3"/>
  <c r="R417" i="3"/>
  <c r="Q417" i="3"/>
  <c r="P417" i="3"/>
  <c r="L417" i="3"/>
  <c r="K417" i="3"/>
  <c r="H417" i="3"/>
  <c r="G417" i="3"/>
  <c r="F417" i="3"/>
  <c r="E417" i="3"/>
  <c r="S415" i="3"/>
  <c r="R415" i="3"/>
  <c r="Q415" i="3"/>
  <c r="P415" i="3"/>
  <c r="L415" i="3"/>
  <c r="K415" i="3"/>
  <c r="H415" i="3"/>
  <c r="G415" i="3"/>
  <c r="F415" i="3"/>
  <c r="E415" i="3"/>
  <c r="S185" i="3"/>
  <c r="R185" i="3"/>
  <c r="H185" i="3"/>
  <c r="G185" i="3"/>
  <c r="F185" i="3"/>
  <c r="E185" i="3"/>
  <c r="S168" i="3"/>
  <c r="R168" i="3"/>
  <c r="Q168" i="3"/>
  <c r="P168" i="3"/>
  <c r="L168" i="3"/>
  <c r="K168" i="3"/>
  <c r="H168" i="3"/>
  <c r="G168" i="3"/>
  <c r="F168" i="3"/>
  <c r="E168" i="3"/>
  <c r="S65" i="3"/>
  <c r="R65" i="3"/>
  <c r="Q65" i="3"/>
  <c r="P65" i="3"/>
  <c r="L65" i="3"/>
  <c r="K65" i="3"/>
  <c r="H65" i="3"/>
  <c r="G65" i="3"/>
  <c r="F65" i="3"/>
  <c r="E65" i="3"/>
  <c r="S60" i="3"/>
  <c r="R60" i="3"/>
  <c r="Q60" i="3"/>
  <c r="P60" i="3"/>
  <c r="L60" i="3"/>
  <c r="K60" i="3"/>
  <c r="H60" i="3"/>
  <c r="G60" i="3"/>
  <c r="F60" i="3"/>
  <c r="E60" i="3"/>
  <c r="S54" i="3"/>
  <c r="R54" i="3"/>
  <c r="Q54" i="3"/>
  <c r="P54" i="3"/>
  <c r="L54" i="3"/>
  <c r="K54" i="3"/>
  <c r="H54" i="3"/>
  <c r="G54" i="3"/>
  <c r="F54" i="3"/>
  <c r="E54" i="3"/>
  <c r="S50" i="3"/>
  <c r="R50" i="3"/>
  <c r="Q50" i="3"/>
  <c r="P50" i="3"/>
  <c r="L50" i="3"/>
  <c r="K50" i="3"/>
  <c r="H50" i="3"/>
  <c r="G50" i="3"/>
  <c r="F50" i="3"/>
  <c r="E50" i="3"/>
  <c r="S32" i="3"/>
  <c r="R32" i="3"/>
  <c r="Q32" i="3"/>
  <c r="P32" i="3"/>
  <c r="L32" i="3"/>
  <c r="K32" i="3"/>
  <c r="H32" i="3"/>
  <c r="G32" i="3"/>
  <c r="F32" i="3"/>
  <c r="E32" i="3"/>
  <c r="S25" i="3"/>
  <c r="R25" i="3"/>
  <c r="L25" i="3"/>
  <c r="K25" i="3"/>
  <c r="H25" i="3"/>
  <c r="G25" i="3"/>
  <c r="F25" i="3"/>
  <c r="E25" i="3"/>
  <c r="E24" i="3" l="1"/>
  <c r="K24" i="3"/>
  <c r="R940" i="3"/>
  <c r="P940" i="3"/>
  <c r="Q940" i="3"/>
  <c r="K940" i="3"/>
  <c r="S940" i="3"/>
  <c r="L940" i="3"/>
  <c r="Q801" i="3"/>
  <c r="P801" i="3"/>
  <c r="K801" i="3"/>
  <c r="R801" i="3"/>
  <c r="S801" i="3"/>
  <c r="L801" i="3"/>
  <c r="P24" i="3"/>
  <c r="Q24" i="3"/>
  <c r="L24" i="3"/>
  <c r="R24" i="3"/>
  <c r="S24" i="3"/>
  <c r="H801" i="3"/>
  <c r="R414" i="3"/>
  <c r="E801" i="3"/>
  <c r="E414" i="3"/>
  <c r="K414" i="3"/>
  <c r="S414" i="3"/>
  <c r="P414" i="3"/>
  <c r="F801" i="3"/>
  <c r="R524" i="3"/>
  <c r="H24" i="3"/>
  <c r="Q414" i="3"/>
  <c r="F940" i="3"/>
  <c r="G414" i="3"/>
  <c r="L414" i="3"/>
  <c r="H524" i="3"/>
  <c r="G524" i="3"/>
  <c r="P524" i="3"/>
  <c r="Q524" i="3"/>
  <c r="G801" i="3"/>
  <c r="H940" i="3"/>
  <c r="F524" i="3"/>
  <c r="L524" i="3"/>
  <c r="H414" i="3"/>
  <c r="G940" i="3"/>
  <c r="F414" i="3"/>
  <c r="E524" i="3"/>
  <c r="K524" i="3"/>
  <c r="S524" i="3"/>
  <c r="G24" i="3"/>
  <c r="F24" i="3"/>
  <c r="E940" i="3"/>
  <c r="V297" i="1"/>
  <c r="G22" i="3" l="1"/>
  <c r="Q22" i="3"/>
  <c r="Q21" i="3" s="1"/>
  <c r="Q3" i="3" s="1"/>
  <c r="Q4" i="3" s="1"/>
  <c r="K22" i="3"/>
  <c r="H22" i="3"/>
  <c r="S22" i="3"/>
  <c r="S21" i="3" s="1"/>
  <c r="S3" i="3" s="1"/>
  <c r="P22" i="3"/>
  <c r="P21" i="3" s="1"/>
  <c r="P3" i="3" s="1"/>
  <c r="P4" i="3" s="1"/>
  <c r="R22" i="3"/>
  <c r="R21" i="3" s="1"/>
  <c r="R3" i="3" s="1"/>
  <c r="L22" i="3"/>
  <c r="L21" i="3" s="1"/>
  <c r="L3" i="3" s="1"/>
  <c r="L4" i="3" s="1"/>
  <c r="AK19" i="1"/>
  <c r="AK20" i="1"/>
  <c r="AK21" i="1"/>
  <c r="AK22" i="1"/>
  <c r="AK690" i="1"/>
  <c r="AK691" i="1"/>
  <c r="AK692" i="1"/>
  <c r="AK693" i="1"/>
  <c r="AK694" i="1"/>
  <c r="AK695" i="1"/>
  <c r="AK696" i="1"/>
  <c r="AK697" i="1"/>
  <c r="AK698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2" i="1"/>
  <c r="AK44" i="1"/>
  <c r="AK45" i="1"/>
  <c r="AK46" i="1"/>
  <c r="AK47" i="1"/>
  <c r="AK48" i="1"/>
  <c r="AK50" i="1"/>
  <c r="AK51" i="1"/>
  <c r="AK52" i="1"/>
  <c r="AK53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8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1" i="1"/>
  <c r="AK272" i="1"/>
  <c r="AK273" i="1"/>
  <c r="AK274" i="1"/>
  <c r="AK275" i="1"/>
  <c r="AK276" i="1"/>
  <c r="AK277" i="1"/>
  <c r="AK278" i="1"/>
  <c r="AK279" i="1"/>
  <c r="AK280" i="1"/>
  <c r="AK281" i="1"/>
  <c r="AK283" i="1"/>
  <c r="AK285" i="1"/>
  <c r="AK286" i="1"/>
  <c r="AK287" i="1"/>
  <c r="AK288" i="1"/>
  <c r="AK290" i="1"/>
  <c r="AK291" i="1"/>
  <c r="AK292" i="1"/>
  <c r="AK293" i="1"/>
  <c r="AK294" i="1"/>
  <c r="AK295" i="1"/>
  <c r="AK296" i="1"/>
  <c r="AK298" i="1"/>
  <c r="AK299" i="1"/>
  <c r="AK300" i="1"/>
  <c r="AK301" i="1"/>
  <c r="AK303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8" i="1"/>
  <c r="AK329" i="1"/>
  <c r="AK330" i="1"/>
  <c r="AK331" i="1"/>
  <c r="AK332" i="1"/>
  <c r="AK333" i="1"/>
  <c r="AK334" i="1"/>
  <c r="AK335" i="1"/>
  <c r="AK337" i="1"/>
  <c r="AK338" i="1"/>
  <c r="AK339" i="1"/>
  <c r="AK340" i="1"/>
  <c r="AK341" i="1"/>
  <c r="AK342" i="1"/>
  <c r="AK343" i="1"/>
  <c r="AK344" i="1"/>
  <c r="AK345" i="1"/>
  <c r="AK346" i="1"/>
  <c r="AK348" i="1"/>
  <c r="AK349" i="1"/>
  <c r="AK350" i="1"/>
  <c r="AK351" i="1"/>
  <c r="AK352" i="1"/>
  <c r="AK353" i="1"/>
  <c r="AK354" i="1"/>
  <c r="AK356" i="1"/>
  <c r="AK358" i="1"/>
  <c r="AK359" i="1"/>
  <c r="AK361" i="1"/>
  <c r="AK362" i="1"/>
  <c r="AK363" i="1"/>
  <c r="AK364" i="1"/>
  <c r="AK365" i="1"/>
  <c r="AK366" i="1"/>
  <c r="AK367" i="1"/>
  <c r="AK368" i="1"/>
  <c r="AK370" i="1"/>
  <c r="AK371" i="1"/>
  <c r="AK372" i="1"/>
  <c r="AK373" i="1"/>
  <c r="AK374" i="1"/>
  <c r="AK375" i="1"/>
  <c r="AK376" i="1"/>
  <c r="AK377" i="1"/>
  <c r="AK378" i="1"/>
  <c r="AK381" i="1"/>
  <c r="AK382" i="1"/>
  <c r="AK383" i="1"/>
  <c r="AK384" i="1"/>
  <c r="AK385" i="1"/>
  <c r="AK386" i="1"/>
  <c r="AK387" i="1"/>
  <c r="AK389" i="1"/>
  <c r="AK390" i="1"/>
  <c r="AK391" i="1"/>
  <c r="AK392" i="1"/>
  <c r="AK394" i="1"/>
  <c r="AK395" i="1"/>
  <c r="AK396" i="1"/>
  <c r="AK397" i="1"/>
  <c r="AK398" i="1"/>
  <c r="AK400" i="1"/>
  <c r="AK402" i="1"/>
  <c r="AK403" i="1"/>
  <c r="AK404" i="1"/>
  <c r="AK405" i="1"/>
  <c r="AK406" i="1"/>
  <c r="AK407" i="1"/>
  <c r="AK408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6" i="1"/>
  <c r="AK477" i="1"/>
  <c r="AK478" i="1"/>
  <c r="AK479" i="1"/>
  <c r="AK481" i="1"/>
  <c r="AK482" i="1"/>
  <c r="AK484" i="1"/>
  <c r="AK485" i="1"/>
  <c r="AK486" i="1"/>
  <c r="AK488" i="1"/>
  <c r="AK489" i="1"/>
  <c r="AK490" i="1"/>
  <c r="AK491" i="1"/>
  <c r="AK492" i="1"/>
  <c r="AK493" i="1"/>
  <c r="AK494" i="1"/>
  <c r="AK495" i="1"/>
  <c r="AK496" i="1"/>
  <c r="AK497" i="1"/>
  <c r="AK498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9" i="1"/>
  <c r="AK551" i="1"/>
  <c r="AK552" i="1"/>
  <c r="AK553" i="1"/>
  <c r="AK554" i="1"/>
  <c r="AK555" i="1"/>
  <c r="AK556" i="1"/>
  <c r="AK557" i="1"/>
  <c r="AK558" i="1"/>
  <c r="AK560" i="1"/>
  <c r="AK561" i="1"/>
  <c r="AK562" i="1"/>
  <c r="AK563" i="1"/>
  <c r="AK564" i="1"/>
  <c r="AK566" i="1"/>
  <c r="AK567" i="1"/>
  <c r="AK568" i="1"/>
  <c r="AK569" i="1"/>
  <c r="AK570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6" i="1"/>
  <c r="AK587" i="1"/>
  <c r="AK588" i="1"/>
  <c r="AK589" i="1"/>
  <c r="AK590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700" i="1"/>
  <c r="AK701" i="1"/>
  <c r="AK702" i="1"/>
  <c r="AK703" i="1"/>
  <c r="AK704" i="1"/>
  <c r="AK705" i="1"/>
  <c r="AK706" i="1"/>
  <c r="AK707" i="1"/>
  <c r="AK708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5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8" i="1"/>
  <c r="AK809" i="1"/>
  <c r="AK810" i="1"/>
  <c r="AK812" i="1"/>
  <c r="AK813" i="1"/>
  <c r="AK814" i="1"/>
  <c r="AK815" i="1"/>
  <c r="AK816" i="1"/>
  <c r="AK817" i="1"/>
  <c r="AK818" i="1"/>
  <c r="AK819" i="1"/>
  <c r="AK821" i="1"/>
  <c r="AK822" i="1"/>
  <c r="AK823" i="1"/>
  <c r="AK824" i="1"/>
  <c r="AK825" i="1"/>
  <c r="AK826" i="1"/>
  <c r="AK829" i="1"/>
  <c r="AK830" i="1"/>
  <c r="AK831" i="1"/>
  <c r="AK832" i="1"/>
  <c r="AK833" i="1"/>
  <c r="AK834" i="1"/>
  <c r="AK835" i="1"/>
  <c r="AK836" i="1"/>
  <c r="AK838" i="1"/>
  <c r="AK839" i="1"/>
  <c r="AK840" i="1"/>
  <c r="AK842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K21" i="3" l="1"/>
  <c r="K3" i="3" s="1"/>
  <c r="K4" i="3" s="1"/>
  <c r="J246" i="1"/>
  <c r="I246" i="1"/>
  <c r="AJ591" i="1" l="1"/>
  <c r="AF388" i="1" l="1"/>
  <c r="AG388" i="1"/>
  <c r="AG393" i="1"/>
  <c r="AG409" i="1"/>
  <c r="AG449" i="1"/>
  <c r="AG487" i="1"/>
  <c r="AG499" i="1"/>
  <c r="AF548" i="1"/>
  <c r="AG550" i="1"/>
  <c r="AG559" i="1"/>
  <c r="AG565" i="1"/>
  <c r="AG571" i="1"/>
  <c r="AF585" i="1"/>
  <c r="AG585" i="1"/>
  <c r="AF591" i="1"/>
  <c r="AG591" i="1"/>
  <c r="AH591" i="1"/>
  <c r="AG620" i="1"/>
  <c r="AG658" i="1"/>
  <c r="AH658" i="1"/>
  <c r="AH764" i="1"/>
  <c r="AH766" i="1"/>
  <c r="AH811" i="1"/>
  <c r="Q891" i="1" l="1"/>
  <c r="Q873" i="1"/>
  <c r="Q843" i="1"/>
  <c r="Q841" i="1"/>
  <c r="Q837" i="1"/>
  <c r="Q828" i="1"/>
  <c r="Q820" i="1"/>
  <c r="Q811" i="1"/>
  <c r="Q807" i="1"/>
  <c r="Q766" i="1"/>
  <c r="Q764" i="1"/>
  <c r="Q709" i="1"/>
  <c r="Q699" i="1"/>
  <c r="Q658" i="1"/>
  <c r="Q620" i="1"/>
  <c r="Q591" i="1"/>
  <c r="Q585" i="1"/>
  <c r="Q571" i="1"/>
  <c r="Q565" i="1"/>
  <c r="Q559" i="1"/>
  <c r="Q550" i="1"/>
  <c r="Q548" i="1"/>
  <c r="Q515" i="1"/>
  <c r="Q499" i="1"/>
  <c r="Q487" i="1"/>
  <c r="Q483" i="1"/>
  <c r="Q480" i="1"/>
  <c r="Q475" i="1"/>
  <c r="Q449" i="1"/>
  <c r="Q409" i="1"/>
  <c r="Q401" i="1"/>
  <c r="Q399" i="1"/>
  <c r="Q393" i="1"/>
  <c r="Q388" i="1"/>
  <c r="Q380" i="1"/>
  <c r="Q369" i="1"/>
  <c r="Q360" i="1"/>
  <c r="Q357" i="1"/>
  <c r="Q355" i="1"/>
  <c r="Q347" i="1"/>
  <c r="Q336" i="1"/>
  <c r="Q327" i="1"/>
  <c r="Q304" i="1"/>
  <c r="Q302" i="1"/>
  <c r="Q297" i="1"/>
  <c r="Q289" i="1"/>
  <c r="Q284" i="1"/>
  <c r="Q282" i="1"/>
  <c r="Q270" i="1"/>
  <c r="Q249" i="1"/>
  <c r="Q247" i="1"/>
  <c r="Q174" i="1"/>
  <c r="Q157" i="1"/>
  <c r="Q54" i="1"/>
  <c r="Q49" i="1"/>
  <c r="Q43" i="1"/>
  <c r="Q41" i="1"/>
  <c r="Q23" i="1"/>
  <c r="Q689" i="1"/>
  <c r="Q18" i="1"/>
  <c r="M891" i="1"/>
  <c r="M873" i="1"/>
  <c r="M843" i="1"/>
  <c r="M841" i="1"/>
  <c r="M837" i="1"/>
  <c r="M828" i="1"/>
  <c r="M820" i="1"/>
  <c r="M811" i="1"/>
  <c r="M807" i="1"/>
  <c r="M766" i="1"/>
  <c r="M764" i="1"/>
  <c r="M709" i="1"/>
  <c r="M699" i="1"/>
  <c r="M658" i="1"/>
  <c r="M620" i="1"/>
  <c r="M591" i="1"/>
  <c r="M585" i="1"/>
  <c r="M571" i="1"/>
  <c r="M565" i="1"/>
  <c r="M559" i="1"/>
  <c r="M550" i="1"/>
  <c r="M548" i="1"/>
  <c r="M515" i="1"/>
  <c r="M499" i="1"/>
  <c r="M487" i="1"/>
  <c r="M483" i="1"/>
  <c r="M480" i="1"/>
  <c r="M475" i="1"/>
  <c r="M449" i="1"/>
  <c r="M409" i="1"/>
  <c r="M401" i="1"/>
  <c r="M399" i="1"/>
  <c r="M393" i="1"/>
  <c r="M388" i="1"/>
  <c r="M380" i="1"/>
  <c r="M369" i="1"/>
  <c r="M360" i="1"/>
  <c r="M357" i="1"/>
  <c r="M355" i="1"/>
  <c r="M347" i="1"/>
  <c r="M336" i="1"/>
  <c r="M327" i="1"/>
  <c r="M304" i="1"/>
  <c r="M302" i="1"/>
  <c r="M297" i="1"/>
  <c r="M289" i="1"/>
  <c r="M284" i="1"/>
  <c r="M282" i="1"/>
  <c r="M270" i="1"/>
  <c r="M249" i="1"/>
  <c r="M247" i="1"/>
  <c r="M174" i="1"/>
  <c r="M157" i="1"/>
  <c r="M54" i="1"/>
  <c r="M49" i="1"/>
  <c r="M43" i="1"/>
  <c r="M41" i="1"/>
  <c r="M23" i="1"/>
  <c r="M689" i="1"/>
  <c r="M18" i="1"/>
  <c r="L891" i="1"/>
  <c r="K891" i="1"/>
  <c r="L873" i="1"/>
  <c r="K873" i="1"/>
  <c r="L843" i="1"/>
  <c r="K843" i="1"/>
  <c r="L841" i="1"/>
  <c r="K841" i="1"/>
  <c r="L837" i="1"/>
  <c r="K837" i="1"/>
  <c r="L828" i="1"/>
  <c r="K828" i="1"/>
  <c r="L820" i="1"/>
  <c r="K820" i="1"/>
  <c r="L811" i="1"/>
  <c r="K811" i="1"/>
  <c r="L807" i="1"/>
  <c r="K807" i="1"/>
  <c r="L766" i="1"/>
  <c r="K766" i="1"/>
  <c r="L764" i="1"/>
  <c r="K764" i="1"/>
  <c r="L709" i="1"/>
  <c r="K709" i="1"/>
  <c r="L699" i="1"/>
  <c r="K699" i="1"/>
  <c r="L658" i="1"/>
  <c r="K658" i="1"/>
  <c r="L620" i="1"/>
  <c r="K620" i="1"/>
  <c r="L591" i="1"/>
  <c r="K591" i="1"/>
  <c r="L585" i="1"/>
  <c r="K585" i="1"/>
  <c r="L571" i="1"/>
  <c r="K571" i="1"/>
  <c r="L565" i="1"/>
  <c r="K565" i="1"/>
  <c r="L559" i="1"/>
  <c r="K559" i="1"/>
  <c r="L550" i="1"/>
  <c r="K550" i="1"/>
  <c r="L548" i="1"/>
  <c r="K548" i="1"/>
  <c r="L515" i="1"/>
  <c r="K515" i="1"/>
  <c r="L499" i="1"/>
  <c r="K499" i="1"/>
  <c r="L487" i="1"/>
  <c r="K487" i="1"/>
  <c r="L483" i="1"/>
  <c r="K483" i="1"/>
  <c r="L480" i="1"/>
  <c r="K480" i="1"/>
  <c r="L475" i="1"/>
  <c r="K475" i="1"/>
  <c r="L449" i="1"/>
  <c r="K449" i="1"/>
  <c r="L409" i="1"/>
  <c r="K409" i="1"/>
  <c r="L401" i="1"/>
  <c r="K401" i="1"/>
  <c r="L399" i="1"/>
  <c r="K399" i="1"/>
  <c r="L393" i="1"/>
  <c r="K393" i="1"/>
  <c r="L388" i="1"/>
  <c r="K388" i="1"/>
  <c r="L380" i="1"/>
  <c r="K380" i="1"/>
  <c r="L369" i="1"/>
  <c r="K369" i="1"/>
  <c r="L360" i="1"/>
  <c r="K360" i="1"/>
  <c r="L357" i="1"/>
  <c r="K357" i="1"/>
  <c r="L355" i="1"/>
  <c r="K355" i="1"/>
  <c r="L347" i="1"/>
  <c r="K347" i="1"/>
  <c r="L336" i="1"/>
  <c r="K336" i="1"/>
  <c r="L327" i="1"/>
  <c r="K327" i="1"/>
  <c r="L304" i="1"/>
  <c r="K304" i="1"/>
  <c r="L302" i="1"/>
  <c r="K302" i="1"/>
  <c r="L297" i="1"/>
  <c r="K297" i="1"/>
  <c r="L289" i="1"/>
  <c r="K289" i="1"/>
  <c r="L284" i="1"/>
  <c r="K284" i="1"/>
  <c r="L282" i="1"/>
  <c r="K282" i="1"/>
  <c r="L270" i="1"/>
  <c r="K270" i="1"/>
  <c r="L249" i="1"/>
  <c r="K249" i="1"/>
  <c r="L247" i="1"/>
  <c r="K247" i="1"/>
  <c r="L174" i="1"/>
  <c r="K174" i="1"/>
  <c r="L157" i="1"/>
  <c r="K157" i="1"/>
  <c r="L54" i="1"/>
  <c r="K54" i="1"/>
  <c r="L49" i="1"/>
  <c r="K49" i="1"/>
  <c r="L43" i="1"/>
  <c r="K43" i="1"/>
  <c r="L41" i="1"/>
  <c r="K41" i="1"/>
  <c r="L23" i="1"/>
  <c r="K23" i="1"/>
  <c r="L689" i="1"/>
  <c r="K689" i="1"/>
  <c r="L18" i="1"/>
  <c r="K18" i="1"/>
  <c r="AH393" i="1"/>
  <c r="AD393" i="1"/>
  <c r="AC393" i="1"/>
  <c r="AA393" i="1"/>
  <c r="Z393" i="1"/>
  <c r="Y393" i="1"/>
  <c r="W393" i="1"/>
  <c r="V393" i="1"/>
  <c r="S393" i="1"/>
  <c r="R393" i="1"/>
  <c r="P393" i="1"/>
  <c r="O393" i="1"/>
  <c r="N393" i="1"/>
  <c r="H393" i="1"/>
  <c r="G393" i="1"/>
  <c r="AK393" i="1" s="1"/>
  <c r="F393" i="1"/>
  <c r="E393" i="1"/>
  <c r="AJ393" i="1"/>
  <c r="M657" i="1" l="1"/>
  <c r="Q657" i="1"/>
  <c r="K17" i="1"/>
  <c r="K657" i="1"/>
  <c r="M17" i="1"/>
  <c r="Q17" i="1"/>
  <c r="L17" i="1"/>
  <c r="L657" i="1"/>
  <c r="L246" i="1"/>
  <c r="K246" i="1"/>
  <c r="M246" i="1"/>
  <c r="Q246" i="1"/>
  <c r="M379" i="1"/>
  <c r="Q379" i="1"/>
  <c r="L379" i="1"/>
  <c r="M827" i="1"/>
  <c r="Q827" i="1"/>
  <c r="K379" i="1"/>
  <c r="L827" i="1"/>
  <c r="K827" i="1"/>
  <c r="AH699" i="1"/>
  <c r="AE699" i="1"/>
  <c r="AD699" i="1"/>
  <c r="AC699" i="1"/>
  <c r="AA699" i="1"/>
  <c r="X699" i="1"/>
  <c r="W699" i="1"/>
  <c r="V699" i="1"/>
  <c r="S699" i="1"/>
  <c r="R699" i="1"/>
  <c r="P699" i="1"/>
  <c r="O699" i="1"/>
  <c r="N699" i="1"/>
  <c r="H699" i="1"/>
  <c r="G699" i="1"/>
  <c r="AK699" i="1" s="1"/>
  <c r="F699" i="1"/>
  <c r="E699" i="1"/>
  <c r="AH891" i="1"/>
  <c r="AF891" i="1"/>
  <c r="AE891" i="1"/>
  <c r="AD891" i="1"/>
  <c r="AC891" i="1"/>
  <c r="AA891" i="1"/>
  <c r="Y891" i="1"/>
  <c r="X891" i="1"/>
  <c r="W891" i="1"/>
  <c r="V891" i="1"/>
  <c r="S891" i="1"/>
  <c r="R891" i="1"/>
  <c r="P891" i="1"/>
  <c r="O891" i="1"/>
  <c r="N891" i="1"/>
  <c r="H891" i="1"/>
  <c r="G891" i="1"/>
  <c r="AK891" i="1" s="1"/>
  <c r="F891" i="1"/>
  <c r="E891" i="1"/>
  <c r="AH873" i="1"/>
  <c r="AF873" i="1"/>
  <c r="AE873" i="1"/>
  <c r="AD873" i="1"/>
  <c r="AA873" i="1"/>
  <c r="Y873" i="1"/>
  <c r="X873" i="1"/>
  <c r="W873" i="1"/>
  <c r="S873" i="1"/>
  <c r="R873" i="1"/>
  <c r="P873" i="1"/>
  <c r="O873" i="1"/>
  <c r="N873" i="1"/>
  <c r="H873" i="1"/>
  <c r="G873" i="1"/>
  <c r="AK873" i="1" s="1"/>
  <c r="F873" i="1"/>
  <c r="E873" i="1"/>
  <c r="AH843" i="1"/>
  <c r="AF843" i="1"/>
  <c r="AE843" i="1"/>
  <c r="AD843" i="1"/>
  <c r="AC843" i="1"/>
  <c r="AA843" i="1"/>
  <c r="Y843" i="1"/>
  <c r="X843" i="1"/>
  <c r="W843" i="1"/>
  <c r="V843" i="1"/>
  <c r="S843" i="1"/>
  <c r="R843" i="1"/>
  <c r="P843" i="1"/>
  <c r="O843" i="1"/>
  <c r="N843" i="1"/>
  <c r="H843" i="1"/>
  <c r="G843" i="1"/>
  <c r="AK843" i="1" s="1"/>
  <c r="F843" i="1"/>
  <c r="E843" i="1"/>
  <c r="AH841" i="1"/>
  <c r="AF841" i="1"/>
  <c r="AE841" i="1"/>
  <c r="AD841" i="1"/>
  <c r="AC841" i="1"/>
  <c r="AA841" i="1"/>
  <c r="Y841" i="1"/>
  <c r="X841" i="1"/>
  <c r="W841" i="1"/>
  <c r="V841" i="1"/>
  <c r="S841" i="1"/>
  <c r="R841" i="1"/>
  <c r="P841" i="1"/>
  <c r="O841" i="1"/>
  <c r="N841" i="1"/>
  <c r="H841" i="1"/>
  <c r="G841" i="1"/>
  <c r="AK841" i="1" s="1"/>
  <c r="F841" i="1"/>
  <c r="E841" i="1"/>
  <c r="AH837" i="1"/>
  <c r="AF837" i="1"/>
  <c r="AE837" i="1"/>
  <c r="AD837" i="1"/>
  <c r="AC837" i="1"/>
  <c r="AA837" i="1"/>
  <c r="Y837" i="1"/>
  <c r="X837" i="1"/>
  <c r="W837" i="1"/>
  <c r="V837" i="1"/>
  <c r="S837" i="1"/>
  <c r="R837" i="1"/>
  <c r="P837" i="1"/>
  <c r="O837" i="1"/>
  <c r="N837" i="1"/>
  <c r="H837" i="1"/>
  <c r="G837" i="1"/>
  <c r="AK837" i="1" s="1"/>
  <c r="F837" i="1"/>
  <c r="AH828" i="1"/>
  <c r="AF828" i="1"/>
  <c r="AE828" i="1"/>
  <c r="AD828" i="1"/>
  <c r="AC828" i="1"/>
  <c r="AA828" i="1"/>
  <c r="Y828" i="1"/>
  <c r="X828" i="1"/>
  <c r="W828" i="1"/>
  <c r="V828" i="1"/>
  <c r="S828" i="1"/>
  <c r="R828" i="1"/>
  <c r="P828" i="1"/>
  <c r="O828" i="1"/>
  <c r="N828" i="1"/>
  <c r="H828" i="1"/>
  <c r="G828" i="1"/>
  <c r="AK828" i="1" s="1"/>
  <c r="F828" i="1"/>
  <c r="AH820" i="1"/>
  <c r="AE820" i="1"/>
  <c r="AD820" i="1"/>
  <c r="AC820" i="1"/>
  <c r="AA820" i="1"/>
  <c r="X820" i="1"/>
  <c r="W820" i="1"/>
  <c r="V820" i="1"/>
  <c r="S820" i="1"/>
  <c r="R820" i="1"/>
  <c r="P820" i="1"/>
  <c r="O820" i="1"/>
  <c r="N820" i="1"/>
  <c r="H820" i="1"/>
  <c r="G820" i="1"/>
  <c r="AK820" i="1" s="1"/>
  <c r="F820" i="1"/>
  <c r="E820" i="1"/>
  <c r="AE811" i="1"/>
  <c r="AD811" i="1"/>
  <c r="AC811" i="1"/>
  <c r="AA811" i="1"/>
  <c r="Z811" i="1"/>
  <c r="X811" i="1"/>
  <c r="W811" i="1"/>
  <c r="V811" i="1"/>
  <c r="S811" i="1"/>
  <c r="R811" i="1"/>
  <c r="P811" i="1"/>
  <c r="O811" i="1"/>
  <c r="N811" i="1"/>
  <c r="H811" i="1"/>
  <c r="G811" i="1"/>
  <c r="AK811" i="1" s="1"/>
  <c r="F811" i="1"/>
  <c r="E811" i="1"/>
  <c r="AD591" i="1"/>
  <c r="AC591" i="1"/>
  <c r="AA591" i="1"/>
  <c r="Z591" i="1"/>
  <c r="W591" i="1"/>
  <c r="V591" i="1"/>
  <c r="S591" i="1"/>
  <c r="R591" i="1"/>
  <c r="P591" i="1"/>
  <c r="O591" i="1"/>
  <c r="N591" i="1"/>
  <c r="H591" i="1"/>
  <c r="G591" i="1"/>
  <c r="AK591" i="1" s="1"/>
  <c r="F591" i="1"/>
  <c r="E591" i="1"/>
  <c r="AH807" i="1"/>
  <c r="AE807" i="1"/>
  <c r="AD807" i="1"/>
  <c r="AC807" i="1"/>
  <c r="AA807" i="1"/>
  <c r="X807" i="1"/>
  <c r="W807" i="1"/>
  <c r="V807" i="1"/>
  <c r="S807" i="1"/>
  <c r="R807" i="1"/>
  <c r="P807" i="1"/>
  <c r="O807" i="1"/>
  <c r="N807" i="1"/>
  <c r="H807" i="1"/>
  <c r="G807" i="1"/>
  <c r="AK807" i="1" s="1"/>
  <c r="F807" i="1"/>
  <c r="AH565" i="1"/>
  <c r="AD565" i="1"/>
  <c r="AC565" i="1"/>
  <c r="AA565" i="1"/>
  <c r="W565" i="1"/>
  <c r="V565" i="1"/>
  <c r="S565" i="1"/>
  <c r="R565" i="1"/>
  <c r="P565" i="1"/>
  <c r="O565" i="1"/>
  <c r="N565" i="1"/>
  <c r="H565" i="1"/>
  <c r="G565" i="1"/>
  <c r="AK565" i="1" s="1"/>
  <c r="F565" i="1"/>
  <c r="E565" i="1"/>
  <c r="AE766" i="1"/>
  <c r="AD766" i="1"/>
  <c r="AC766" i="1"/>
  <c r="AA766" i="1"/>
  <c r="X766" i="1"/>
  <c r="W766" i="1"/>
  <c r="V766" i="1"/>
  <c r="S766" i="1"/>
  <c r="R766" i="1"/>
  <c r="P766" i="1"/>
  <c r="O766" i="1"/>
  <c r="N766" i="1"/>
  <c r="H766" i="1"/>
  <c r="G766" i="1"/>
  <c r="AK766" i="1" s="1"/>
  <c r="F766" i="1"/>
  <c r="E766" i="1"/>
  <c r="AE764" i="1"/>
  <c r="AD764" i="1"/>
  <c r="AC764" i="1"/>
  <c r="AA764" i="1"/>
  <c r="Z764" i="1"/>
  <c r="X764" i="1"/>
  <c r="W764" i="1"/>
  <c r="V764" i="1"/>
  <c r="S764" i="1"/>
  <c r="R764" i="1"/>
  <c r="P764" i="1"/>
  <c r="O764" i="1"/>
  <c r="N764" i="1"/>
  <c r="H764" i="1"/>
  <c r="G764" i="1"/>
  <c r="AK764" i="1" s="1"/>
  <c r="F764" i="1"/>
  <c r="AH709" i="1"/>
  <c r="AE709" i="1"/>
  <c r="AD709" i="1"/>
  <c r="AC709" i="1"/>
  <c r="AA709" i="1"/>
  <c r="X709" i="1"/>
  <c r="W709" i="1"/>
  <c r="V709" i="1"/>
  <c r="S709" i="1"/>
  <c r="R709" i="1"/>
  <c r="P709" i="1"/>
  <c r="O709" i="1"/>
  <c r="N709" i="1"/>
  <c r="H709" i="1"/>
  <c r="G709" i="1"/>
  <c r="AK709" i="1" s="1"/>
  <c r="F709" i="1"/>
  <c r="E709" i="1"/>
  <c r="AH409" i="1"/>
  <c r="AD409" i="1"/>
  <c r="AA409" i="1"/>
  <c r="W409" i="1"/>
  <c r="S409" i="1"/>
  <c r="R409" i="1"/>
  <c r="P409" i="1"/>
  <c r="O409" i="1"/>
  <c r="N409" i="1"/>
  <c r="H409" i="1"/>
  <c r="G409" i="1"/>
  <c r="AK409" i="1" s="1"/>
  <c r="F409" i="1"/>
  <c r="E409" i="1"/>
  <c r="AE658" i="1"/>
  <c r="AD658" i="1"/>
  <c r="AC658" i="1"/>
  <c r="AA658" i="1"/>
  <c r="Z658" i="1"/>
  <c r="X658" i="1"/>
  <c r="W658" i="1"/>
  <c r="V658" i="1"/>
  <c r="S658" i="1"/>
  <c r="R658" i="1"/>
  <c r="P658" i="1"/>
  <c r="O658" i="1"/>
  <c r="N658" i="1"/>
  <c r="H658" i="1"/>
  <c r="G658" i="1"/>
  <c r="AK658" i="1" s="1"/>
  <c r="F658" i="1"/>
  <c r="E658" i="1"/>
  <c r="AJ764" i="1"/>
  <c r="E764" i="1"/>
  <c r="AH475" i="1"/>
  <c r="AG475" i="1"/>
  <c r="AD475" i="1"/>
  <c r="AC475" i="1"/>
  <c r="AA475" i="1"/>
  <c r="Z475" i="1"/>
  <c r="W475" i="1"/>
  <c r="V475" i="1"/>
  <c r="S475" i="1"/>
  <c r="R475" i="1"/>
  <c r="P475" i="1"/>
  <c r="O475" i="1"/>
  <c r="N475" i="1"/>
  <c r="H475" i="1"/>
  <c r="G475" i="1"/>
  <c r="AK475" i="1" s="1"/>
  <c r="F475" i="1"/>
  <c r="E475" i="1"/>
  <c r="AH620" i="1"/>
  <c r="AD620" i="1"/>
  <c r="AA620" i="1"/>
  <c r="Z620" i="1"/>
  <c r="W620" i="1"/>
  <c r="S620" i="1"/>
  <c r="R620" i="1"/>
  <c r="P620" i="1"/>
  <c r="O620" i="1"/>
  <c r="N620" i="1"/>
  <c r="H620" i="1"/>
  <c r="G620" i="1"/>
  <c r="AK620" i="1" s="1"/>
  <c r="F620" i="1"/>
  <c r="E620" i="1"/>
  <c r="Q16" i="1" l="1"/>
  <c r="K16" i="1"/>
  <c r="L16" i="1"/>
  <c r="M16" i="1"/>
  <c r="G657" i="1"/>
  <c r="AK657" i="1" s="1"/>
  <c r="F657" i="1"/>
  <c r="H657" i="1"/>
  <c r="N827" i="1"/>
  <c r="AD827" i="1"/>
  <c r="Y827" i="1"/>
  <c r="S827" i="1"/>
  <c r="X827" i="1"/>
  <c r="F827" i="1"/>
  <c r="O827" i="1"/>
  <c r="H827" i="1"/>
  <c r="R827" i="1"/>
  <c r="AH827" i="1"/>
  <c r="AE827" i="1"/>
  <c r="W827" i="1"/>
  <c r="G827" i="1"/>
  <c r="AK827" i="1" s="1"/>
  <c r="P827" i="1"/>
  <c r="AF827" i="1"/>
  <c r="AA827" i="1"/>
  <c r="AL764" i="1"/>
  <c r="AM764" i="1" l="1"/>
  <c r="AH571" i="1"/>
  <c r="AD571" i="1"/>
  <c r="AC571" i="1"/>
  <c r="AA571" i="1"/>
  <c r="Z571" i="1"/>
  <c r="W571" i="1"/>
  <c r="V571" i="1"/>
  <c r="S571" i="1"/>
  <c r="R571" i="1"/>
  <c r="P571" i="1"/>
  <c r="O571" i="1"/>
  <c r="N571" i="1"/>
  <c r="H571" i="1"/>
  <c r="G571" i="1"/>
  <c r="AK571" i="1" s="1"/>
  <c r="F571" i="1"/>
  <c r="E571" i="1"/>
  <c r="AH388" i="1"/>
  <c r="AD388" i="1"/>
  <c r="AC388" i="1"/>
  <c r="AA388" i="1"/>
  <c r="Z388" i="1"/>
  <c r="Y388" i="1"/>
  <c r="W388" i="1"/>
  <c r="V388" i="1"/>
  <c r="S388" i="1"/>
  <c r="R388" i="1"/>
  <c r="P388" i="1"/>
  <c r="O388" i="1"/>
  <c r="N388" i="1"/>
  <c r="H388" i="1"/>
  <c r="G388" i="1"/>
  <c r="AK388" i="1" s="1"/>
  <c r="F388" i="1"/>
  <c r="E388" i="1"/>
  <c r="AH380" i="1" l="1"/>
  <c r="AG380" i="1"/>
  <c r="AD380" i="1"/>
  <c r="AC380" i="1"/>
  <c r="AA380" i="1"/>
  <c r="Z380" i="1"/>
  <c r="W380" i="1"/>
  <c r="V380" i="1"/>
  <c r="S380" i="1"/>
  <c r="R380" i="1"/>
  <c r="P380" i="1"/>
  <c r="O380" i="1"/>
  <c r="N380" i="1"/>
  <c r="H380" i="1"/>
  <c r="G380" i="1"/>
  <c r="AK380" i="1" s="1"/>
  <c r="F380" i="1"/>
  <c r="E380" i="1"/>
  <c r="AH449" i="1"/>
  <c r="AD449" i="1"/>
  <c r="AA449" i="1"/>
  <c r="Z449" i="1"/>
  <c r="W449" i="1"/>
  <c r="S449" i="1"/>
  <c r="R449" i="1"/>
  <c r="P449" i="1"/>
  <c r="O449" i="1"/>
  <c r="N449" i="1"/>
  <c r="H449" i="1"/>
  <c r="G449" i="1"/>
  <c r="AK449" i="1" s="1"/>
  <c r="F449" i="1"/>
  <c r="AH483" i="1"/>
  <c r="AG483" i="1"/>
  <c r="AD483" i="1"/>
  <c r="AC483" i="1"/>
  <c r="AA483" i="1"/>
  <c r="Z483" i="1"/>
  <c r="Y483" i="1"/>
  <c r="W483" i="1"/>
  <c r="V483" i="1"/>
  <c r="S483" i="1"/>
  <c r="R483" i="1"/>
  <c r="P483" i="1"/>
  <c r="O483" i="1"/>
  <c r="N483" i="1"/>
  <c r="H483" i="1"/>
  <c r="G483" i="1"/>
  <c r="AK483" i="1" s="1"/>
  <c r="F483" i="1"/>
  <c r="E483" i="1"/>
  <c r="AH480" i="1"/>
  <c r="AG480" i="1"/>
  <c r="AD480" i="1"/>
  <c r="AC480" i="1"/>
  <c r="AA480" i="1"/>
  <c r="Z480" i="1"/>
  <c r="Y480" i="1"/>
  <c r="W480" i="1"/>
  <c r="V480" i="1"/>
  <c r="S480" i="1"/>
  <c r="R480" i="1"/>
  <c r="P480" i="1"/>
  <c r="O480" i="1"/>
  <c r="N480" i="1"/>
  <c r="H480" i="1"/>
  <c r="G480" i="1"/>
  <c r="AK480" i="1" s="1"/>
  <c r="F480" i="1"/>
  <c r="E480" i="1"/>
  <c r="AJ483" i="1"/>
  <c r="AH399" i="1"/>
  <c r="AG399" i="1"/>
  <c r="AD399" i="1"/>
  <c r="AC399" i="1"/>
  <c r="AA399" i="1"/>
  <c r="Z399" i="1"/>
  <c r="Y399" i="1"/>
  <c r="W399" i="1"/>
  <c r="V399" i="1"/>
  <c r="S399" i="1"/>
  <c r="R399" i="1"/>
  <c r="P399" i="1"/>
  <c r="O399" i="1"/>
  <c r="N399" i="1"/>
  <c r="H399" i="1"/>
  <c r="G399" i="1"/>
  <c r="AK399" i="1" s="1"/>
  <c r="F399" i="1"/>
  <c r="E399" i="1"/>
  <c r="AH401" i="1"/>
  <c r="AG401" i="1"/>
  <c r="AD401" i="1"/>
  <c r="AC401" i="1"/>
  <c r="AA401" i="1"/>
  <c r="Z401" i="1"/>
  <c r="W401" i="1"/>
  <c r="S401" i="1"/>
  <c r="R401" i="1"/>
  <c r="P401" i="1"/>
  <c r="O401" i="1"/>
  <c r="N401" i="1"/>
  <c r="H401" i="1"/>
  <c r="G401" i="1"/>
  <c r="AK401" i="1" s="1"/>
  <c r="F401" i="1"/>
  <c r="E401" i="1"/>
  <c r="AH487" i="1"/>
  <c r="AD487" i="1"/>
  <c r="AC487" i="1"/>
  <c r="AA487" i="1"/>
  <c r="Z487" i="1"/>
  <c r="W487" i="1"/>
  <c r="V487" i="1"/>
  <c r="S487" i="1"/>
  <c r="R487" i="1"/>
  <c r="P487" i="1"/>
  <c r="O487" i="1"/>
  <c r="N487" i="1"/>
  <c r="H487" i="1"/>
  <c r="G487" i="1"/>
  <c r="AK487" i="1" s="1"/>
  <c r="F487" i="1"/>
  <c r="E487" i="1"/>
  <c r="AH499" i="1"/>
  <c r="AD499" i="1"/>
  <c r="AC499" i="1"/>
  <c r="AA499" i="1"/>
  <c r="Z499" i="1"/>
  <c r="W499" i="1"/>
  <c r="V499" i="1"/>
  <c r="S499" i="1"/>
  <c r="R499" i="1"/>
  <c r="P499" i="1"/>
  <c r="O499" i="1"/>
  <c r="N499" i="1"/>
  <c r="H499" i="1"/>
  <c r="G499" i="1"/>
  <c r="AK499" i="1" s="1"/>
  <c r="F499" i="1"/>
  <c r="E499" i="1"/>
  <c r="AH515" i="1"/>
  <c r="AG515" i="1"/>
  <c r="AD515" i="1"/>
  <c r="AC515" i="1"/>
  <c r="AA515" i="1"/>
  <c r="Z515" i="1"/>
  <c r="W515" i="1"/>
  <c r="V515" i="1"/>
  <c r="S515" i="1"/>
  <c r="R515" i="1"/>
  <c r="P515" i="1"/>
  <c r="O515" i="1"/>
  <c r="N515" i="1"/>
  <c r="H515" i="1"/>
  <c r="G515" i="1"/>
  <c r="AK515" i="1" s="1"/>
  <c r="F515" i="1"/>
  <c r="E515" i="1"/>
  <c r="AH548" i="1"/>
  <c r="AG548" i="1"/>
  <c r="AD548" i="1"/>
  <c r="AC548" i="1"/>
  <c r="AA548" i="1"/>
  <c r="Z548" i="1"/>
  <c r="Y548" i="1"/>
  <c r="W548" i="1"/>
  <c r="V548" i="1"/>
  <c r="S548" i="1"/>
  <c r="R548" i="1"/>
  <c r="P548" i="1"/>
  <c r="O548" i="1"/>
  <c r="N548" i="1"/>
  <c r="H548" i="1"/>
  <c r="G548" i="1"/>
  <c r="AK548" i="1" s="1"/>
  <c r="F548" i="1"/>
  <c r="AH550" i="1"/>
  <c r="AD550" i="1"/>
  <c r="AC550" i="1"/>
  <c r="AA550" i="1"/>
  <c r="Z550" i="1"/>
  <c r="W550" i="1"/>
  <c r="V550" i="1"/>
  <c r="S550" i="1"/>
  <c r="R550" i="1"/>
  <c r="P550" i="1"/>
  <c r="O550" i="1"/>
  <c r="N550" i="1"/>
  <c r="H550" i="1"/>
  <c r="G550" i="1"/>
  <c r="AK550" i="1" s="1"/>
  <c r="F550" i="1"/>
  <c r="E550" i="1"/>
  <c r="AH559" i="1"/>
  <c r="AD559" i="1"/>
  <c r="AC559" i="1"/>
  <c r="AA559" i="1"/>
  <c r="Z559" i="1"/>
  <c r="Y559" i="1"/>
  <c r="W559" i="1"/>
  <c r="S559" i="1"/>
  <c r="R559" i="1"/>
  <c r="P559" i="1"/>
  <c r="O559" i="1"/>
  <c r="N559" i="1"/>
  <c r="H559" i="1"/>
  <c r="G559" i="1"/>
  <c r="AK559" i="1" s="1"/>
  <c r="F559" i="1"/>
  <c r="E559" i="1"/>
  <c r="AH585" i="1"/>
  <c r="AD585" i="1"/>
  <c r="AC585" i="1"/>
  <c r="AA585" i="1"/>
  <c r="Z585" i="1"/>
  <c r="Y585" i="1"/>
  <c r="W585" i="1"/>
  <c r="S585" i="1"/>
  <c r="R585" i="1"/>
  <c r="P585" i="1"/>
  <c r="O585" i="1"/>
  <c r="N585" i="1"/>
  <c r="H585" i="1"/>
  <c r="G585" i="1"/>
  <c r="AK585" i="1" s="1"/>
  <c r="F585" i="1"/>
  <c r="E585" i="1"/>
  <c r="AJ620" i="1"/>
  <c r="AJ571" i="1"/>
  <c r="AJ550" i="1"/>
  <c r="AJ487" i="1"/>
  <c r="N379" i="1" l="1"/>
  <c r="F379" i="1"/>
  <c r="O379" i="1"/>
  <c r="G379" i="1"/>
  <c r="AK379" i="1" s="1"/>
  <c r="P379" i="1"/>
  <c r="H379" i="1"/>
  <c r="AG379" i="1"/>
  <c r="R379" i="1"/>
  <c r="AH379" i="1"/>
  <c r="S379" i="1"/>
  <c r="W379" i="1"/>
  <c r="AD379" i="1"/>
  <c r="AA379" i="1"/>
  <c r="AL483" i="1"/>
  <c r="AL550" i="1"/>
  <c r="AM550" i="1" l="1"/>
  <c r="AL487" i="1"/>
  <c r="AM483" i="1"/>
  <c r="AL393" i="1"/>
  <c r="AJ475" i="1"/>
  <c r="AJ401" i="1"/>
  <c r="AJ388" i="1"/>
  <c r="AM487" i="1" l="1"/>
  <c r="AM393" i="1"/>
  <c r="AH284" i="1"/>
  <c r="AG284" i="1"/>
  <c r="AF284" i="1"/>
  <c r="AE284" i="1"/>
  <c r="AC284" i="1"/>
  <c r="AA284" i="1"/>
  <c r="Z284" i="1"/>
  <c r="Y284" i="1"/>
  <c r="X284" i="1"/>
  <c r="V284" i="1"/>
  <c r="S284" i="1"/>
  <c r="R284" i="1"/>
  <c r="P284" i="1"/>
  <c r="O284" i="1"/>
  <c r="N284" i="1"/>
  <c r="H284" i="1"/>
  <c r="G284" i="1"/>
  <c r="AK284" i="1" s="1"/>
  <c r="F284" i="1"/>
  <c r="E284" i="1"/>
  <c r="AH304" i="1"/>
  <c r="AG304" i="1"/>
  <c r="AF304" i="1"/>
  <c r="AC304" i="1"/>
  <c r="AA304" i="1"/>
  <c r="Z304" i="1"/>
  <c r="Y304" i="1"/>
  <c r="V304" i="1"/>
  <c r="S304" i="1"/>
  <c r="R304" i="1"/>
  <c r="P304" i="1"/>
  <c r="O304" i="1"/>
  <c r="N304" i="1"/>
  <c r="H304" i="1"/>
  <c r="G304" i="1"/>
  <c r="AK304" i="1" s="1"/>
  <c r="F304" i="1"/>
  <c r="E304" i="1"/>
  <c r="AJ304" i="1"/>
  <c r="AH369" i="1"/>
  <c r="AG369" i="1"/>
  <c r="AF369" i="1"/>
  <c r="AE369" i="1"/>
  <c r="AC369" i="1"/>
  <c r="AA369" i="1"/>
  <c r="Z369" i="1"/>
  <c r="Y369" i="1"/>
  <c r="X369" i="1"/>
  <c r="V369" i="1"/>
  <c r="S369" i="1"/>
  <c r="R369" i="1"/>
  <c r="P369" i="1"/>
  <c r="O369" i="1"/>
  <c r="N369" i="1"/>
  <c r="H369" i="1"/>
  <c r="G369" i="1"/>
  <c r="AK369" i="1" s="1"/>
  <c r="F369" i="1"/>
  <c r="E369" i="1"/>
  <c r="AH360" i="1"/>
  <c r="AG360" i="1"/>
  <c r="AF360" i="1"/>
  <c r="AE360" i="1"/>
  <c r="AC360" i="1"/>
  <c r="AA360" i="1"/>
  <c r="Z360" i="1"/>
  <c r="Y360" i="1"/>
  <c r="X360" i="1"/>
  <c r="V360" i="1"/>
  <c r="S360" i="1"/>
  <c r="R360" i="1"/>
  <c r="P360" i="1"/>
  <c r="O360" i="1"/>
  <c r="N360" i="1"/>
  <c r="H360" i="1"/>
  <c r="G360" i="1"/>
  <c r="AK360" i="1" s="1"/>
  <c r="F360" i="1"/>
  <c r="E360" i="1"/>
  <c r="AH357" i="1"/>
  <c r="AG357" i="1"/>
  <c r="AF357" i="1"/>
  <c r="AE357" i="1"/>
  <c r="AC357" i="1"/>
  <c r="AA357" i="1"/>
  <c r="Z357" i="1"/>
  <c r="Y357" i="1"/>
  <c r="X357" i="1"/>
  <c r="V357" i="1"/>
  <c r="S357" i="1"/>
  <c r="R357" i="1"/>
  <c r="P357" i="1"/>
  <c r="O357" i="1"/>
  <c r="N357" i="1"/>
  <c r="H357" i="1"/>
  <c r="G357" i="1"/>
  <c r="AK357" i="1" s="1"/>
  <c r="F357" i="1"/>
  <c r="E357" i="1"/>
  <c r="AH355" i="1"/>
  <c r="AG355" i="1"/>
  <c r="AF355" i="1"/>
  <c r="AE355" i="1"/>
  <c r="AC355" i="1"/>
  <c r="AA355" i="1"/>
  <c r="Z355" i="1"/>
  <c r="Y355" i="1"/>
  <c r="X355" i="1"/>
  <c r="V355" i="1"/>
  <c r="S355" i="1"/>
  <c r="R355" i="1"/>
  <c r="P355" i="1"/>
  <c r="O355" i="1"/>
  <c r="N355" i="1"/>
  <c r="H355" i="1"/>
  <c r="G355" i="1"/>
  <c r="AK355" i="1" s="1"/>
  <c r="F355" i="1"/>
  <c r="E355" i="1"/>
  <c r="AH347" i="1"/>
  <c r="AG347" i="1"/>
  <c r="AF347" i="1"/>
  <c r="AE347" i="1"/>
  <c r="AC347" i="1"/>
  <c r="AA347" i="1"/>
  <c r="Z347" i="1"/>
  <c r="Y347" i="1"/>
  <c r="X347" i="1"/>
  <c r="V347" i="1"/>
  <c r="S347" i="1"/>
  <c r="R347" i="1"/>
  <c r="P347" i="1"/>
  <c r="O347" i="1"/>
  <c r="N347" i="1"/>
  <c r="H347" i="1"/>
  <c r="G347" i="1"/>
  <c r="AK347" i="1" s="1"/>
  <c r="F347" i="1"/>
  <c r="E347" i="1"/>
  <c r="AH336" i="1"/>
  <c r="AG336" i="1"/>
  <c r="AF336" i="1"/>
  <c r="AA336" i="1"/>
  <c r="Z336" i="1"/>
  <c r="Y336" i="1"/>
  <c r="S336" i="1"/>
  <c r="R336" i="1"/>
  <c r="P336" i="1"/>
  <c r="O336" i="1"/>
  <c r="N336" i="1"/>
  <c r="H336" i="1"/>
  <c r="G336" i="1"/>
  <c r="AK336" i="1" s="1"/>
  <c r="F336" i="1"/>
  <c r="E336" i="1"/>
  <c r="AH327" i="1"/>
  <c r="AG327" i="1"/>
  <c r="AF327" i="1"/>
  <c r="AE327" i="1"/>
  <c r="AC327" i="1"/>
  <c r="AA327" i="1"/>
  <c r="Z327" i="1"/>
  <c r="Y327" i="1"/>
  <c r="X327" i="1"/>
  <c r="V327" i="1"/>
  <c r="S327" i="1"/>
  <c r="R327" i="1"/>
  <c r="P327" i="1"/>
  <c r="O327" i="1"/>
  <c r="N327" i="1"/>
  <c r="H327" i="1"/>
  <c r="G327" i="1"/>
  <c r="AK327" i="1" s="1"/>
  <c r="F327" i="1"/>
  <c r="E327" i="1"/>
  <c r="AH297" i="1"/>
  <c r="AG297" i="1"/>
  <c r="AF297" i="1"/>
  <c r="AE297" i="1"/>
  <c r="AC297" i="1"/>
  <c r="AA297" i="1"/>
  <c r="Z297" i="1"/>
  <c r="Y297" i="1"/>
  <c r="X297" i="1"/>
  <c r="S297" i="1"/>
  <c r="R297" i="1"/>
  <c r="P297" i="1"/>
  <c r="O297" i="1"/>
  <c r="N297" i="1"/>
  <c r="H297" i="1"/>
  <c r="G297" i="1"/>
  <c r="AK297" i="1" s="1"/>
  <c r="F297" i="1"/>
  <c r="E297" i="1"/>
  <c r="AH289" i="1"/>
  <c r="AG289" i="1"/>
  <c r="AE289" i="1"/>
  <c r="AC289" i="1"/>
  <c r="AA289" i="1"/>
  <c r="Z289" i="1"/>
  <c r="X289" i="1"/>
  <c r="V289" i="1"/>
  <c r="S289" i="1"/>
  <c r="R289" i="1"/>
  <c r="P289" i="1"/>
  <c r="O289" i="1"/>
  <c r="N289" i="1"/>
  <c r="H289" i="1"/>
  <c r="G289" i="1"/>
  <c r="AK289" i="1" s="1"/>
  <c r="F289" i="1"/>
  <c r="E289" i="1"/>
  <c r="AH282" i="1"/>
  <c r="AG282" i="1"/>
  <c r="AF282" i="1"/>
  <c r="AE282" i="1"/>
  <c r="AA282" i="1"/>
  <c r="Z282" i="1"/>
  <c r="X282" i="1"/>
  <c r="V282" i="1"/>
  <c r="S282" i="1"/>
  <c r="R282" i="1"/>
  <c r="P282" i="1"/>
  <c r="O282" i="1"/>
  <c r="N282" i="1"/>
  <c r="H282" i="1"/>
  <c r="G282" i="1"/>
  <c r="AK282" i="1" s="1"/>
  <c r="F282" i="1"/>
  <c r="E282" i="1"/>
  <c r="AH270" i="1"/>
  <c r="AG270" i="1"/>
  <c r="AF270" i="1"/>
  <c r="AE270" i="1"/>
  <c r="AA270" i="1"/>
  <c r="Z270" i="1"/>
  <c r="Y270" i="1"/>
  <c r="X270" i="1"/>
  <c r="S270" i="1"/>
  <c r="R270" i="1"/>
  <c r="P270" i="1"/>
  <c r="O270" i="1"/>
  <c r="N270" i="1"/>
  <c r="H270" i="1"/>
  <c r="G270" i="1"/>
  <c r="AK270" i="1" s="1"/>
  <c r="F270" i="1"/>
  <c r="E270" i="1"/>
  <c r="AH249" i="1"/>
  <c r="AG249" i="1"/>
  <c r="AF249" i="1"/>
  <c r="AE249" i="1"/>
  <c r="AA249" i="1"/>
  <c r="Z249" i="1"/>
  <c r="Y249" i="1"/>
  <c r="X249" i="1"/>
  <c r="S249" i="1"/>
  <c r="R249" i="1"/>
  <c r="P249" i="1"/>
  <c r="O249" i="1"/>
  <c r="N249" i="1"/>
  <c r="H249" i="1"/>
  <c r="G249" i="1"/>
  <c r="AK249" i="1" s="1"/>
  <c r="F249" i="1"/>
  <c r="E249" i="1"/>
  <c r="AH247" i="1"/>
  <c r="AG247" i="1"/>
  <c r="AF247" i="1"/>
  <c r="AE247" i="1"/>
  <c r="AA247" i="1"/>
  <c r="Z247" i="1"/>
  <c r="Y247" i="1"/>
  <c r="V247" i="1"/>
  <c r="S247" i="1"/>
  <c r="R247" i="1"/>
  <c r="P247" i="1"/>
  <c r="O247" i="1"/>
  <c r="N247" i="1"/>
  <c r="H247" i="1"/>
  <c r="G247" i="1"/>
  <c r="AK247" i="1" s="1"/>
  <c r="F247" i="1"/>
  <c r="E247" i="1"/>
  <c r="AJ369" i="1"/>
  <c r="AJ360" i="1"/>
  <c r="AL304" i="1" l="1"/>
  <c r="AM304" i="1" l="1"/>
  <c r="AJ359" i="1"/>
  <c r="AJ358" i="1"/>
  <c r="AJ357" i="1"/>
  <c r="AJ355" i="1"/>
  <c r="AJ354" i="1"/>
  <c r="AJ353" i="1"/>
  <c r="AJ352" i="1"/>
  <c r="AJ351" i="1"/>
  <c r="AJ350" i="1"/>
  <c r="AJ349" i="1"/>
  <c r="AJ348" i="1"/>
  <c r="AJ347" i="1"/>
  <c r="AJ327" i="1"/>
  <c r="AJ302" i="1"/>
  <c r="AH302" i="1"/>
  <c r="AH246" i="1" s="1"/>
  <c r="AG302" i="1"/>
  <c r="AG246" i="1" s="1"/>
  <c r="AF302" i="1"/>
  <c r="AE302" i="1"/>
  <c r="AC302" i="1"/>
  <c r="AA302" i="1"/>
  <c r="AA246" i="1" s="1"/>
  <c r="Z302" i="1"/>
  <c r="Z246" i="1" s="1"/>
  <c r="Y302" i="1"/>
  <c r="X302" i="1"/>
  <c r="V302" i="1"/>
  <c r="S302" i="1"/>
  <c r="S246" i="1" s="1"/>
  <c r="R302" i="1"/>
  <c r="R246" i="1" s="1"/>
  <c r="P302" i="1"/>
  <c r="P246" i="1" s="1"/>
  <c r="O302" i="1"/>
  <c r="O246" i="1" s="1"/>
  <c r="N302" i="1"/>
  <c r="N246" i="1" s="1"/>
  <c r="H302" i="1"/>
  <c r="H246" i="1" s="1"/>
  <c r="G302" i="1"/>
  <c r="F302" i="1"/>
  <c r="F246" i="1" s="1"/>
  <c r="E302" i="1"/>
  <c r="E246" i="1" s="1"/>
  <c r="AJ297" i="1"/>
  <c r="AJ289" i="1"/>
  <c r="AJ284" i="1"/>
  <c r="AJ282" i="1"/>
  <c r="AJ270" i="1"/>
  <c r="AJ249" i="1"/>
  <c r="AJ247" i="1"/>
  <c r="G246" i="1" l="1"/>
  <c r="AK246" i="1" s="1"/>
  <c r="AK302" i="1"/>
  <c r="T348" i="1"/>
  <c r="AN348" i="1" s="1"/>
  <c r="T354" i="1"/>
  <c r="AN354" i="1" s="1"/>
  <c r="AL350" i="1"/>
  <c r="T351" i="1"/>
  <c r="U351" i="1" s="1"/>
  <c r="AW351" i="1" s="1"/>
  <c r="T358" i="1"/>
  <c r="U358" i="1" s="1"/>
  <c r="AW358" i="1" s="1"/>
  <c r="T352" i="1"/>
  <c r="AN352" i="1" s="1"/>
  <c r="AL359" i="1"/>
  <c r="AL349" i="1"/>
  <c r="AL353" i="1"/>
  <c r="AL357" i="1"/>
  <c r="AL358" i="1"/>
  <c r="T359" i="1"/>
  <c r="AN359" i="1" s="1"/>
  <c r="T350" i="1"/>
  <c r="AN350" i="1" s="1"/>
  <c r="T353" i="1"/>
  <c r="AN353" i="1" s="1"/>
  <c r="T349" i="1"/>
  <c r="AN349" i="1" s="1"/>
  <c r="AL351" i="1"/>
  <c r="AL354" i="1"/>
  <c r="AL348" i="1"/>
  <c r="AL352" i="1"/>
  <c r="AL347" i="1"/>
  <c r="U354" i="1" l="1"/>
  <c r="U348" i="1"/>
  <c r="AN358" i="1"/>
  <c r="AN351" i="1"/>
  <c r="AM351" i="1"/>
  <c r="AO351" i="1"/>
  <c r="AM350" i="1"/>
  <c r="AM349" i="1"/>
  <c r="AL297" i="1"/>
  <c r="AM352" i="1"/>
  <c r="AM353" i="1"/>
  <c r="AM347" i="1"/>
  <c r="AM358" i="1"/>
  <c r="AO358" i="1"/>
  <c r="AM359" i="1"/>
  <c r="AM354" i="1"/>
  <c r="U352" i="1"/>
  <c r="AW352" i="1" s="1"/>
  <c r="AL302" i="1"/>
  <c r="AM348" i="1"/>
  <c r="AM357" i="1"/>
  <c r="T357" i="1"/>
  <c r="AN357" i="1" s="1"/>
  <c r="W351" i="1"/>
  <c r="AU351" i="1" s="1"/>
  <c r="U349" i="1"/>
  <c r="U350" i="1"/>
  <c r="W358" i="1"/>
  <c r="AU358" i="1" s="1"/>
  <c r="T347" i="1"/>
  <c r="AN347" i="1" s="1"/>
  <c r="U359" i="1"/>
  <c r="AW359" i="1" s="1"/>
  <c r="AB358" i="1"/>
  <c r="AX358" i="1" s="1"/>
  <c r="AY358" i="1" s="1"/>
  <c r="U353" i="1"/>
  <c r="AB351" i="1"/>
  <c r="AX351" i="1" s="1"/>
  <c r="AY351" i="1" s="1"/>
  <c r="AO353" i="1" l="1"/>
  <c r="AW353" i="1"/>
  <c r="W354" i="1"/>
  <c r="AU354" i="1" s="1"/>
  <c r="AW354" i="1"/>
  <c r="AO350" i="1"/>
  <c r="AW350" i="1"/>
  <c r="AO348" i="1"/>
  <c r="AW348" i="1"/>
  <c r="AO349" i="1"/>
  <c r="AW349" i="1"/>
  <c r="AO359" i="1"/>
  <c r="W359" i="1"/>
  <c r="AU359" i="1" s="1"/>
  <c r="AB352" i="1"/>
  <c r="AT352" i="1" s="1"/>
  <c r="W352" i="1"/>
  <c r="AU352" i="1" s="1"/>
  <c r="AB354" i="1"/>
  <c r="AO354" i="1"/>
  <c r="AB348" i="1"/>
  <c r="W348" i="1"/>
  <c r="AU348" i="1" s="1"/>
  <c r="AM297" i="1"/>
  <c r="AP358" i="1"/>
  <c r="AM302" i="1"/>
  <c r="AP351" i="1"/>
  <c r="AO352" i="1"/>
  <c r="W349" i="1"/>
  <c r="AU349" i="1" s="1"/>
  <c r="W350" i="1"/>
  <c r="AU350" i="1" s="1"/>
  <c r="W353" i="1"/>
  <c r="AU353" i="1" s="1"/>
  <c r="AB350" i="1"/>
  <c r="AD358" i="1"/>
  <c r="AV358" i="1" s="1"/>
  <c r="AD351" i="1"/>
  <c r="AV351" i="1" s="1"/>
  <c r="AB349" i="1"/>
  <c r="AT351" i="1"/>
  <c r="AT358" i="1"/>
  <c r="U347" i="1"/>
  <c r="U357" i="1"/>
  <c r="AB359" i="1"/>
  <c r="AX359" i="1" s="1"/>
  <c r="AY359" i="1" s="1"/>
  <c r="AB353" i="1"/>
  <c r="AP350" i="1" l="1"/>
  <c r="AX350" i="1"/>
  <c r="AY350" i="1" s="1"/>
  <c r="AO357" i="1"/>
  <c r="AW357" i="1"/>
  <c r="AP349" i="1"/>
  <c r="AX349" i="1"/>
  <c r="AY349" i="1" s="1"/>
  <c r="AD354" i="1"/>
  <c r="AV354" i="1" s="1"/>
  <c r="AX354" i="1"/>
  <c r="AY354" i="1" s="1"/>
  <c r="AO347" i="1"/>
  <c r="AW347" i="1"/>
  <c r="AT353" i="1"/>
  <c r="AX353" i="1"/>
  <c r="AY353" i="1" s="1"/>
  <c r="AT348" i="1"/>
  <c r="AX348" i="1"/>
  <c r="AY348" i="1" s="1"/>
  <c r="AD352" i="1"/>
  <c r="AV352" i="1" s="1"/>
  <c r="AX352" i="1"/>
  <c r="AY352" i="1" s="1"/>
  <c r="AP359" i="1"/>
  <c r="AD359" i="1"/>
  <c r="AD357" i="1" s="1"/>
  <c r="AP352" i="1"/>
  <c r="AP354" i="1"/>
  <c r="AT354" i="1"/>
  <c r="AP348" i="1"/>
  <c r="AD348" i="1"/>
  <c r="AV348" i="1" s="1"/>
  <c r="AP353" i="1"/>
  <c r="W347" i="1"/>
  <c r="AU347" i="1" s="1"/>
  <c r="W357" i="1"/>
  <c r="AU357" i="1" s="1"/>
  <c r="AD349" i="1"/>
  <c r="AV349" i="1" s="1"/>
  <c r="AT349" i="1"/>
  <c r="AD350" i="1"/>
  <c r="AV350" i="1" s="1"/>
  <c r="AT350" i="1"/>
  <c r="AT359" i="1"/>
  <c r="AB357" i="1"/>
  <c r="AB347" i="1"/>
  <c r="AD353" i="1"/>
  <c r="AH174" i="1"/>
  <c r="AG174" i="1"/>
  <c r="AF174" i="1"/>
  <c r="AE174" i="1"/>
  <c r="AA174" i="1"/>
  <c r="Z174" i="1"/>
  <c r="Y174" i="1"/>
  <c r="X174" i="1"/>
  <c r="S174" i="1"/>
  <c r="R174" i="1"/>
  <c r="P174" i="1"/>
  <c r="O174" i="1"/>
  <c r="N174" i="1"/>
  <c r="H174" i="1"/>
  <c r="G174" i="1"/>
  <c r="AK174" i="1" s="1"/>
  <c r="F174" i="1"/>
  <c r="E174" i="1"/>
  <c r="AH157" i="1"/>
  <c r="AG157" i="1"/>
  <c r="AF157" i="1"/>
  <c r="AE157" i="1"/>
  <c r="AA157" i="1"/>
  <c r="Z157" i="1"/>
  <c r="Y157" i="1"/>
  <c r="X157" i="1"/>
  <c r="S157" i="1"/>
  <c r="R157" i="1"/>
  <c r="P157" i="1"/>
  <c r="O157" i="1"/>
  <c r="N157" i="1"/>
  <c r="H157" i="1"/>
  <c r="G157" i="1"/>
  <c r="AK157" i="1" s="1"/>
  <c r="F157" i="1"/>
  <c r="E157" i="1"/>
  <c r="AH54" i="1"/>
  <c r="AG54" i="1"/>
  <c r="AF54" i="1"/>
  <c r="AE54" i="1"/>
  <c r="AA54" i="1"/>
  <c r="Z54" i="1"/>
  <c r="Y54" i="1"/>
  <c r="X54" i="1"/>
  <c r="S54" i="1"/>
  <c r="R54" i="1"/>
  <c r="P54" i="1"/>
  <c r="O54" i="1"/>
  <c r="N54" i="1"/>
  <c r="H54" i="1"/>
  <c r="G54" i="1"/>
  <c r="AK54" i="1" s="1"/>
  <c r="F54" i="1"/>
  <c r="E54" i="1"/>
  <c r="AH49" i="1"/>
  <c r="AG49" i="1"/>
  <c r="AF49" i="1"/>
  <c r="AE49" i="1"/>
  <c r="AD49" i="1"/>
  <c r="AA49" i="1"/>
  <c r="Z49" i="1"/>
  <c r="Y49" i="1"/>
  <c r="X49" i="1"/>
  <c r="W49" i="1"/>
  <c r="S49" i="1"/>
  <c r="R49" i="1"/>
  <c r="P49" i="1"/>
  <c r="O49" i="1"/>
  <c r="N49" i="1"/>
  <c r="H49" i="1"/>
  <c r="G49" i="1"/>
  <c r="AK49" i="1" s="1"/>
  <c r="F49" i="1"/>
  <c r="E49" i="1"/>
  <c r="AH43" i="1"/>
  <c r="AG43" i="1"/>
  <c r="AF43" i="1"/>
  <c r="AE43" i="1"/>
  <c r="AD43" i="1"/>
  <c r="AA43" i="1"/>
  <c r="Z43" i="1"/>
  <c r="Y43" i="1"/>
  <c r="X43" i="1"/>
  <c r="W43" i="1"/>
  <c r="S43" i="1"/>
  <c r="R43" i="1"/>
  <c r="P43" i="1"/>
  <c r="O43" i="1"/>
  <c r="N43" i="1"/>
  <c r="H43" i="1"/>
  <c r="G43" i="1"/>
  <c r="AK43" i="1" s="1"/>
  <c r="F43" i="1"/>
  <c r="E43" i="1"/>
  <c r="AH41" i="1"/>
  <c r="AG41" i="1"/>
  <c r="AF41" i="1"/>
  <c r="AE41" i="1"/>
  <c r="AD41" i="1"/>
  <c r="AA41" i="1"/>
  <c r="Z41" i="1"/>
  <c r="Y41" i="1"/>
  <c r="X41" i="1"/>
  <c r="W41" i="1"/>
  <c r="S41" i="1"/>
  <c r="R41" i="1"/>
  <c r="P41" i="1"/>
  <c r="O41" i="1"/>
  <c r="N41" i="1"/>
  <c r="H41" i="1"/>
  <c r="G41" i="1"/>
  <c r="AK41" i="1" s="1"/>
  <c r="F41" i="1"/>
  <c r="E41" i="1"/>
  <c r="AH23" i="1"/>
  <c r="AG23" i="1"/>
  <c r="AF23" i="1"/>
  <c r="AE23" i="1"/>
  <c r="AA23" i="1"/>
  <c r="Z23" i="1"/>
  <c r="Y23" i="1"/>
  <c r="X23" i="1"/>
  <c r="S23" i="1"/>
  <c r="R23" i="1"/>
  <c r="P23" i="1"/>
  <c r="O23" i="1"/>
  <c r="N23" i="1"/>
  <c r="H23" i="1"/>
  <c r="G23" i="1"/>
  <c r="AK23" i="1" s="1"/>
  <c r="F23" i="1"/>
  <c r="E23" i="1"/>
  <c r="AH689" i="1"/>
  <c r="AH657" i="1" s="1"/>
  <c r="AG689" i="1"/>
  <c r="AE689" i="1"/>
  <c r="AE657" i="1" s="1"/>
  <c r="AA689" i="1"/>
  <c r="AA657" i="1" s="1"/>
  <c r="Z689" i="1"/>
  <c r="X689" i="1"/>
  <c r="X657" i="1" s="1"/>
  <c r="S689" i="1"/>
  <c r="S657" i="1" s="1"/>
  <c r="R689" i="1"/>
  <c r="R657" i="1" s="1"/>
  <c r="P689" i="1"/>
  <c r="P657" i="1" s="1"/>
  <c r="O689" i="1"/>
  <c r="O657" i="1" s="1"/>
  <c r="N689" i="1"/>
  <c r="N657" i="1" s="1"/>
  <c r="H689" i="1"/>
  <c r="G689" i="1"/>
  <c r="AK689" i="1" s="1"/>
  <c r="F689" i="1"/>
  <c r="E689" i="1"/>
  <c r="AH18" i="1"/>
  <c r="AG18" i="1"/>
  <c r="AF18" i="1"/>
  <c r="AE18" i="1"/>
  <c r="AD18" i="1"/>
  <c r="AA18" i="1"/>
  <c r="Z18" i="1"/>
  <c r="Y18" i="1"/>
  <c r="X18" i="1"/>
  <c r="W18" i="1"/>
  <c r="S18" i="1"/>
  <c r="R18" i="1"/>
  <c r="P18" i="1"/>
  <c r="O18" i="1"/>
  <c r="N18" i="1"/>
  <c r="H18" i="1"/>
  <c r="G18" i="1"/>
  <c r="AK18" i="1" s="1"/>
  <c r="F18" i="1"/>
  <c r="E18" i="1"/>
  <c r="AJ174" i="1"/>
  <c r="AJ157" i="1"/>
  <c r="AJ54" i="1"/>
  <c r="AJ53" i="1"/>
  <c r="AJ52" i="1"/>
  <c r="AJ51" i="1"/>
  <c r="AJ50" i="1"/>
  <c r="AJ49" i="1"/>
  <c r="AJ689" i="1"/>
  <c r="AJ18" i="1"/>
  <c r="AP347" i="1" l="1"/>
  <c r="AX347" i="1"/>
  <c r="AY347" i="1" s="1"/>
  <c r="AP357" i="1"/>
  <c r="AX357" i="1"/>
  <c r="AY357" i="1" s="1"/>
  <c r="X17" i="1"/>
  <c r="AH17" i="1"/>
  <c r="AH16" i="1" s="1"/>
  <c r="Y17" i="1"/>
  <c r="S17" i="1"/>
  <c r="S16" i="1" s="1"/>
  <c r="Z17" i="1"/>
  <c r="AF17" i="1"/>
  <c r="R17" i="1"/>
  <c r="R16" i="1" s="1"/>
  <c r="AE17" i="1"/>
  <c r="AA17" i="1"/>
  <c r="AA16" i="1" s="1"/>
  <c r="AG17" i="1"/>
  <c r="AV359" i="1"/>
  <c r="T50" i="1"/>
  <c r="AN50" i="1" s="1"/>
  <c r="T53" i="1"/>
  <c r="AN53" i="1" s="1"/>
  <c r="AL52" i="1"/>
  <c r="AV357" i="1"/>
  <c r="AT357" i="1"/>
  <c r="AD347" i="1"/>
  <c r="AV347" i="1" s="1"/>
  <c r="AV353" i="1"/>
  <c r="AT347" i="1"/>
  <c r="E17" i="1"/>
  <c r="G17" i="1"/>
  <c r="G16" i="1" s="1"/>
  <c r="F17" i="1"/>
  <c r="O17" i="1"/>
  <c r="O16" i="1" s="1"/>
  <c r="N17" i="1"/>
  <c r="N16" i="1" s="1"/>
  <c r="P17" i="1"/>
  <c r="P16" i="1" s="1"/>
  <c r="H17" i="1"/>
  <c r="H16" i="1" s="1"/>
  <c r="T52" i="1"/>
  <c r="AN52" i="1" s="1"/>
  <c r="AL53" i="1"/>
  <c r="AL50" i="1"/>
  <c r="AL49" i="1"/>
  <c r="T51" i="1"/>
  <c r="AN51" i="1" s="1"/>
  <c r="AL51" i="1"/>
  <c r="U53" i="1" l="1"/>
  <c r="AO53" i="1" s="1"/>
  <c r="U50" i="1"/>
  <c r="V50" i="1" s="1"/>
  <c r="AW50" i="1" s="1"/>
  <c r="AM53" i="1"/>
  <c r="AM49" i="1"/>
  <c r="AL18" i="1"/>
  <c r="AM51" i="1"/>
  <c r="AM52" i="1"/>
  <c r="AM50" i="1"/>
  <c r="U52" i="1"/>
  <c r="AB52" i="1" s="1"/>
  <c r="T49" i="1"/>
  <c r="AN49" i="1" s="1"/>
  <c r="U51" i="1"/>
  <c r="AO51" i="1" s="1"/>
  <c r="V53" i="1" l="1"/>
  <c r="AB53" i="1"/>
  <c r="AP53" i="1" s="1"/>
  <c r="AO50" i="1"/>
  <c r="AU50" i="1"/>
  <c r="AB50" i="1"/>
  <c r="AT50" i="1" s="1"/>
  <c r="AP52" i="1"/>
  <c r="AM18" i="1"/>
  <c r="AO52" i="1"/>
  <c r="AC52" i="1"/>
  <c r="V52" i="1"/>
  <c r="AT52" i="1"/>
  <c r="V51" i="1"/>
  <c r="AW51" i="1" s="1"/>
  <c r="U49" i="1"/>
  <c r="AO49" i="1" s="1"/>
  <c r="AB51" i="1"/>
  <c r="AP51" i="1" s="1"/>
  <c r="AV52" i="1" l="1"/>
  <c r="AX52" i="1"/>
  <c r="AU53" i="1"/>
  <c r="AW53" i="1"/>
  <c r="AU52" i="1"/>
  <c r="AW52" i="1"/>
  <c r="AT53" i="1"/>
  <c r="AC53" i="1"/>
  <c r="AC50" i="1"/>
  <c r="AP50" i="1"/>
  <c r="V49" i="1"/>
  <c r="AU51" i="1"/>
  <c r="AT51" i="1"/>
  <c r="AB49" i="1"/>
  <c r="AC51" i="1"/>
  <c r="AX51" i="1" s="1"/>
  <c r="AY51" i="1" s="1"/>
  <c r="AV50" i="1" l="1"/>
  <c r="AX50" i="1"/>
  <c r="AY50" i="1" s="1"/>
  <c r="AV53" i="1"/>
  <c r="AX53" i="1"/>
  <c r="AY53" i="1" s="1"/>
  <c r="AU49" i="1"/>
  <c r="AW49" i="1"/>
  <c r="AY52" i="1"/>
  <c r="AC49" i="1"/>
  <c r="AT49" i="1"/>
  <c r="AP49" i="1"/>
  <c r="AV51" i="1"/>
  <c r="AV49" i="1" l="1"/>
  <c r="AX49" i="1"/>
  <c r="AY49" i="1" s="1"/>
  <c r="T229" i="1"/>
  <c r="AN229" i="1" s="1"/>
  <c r="T217" i="1"/>
  <c r="AN217" i="1" s="1"/>
  <c r="AL205" i="1"/>
  <c r="AM205" i="1" s="1"/>
  <c r="T193" i="1"/>
  <c r="AN193" i="1" s="1"/>
  <c r="T814" i="1"/>
  <c r="AN814" i="1" s="1"/>
  <c r="T918" i="1"/>
  <c r="AN918" i="1" s="1"/>
  <c r="T896" i="1"/>
  <c r="AN896" i="1" s="1"/>
  <c r="T170" i="1"/>
  <c r="AN170" i="1" s="1"/>
  <c r="T312" i="1"/>
  <c r="AN312" i="1" s="1"/>
  <c r="AL609" i="1"/>
  <c r="AM609" i="1" s="1"/>
  <c r="AL879" i="1"/>
  <c r="AM879" i="1" s="1"/>
  <c r="AL356" i="1"/>
  <c r="AM356" i="1" s="1"/>
  <c r="T576" i="1"/>
  <c r="AN576" i="1" s="1"/>
  <c r="T562" i="1"/>
  <c r="AN562" i="1" s="1"/>
  <c r="T337" i="1"/>
  <c r="AN337" i="1" s="1"/>
  <c r="T133" i="1"/>
  <c r="AN133" i="1" s="1"/>
  <c r="AL85" i="1"/>
  <c r="AM85" i="1" s="1"/>
  <c r="T61" i="1"/>
  <c r="AN61" i="1" s="1"/>
  <c r="T55" i="1"/>
  <c r="AN55" i="1" s="1"/>
  <c r="T864" i="1"/>
  <c r="AN864" i="1" s="1"/>
  <c r="AL852" i="1"/>
  <c r="AM852" i="1" s="1"/>
  <c r="T803" i="1"/>
  <c r="AN803" i="1" s="1"/>
  <c r="AL538" i="1"/>
  <c r="AM538" i="1" s="1"/>
  <c r="AL531" i="1"/>
  <c r="AM531" i="1" s="1"/>
  <c r="AL521" i="1"/>
  <c r="AM521" i="1" s="1"/>
  <c r="AL495" i="1"/>
  <c r="AM495" i="1" s="1"/>
  <c r="T833" i="1"/>
  <c r="AN833" i="1" s="1"/>
  <c r="T38" i="1"/>
  <c r="AN38" i="1" s="1"/>
  <c r="T724" i="1"/>
  <c r="AN724" i="1" s="1"/>
  <c r="T444" i="1"/>
  <c r="AN444" i="1" s="1"/>
  <c r="T426" i="1"/>
  <c r="AN426" i="1" s="1"/>
  <c r="AL416" i="1"/>
  <c r="AM416" i="1" s="1"/>
  <c r="T295" i="1"/>
  <c r="AN295" i="1" s="1"/>
  <c r="AL692" i="1"/>
  <c r="AM692" i="1" s="1"/>
  <c r="T681" i="1"/>
  <c r="AN681" i="1" s="1"/>
  <c r="T274" i="1"/>
  <c r="AN274" i="1" s="1"/>
  <c r="T628" i="1"/>
  <c r="AN628" i="1" s="1"/>
  <c r="AL656" i="1"/>
  <c r="AM656" i="1" s="1"/>
  <c r="T374" i="1"/>
  <c r="AN374" i="1" s="1"/>
  <c r="T643" i="1"/>
  <c r="AN643" i="1" s="1"/>
  <c r="T240" i="1"/>
  <c r="AN240" i="1" s="1"/>
  <c r="AL228" i="1"/>
  <c r="AM228" i="1" s="1"/>
  <c r="AL216" i="1"/>
  <c r="AM216" i="1" s="1"/>
  <c r="T204" i="1"/>
  <c r="AN204" i="1" s="1"/>
  <c r="T180" i="1"/>
  <c r="AN180" i="1" s="1"/>
  <c r="T813" i="1"/>
  <c r="AN813" i="1" s="1"/>
  <c r="T917" i="1"/>
  <c r="AN917" i="1" s="1"/>
  <c r="T906" i="1"/>
  <c r="AN906" i="1" s="1"/>
  <c r="AL895" i="1"/>
  <c r="AM895" i="1" s="1"/>
  <c r="T169" i="1"/>
  <c r="AN169" i="1" s="1"/>
  <c r="AL311" i="1"/>
  <c r="AM311" i="1" s="1"/>
  <c r="T608" i="1"/>
  <c r="AN608" i="1" s="1"/>
  <c r="T596" i="1"/>
  <c r="AN596" i="1" s="1"/>
  <c r="T878" i="1"/>
  <c r="AN878" i="1" s="1"/>
  <c r="T810" i="1"/>
  <c r="AN810" i="1" s="1"/>
  <c r="T575" i="1"/>
  <c r="AN575" i="1" s="1"/>
  <c r="T561" i="1"/>
  <c r="AN561" i="1" s="1"/>
  <c r="AL144" i="1"/>
  <c r="AM144" i="1" s="1"/>
  <c r="T96" i="1"/>
  <c r="AN96" i="1" s="1"/>
  <c r="T84" i="1"/>
  <c r="AN84" i="1" s="1"/>
  <c r="T72" i="1"/>
  <c r="AN72" i="1" s="1"/>
  <c r="AL60" i="1"/>
  <c r="AM60" i="1" s="1"/>
  <c r="T552" i="1"/>
  <c r="AN552" i="1" s="1"/>
  <c r="AL863" i="1"/>
  <c r="AM863" i="1" s="1"/>
  <c r="T851" i="1"/>
  <c r="AN851" i="1" s="1"/>
  <c r="T778" i="1"/>
  <c r="AN778" i="1" s="1"/>
  <c r="AL520" i="1"/>
  <c r="AM520" i="1" s="1"/>
  <c r="T507" i="1"/>
  <c r="AN507" i="1" s="1"/>
  <c r="AL48" i="1"/>
  <c r="T832" i="1"/>
  <c r="AN832" i="1" s="1"/>
  <c r="T37" i="1"/>
  <c r="AN37" i="1" s="1"/>
  <c r="T25" i="1"/>
  <c r="AN25" i="1" s="1"/>
  <c r="AL713" i="1"/>
  <c r="AM713" i="1" s="1"/>
  <c r="T468" i="1"/>
  <c r="AN468" i="1" s="1"/>
  <c r="T437" i="1"/>
  <c r="AN437" i="1" s="1"/>
  <c r="T425" i="1"/>
  <c r="AN425" i="1" s="1"/>
  <c r="AL415" i="1"/>
  <c r="T702" i="1"/>
  <c r="AN702" i="1" s="1"/>
  <c r="T294" i="1"/>
  <c r="AN294" i="1" s="1"/>
  <c r="T691" i="1"/>
  <c r="AN691" i="1" s="1"/>
  <c r="T669" i="1"/>
  <c r="AN669" i="1" s="1"/>
  <c r="T390" i="1"/>
  <c r="AN390" i="1" s="1"/>
  <c r="T273" i="1"/>
  <c r="AN273" i="1" s="1"/>
  <c r="T260" i="1"/>
  <c r="AN260" i="1" s="1"/>
  <c r="T627" i="1"/>
  <c r="AN627" i="1" s="1"/>
  <c r="T655" i="1"/>
  <c r="AN655" i="1" s="1"/>
  <c r="AL642" i="1"/>
  <c r="AM642" i="1" s="1"/>
  <c r="T215" i="1"/>
  <c r="AN215" i="1" s="1"/>
  <c r="T203" i="1"/>
  <c r="AN203" i="1" s="1"/>
  <c r="T191" i="1"/>
  <c r="AN191" i="1" s="1"/>
  <c r="AL812" i="1"/>
  <c r="AM812" i="1" s="1"/>
  <c r="AL905" i="1"/>
  <c r="AM905" i="1" s="1"/>
  <c r="AL894" i="1"/>
  <c r="AL168" i="1"/>
  <c r="AM168" i="1" s="1"/>
  <c r="T310" i="1"/>
  <c r="AN310" i="1" s="1"/>
  <c r="AL619" i="1"/>
  <c r="AM619" i="1" s="1"/>
  <c r="T607" i="1"/>
  <c r="AN607" i="1" s="1"/>
  <c r="T877" i="1"/>
  <c r="AN877" i="1" s="1"/>
  <c r="T574" i="1"/>
  <c r="AN574" i="1" s="1"/>
  <c r="T560" i="1"/>
  <c r="AN560" i="1" s="1"/>
  <c r="AL131" i="1"/>
  <c r="AM131" i="1" s="1"/>
  <c r="T119" i="1"/>
  <c r="AN119" i="1" s="1"/>
  <c r="T107" i="1"/>
  <c r="AN107" i="1" s="1"/>
  <c r="T71" i="1"/>
  <c r="AN71" i="1" s="1"/>
  <c r="T862" i="1"/>
  <c r="AN862" i="1" s="1"/>
  <c r="T801" i="1"/>
  <c r="AN801" i="1" s="1"/>
  <c r="T536" i="1"/>
  <c r="AN536" i="1" s="1"/>
  <c r="AL506" i="1"/>
  <c r="AM506" i="1" s="1"/>
  <c r="AL494" i="1"/>
  <c r="AM494" i="1" s="1"/>
  <c r="T831" i="1"/>
  <c r="AN831" i="1" s="1"/>
  <c r="T24" i="1"/>
  <c r="AN24" i="1" s="1"/>
  <c r="T746" i="1"/>
  <c r="AN746" i="1" s="1"/>
  <c r="T734" i="1"/>
  <c r="AN734" i="1" s="1"/>
  <c r="T722" i="1"/>
  <c r="AN722" i="1" s="1"/>
  <c r="AL467" i="1"/>
  <c r="AM467" i="1" s="1"/>
  <c r="T436" i="1"/>
  <c r="AN436" i="1" s="1"/>
  <c r="AL414" i="1"/>
  <c r="AM414" i="1" s="1"/>
  <c r="AL701" i="1"/>
  <c r="AM701" i="1" s="1"/>
  <c r="AL293" i="1"/>
  <c r="AM293" i="1" s="1"/>
  <c r="T688" i="1"/>
  <c r="AN688" i="1" s="1"/>
  <c r="T272" i="1"/>
  <c r="AN272" i="1" s="1"/>
  <c r="T626" i="1"/>
  <c r="AN626" i="1" s="1"/>
  <c r="AL372" i="1"/>
  <c r="T190" i="1"/>
  <c r="AN190" i="1" s="1"/>
  <c r="T178" i="1"/>
  <c r="AN178" i="1" s="1"/>
  <c r="T915" i="1"/>
  <c r="AN915" i="1" s="1"/>
  <c r="T893" i="1"/>
  <c r="AN893" i="1" s="1"/>
  <c r="T167" i="1"/>
  <c r="AN167" i="1" s="1"/>
  <c r="T159" i="1"/>
  <c r="AN159" i="1" s="1"/>
  <c r="T618" i="1"/>
  <c r="AN618" i="1" s="1"/>
  <c r="T346" i="1"/>
  <c r="AN346" i="1" s="1"/>
  <c r="T154" i="1"/>
  <c r="AN154" i="1" s="1"/>
  <c r="T118" i="1"/>
  <c r="AN118" i="1" s="1"/>
  <c r="T106" i="1"/>
  <c r="AN106" i="1" s="1"/>
  <c r="T70" i="1"/>
  <c r="AN70" i="1" s="1"/>
  <c r="AL58" i="1"/>
  <c r="AM58" i="1" s="1"/>
  <c r="T861" i="1"/>
  <c r="AN861" i="1" s="1"/>
  <c r="T849" i="1"/>
  <c r="AN849" i="1" s="1"/>
  <c r="AL788" i="1"/>
  <c r="AM788" i="1" s="1"/>
  <c r="T776" i="1"/>
  <c r="AN776" i="1" s="1"/>
  <c r="T547" i="1"/>
  <c r="AN547" i="1" s="1"/>
  <c r="T334" i="1"/>
  <c r="AN334" i="1" s="1"/>
  <c r="AL518" i="1"/>
  <c r="AM518" i="1" s="1"/>
  <c r="T493" i="1"/>
  <c r="AN493" i="1" s="1"/>
  <c r="T830" i="1"/>
  <c r="AN830" i="1" s="1"/>
  <c r="T757" i="1"/>
  <c r="AN757" i="1" s="1"/>
  <c r="T745" i="1"/>
  <c r="AN745" i="1" s="1"/>
  <c r="AL733" i="1"/>
  <c r="AM733" i="1" s="1"/>
  <c r="T476" i="1"/>
  <c r="AN476" i="1" s="1"/>
  <c r="T466" i="1"/>
  <c r="AN466" i="1" s="1"/>
  <c r="T435" i="1"/>
  <c r="AN435" i="1" s="1"/>
  <c r="AL423" i="1"/>
  <c r="T413" i="1"/>
  <c r="AN413" i="1" s="1"/>
  <c r="T700" i="1"/>
  <c r="AN700" i="1" s="1"/>
  <c r="T292" i="1"/>
  <c r="AN292" i="1" s="1"/>
  <c r="T667" i="1"/>
  <c r="AN667" i="1" s="1"/>
  <c r="T392" i="1"/>
  <c r="AN392" i="1" s="1"/>
  <c r="T271" i="1"/>
  <c r="AN271" i="1" s="1"/>
  <c r="AL640" i="1"/>
  <c r="AM640" i="1" s="1"/>
  <c r="AL237" i="1"/>
  <c r="AM237" i="1" s="1"/>
  <c r="T225" i="1"/>
  <c r="AN225" i="1" s="1"/>
  <c r="T213" i="1"/>
  <c r="AN213" i="1" s="1"/>
  <c r="AL177" i="1"/>
  <c r="AM177" i="1" s="1"/>
  <c r="T922" i="1"/>
  <c r="AN922" i="1" s="1"/>
  <c r="T914" i="1"/>
  <c r="AN914" i="1" s="1"/>
  <c r="T903" i="1"/>
  <c r="AN903" i="1" s="1"/>
  <c r="T892" i="1"/>
  <c r="AN892" i="1" s="1"/>
  <c r="AL166" i="1"/>
  <c r="AM166" i="1" s="1"/>
  <c r="AL605" i="1"/>
  <c r="AM605" i="1" s="1"/>
  <c r="T345" i="1"/>
  <c r="AN345" i="1" s="1"/>
  <c r="T153" i="1"/>
  <c r="AN153" i="1" s="1"/>
  <c r="T141" i="1"/>
  <c r="AN141" i="1" s="1"/>
  <c r="AL129" i="1"/>
  <c r="AM129" i="1" s="1"/>
  <c r="T117" i="1"/>
  <c r="AN117" i="1" s="1"/>
  <c r="T93" i="1"/>
  <c r="AN93" i="1" s="1"/>
  <c r="AL81" i="1"/>
  <c r="AM81" i="1" s="1"/>
  <c r="T872" i="1"/>
  <c r="AN872" i="1" s="1"/>
  <c r="T848" i="1"/>
  <c r="AN848" i="1" s="1"/>
  <c r="T775" i="1"/>
  <c r="AN775" i="1" s="1"/>
  <c r="AL333" i="1"/>
  <c r="AM333" i="1" s="1"/>
  <c r="T34" i="1"/>
  <c r="AN34" i="1" s="1"/>
  <c r="T482" i="1"/>
  <c r="AN482" i="1" s="1"/>
  <c r="T756" i="1"/>
  <c r="AN756" i="1" s="1"/>
  <c r="AL744" i="1"/>
  <c r="AL732" i="1"/>
  <c r="AM732" i="1" s="1"/>
  <c r="T712" i="1"/>
  <c r="AN712" i="1" s="1"/>
  <c r="T453" i="1"/>
  <c r="AN453" i="1" s="1"/>
  <c r="T434" i="1"/>
  <c r="AN434" i="1" s="1"/>
  <c r="AL422" i="1"/>
  <c r="T412" i="1"/>
  <c r="AN412" i="1" s="1"/>
  <c r="T287" i="1"/>
  <c r="AN287" i="1" s="1"/>
  <c r="T686" i="1"/>
  <c r="AN686" i="1" s="1"/>
  <c r="T678" i="1"/>
  <c r="AN678" i="1" s="1"/>
  <c r="T666" i="1"/>
  <c r="AN666" i="1" s="1"/>
  <c r="T391" i="1"/>
  <c r="AN391" i="1" s="1"/>
  <c r="T636" i="1"/>
  <c r="AN636" i="1" s="1"/>
  <c r="T624" i="1"/>
  <c r="AN624" i="1" s="1"/>
  <c r="T652" i="1"/>
  <c r="AN652" i="1" s="1"/>
  <c r="T370" i="1"/>
  <c r="AN370" i="1" s="1"/>
  <c r="T639" i="1"/>
  <c r="AN639" i="1" s="1"/>
  <c r="T236" i="1"/>
  <c r="AN236" i="1" s="1"/>
  <c r="AL224" i="1"/>
  <c r="AM224" i="1" s="1"/>
  <c r="AL212" i="1"/>
  <c r="AM212" i="1" s="1"/>
  <c r="T200" i="1"/>
  <c r="AN200" i="1" s="1"/>
  <c r="AL188" i="1"/>
  <c r="T176" i="1"/>
  <c r="AN176" i="1" s="1"/>
  <c r="T367" i="1"/>
  <c r="AN367" i="1" s="1"/>
  <c r="T307" i="1"/>
  <c r="AN307" i="1" s="1"/>
  <c r="T616" i="1"/>
  <c r="AN616" i="1" s="1"/>
  <c r="T604" i="1"/>
  <c r="AN604" i="1" s="1"/>
  <c r="T592" i="1"/>
  <c r="AN592" i="1" s="1"/>
  <c r="T583" i="1"/>
  <c r="AN583" i="1" s="1"/>
  <c r="T344" i="1"/>
  <c r="AN344" i="1" s="1"/>
  <c r="T152" i="1"/>
  <c r="AN152" i="1" s="1"/>
  <c r="T140" i="1"/>
  <c r="AN140" i="1" s="1"/>
  <c r="T128" i="1"/>
  <c r="AN128" i="1" s="1"/>
  <c r="T116" i="1"/>
  <c r="AN116" i="1" s="1"/>
  <c r="T92" i="1"/>
  <c r="AN92" i="1" s="1"/>
  <c r="T68" i="1"/>
  <c r="AN68" i="1" s="1"/>
  <c r="T859" i="1"/>
  <c r="AN859" i="1" s="1"/>
  <c r="T798" i="1"/>
  <c r="AN798" i="1" s="1"/>
  <c r="AL774" i="1"/>
  <c r="AM774" i="1" s="1"/>
  <c r="T545" i="1"/>
  <c r="AN545" i="1" s="1"/>
  <c r="AL332" i="1"/>
  <c r="T527" i="1"/>
  <c r="AN527" i="1" s="1"/>
  <c r="T516" i="1"/>
  <c r="AN516" i="1" s="1"/>
  <c r="T503" i="1"/>
  <c r="AN503" i="1" s="1"/>
  <c r="T47" i="1"/>
  <c r="AN47" i="1" s="1"/>
  <c r="T486" i="1"/>
  <c r="AN486" i="1" s="1"/>
  <c r="AL300" i="1"/>
  <c r="AM300" i="1" s="1"/>
  <c r="AL755" i="1"/>
  <c r="AM755" i="1" s="1"/>
  <c r="AL743" i="1"/>
  <c r="AM743" i="1" s="1"/>
  <c r="AL731" i="1"/>
  <c r="AM731" i="1" s="1"/>
  <c r="T711" i="1"/>
  <c r="AN711" i="1" s="1"/>
  <c r="T421" i="1"/>
  <c r="AN421" i="1" s="1"/>
  <c r="T411" i="1"/>
  <c r="AN411" i="1" s="1"/>
  <c r="T407" i="1"/>
  <c r="AN407" i="1" s="1"/>
  <c r="T22" i="1"/>
  <c r="AN22" i="1" s="1"/>
  <c r="T677" i="1"/>
  <c r="AN677" i="1" s="1"/>
  <c r="AL281" i="1"/>
  <c r="T268" i="1"/>
  <c r="AN268" i="1" s="1"/>
  <c r="AL382" i="1"/>
  <c r="AM382" i="1" s="1"/>
  <c r="AL635" i="1"/>
  <c r="AM635" i="1" s="1"/>
  <c r="T623" i="1"/>
  <c r="AN623" i="1" s="1"/>
  <c r="T651" i="1"/>
  <c r="AN651" i="1" s="1"/>
  <c r="T650" i="1"/>
  <c r="AN650" i="1" s="1"/>
  <c r="AL638" i="1"/>
  <c r="AM638" i="1" s="1"/>
  <c r="AL235" i="1"/>
  <c r="AM235" i="1" s="1"/>
  <c r="AL199" i="1"/>
  <c r="AM199" i="1" s="1"/>
  <c r="T187" i="1"/>
  <c r="AN187" i="1" s="1"/>
  <c r="T912" i="1"/>
  <c r="AN912" i="1" s="1"/>
  <c r="T901" i="1"/>
  <c r="AN901" i="1" s="1"/>
  <c r="T173" i="1"/>
  <c r="AN173" i="1" s="1"/>
  <c r="T322" i="1"/>
  <c r="AN322" i="1" s="1"/>
  <c r="T317" i="1"/>
  <c r="AN317" i="1" s="1"/>
  <c r="T603" i="1"/>
  <c r="AN603" i="1" s="1"/>
  <c r="T885" i="1"/>
  <c r="AN885" i="1" s="1"/>
  <c r="T343" i="1"/>
  <c r="AN343" i="1" s="1"/>
  <c r="AL127" i="1"/>
  <c r="AM127" i="1" s="1"/>
  <c r="T91" i="1"/>
  <c r="AN91" i="1" s="1"/>
  <c r="T558" i="1"/>
  <c r="AN558" i="1" s="1"/>
  <c r="T870" i="1"/>
  <c r="U870" i="1" s="1"/>
  <c r="AW870" i="1" s="1"/>
  <c r="T858" i="1"/>
  <c r="AN858" i="1" s="1"/>
  <c r="T846" i="1"/>
  <c r="AN846" i="1" s="1"/>
  <c r="T797" i="1"/>
  <c r="AN797" i="1" s="1"/>
  <c r="T331" i="1"/>
  <c r="AN331" i="1" s="1"/>
  <c r="AL526" i="1"/>
  <c r="AM526" i="1" s="1"/>
  <c r="T514" i="1"/>
  <c r="AN514" i="1" s="1"/>
  <c r="T485" i="1"/>
  <c r="AN485" i="1" s="1"/>
  <c r="T754" i="1"/>
  <c r="AN754" i="1" s="1"/>
  <c r="T730" i="1"/>
  <c r="AN730" i="1" s="1"/>
  <c r="T719" i="1"/>
  <c r="AN719" i="1" s="1"/>
  <c r="T710" i="1"/>
  <c r="AN710" i="1" s="1"/>
  <c r="T463" i="1"/>
  <c r="AN463" i="1" s="1"/>
  <c r="T420" i="1"/>
  <c r="AN420" i="1" s="1"/>
  <c r="AL406" i="1"/>
  <c r="AM406" i="1" s="1"/>
  <c r="T698" i="1"/>
  <c r="AN698" i="1" s="1"/>
  <c r="T21" i="1"/>
  <c r="AN21" i="1" s="1"/>
  <c r="T676" i="1"/>
  <c r="AN676" i="1" s="1"/>
  <c r="T664" i="1"/>
  <c r="AN664" i="1" s="1"/>
  <c r="AL280" i="1"/>
  <c r="T267" i="1"/>
  <c r="AN267" i="1" s="1"/>
  <c r="T622" i="1"/>
  <c r="AN622" i="1" s="1"/>
  <c r="T378" i="1"/>
  <c r="AN378" i="1" s="1"/>
  <c r="AL637" i="1"/>
  <c r="AL222" i="1"/>
  <c r="AM222" i="1" s="1"/>
  <c r="T186" i="1"/>
  <c r="AN186" i="1" s="1"/>
  <c r="T819" i="1"/>
  <c r="AN819" i="1" s="1"/>
  <c r="T365" i="1"/>
  <c r="AN365" i="1" s="1"/>
  <c r="T911" i="1"/>
  <c r="AN911" i="1" s="1"/>
  <c r="T602" i="1"/>
  <c r="AN602" i="1" s="1"/>
  <c r="T590" i="1"/>
  <c r="AN590" i="1" s="1"/>
  <c r="T568" i="1"/>
  <c r="AN568" i="1" s="1"/>
  <c r="T150" i="1"/>
  <c r="AN150" i="1" s="1"/>
  <c r="T126" i="1"/>
  <c r="AN126" i="1" s="1"/>
  <c r="T114" i="1"/>
  <c r="AN114" i="1" s="1"/>
  <c r="T102" i="1"/>
  <c r="AN102" i="1" s="1"/>
  <c r="T78" i="1"/>
  <c r="AN78" i="1" s="1"/>
  <c r="T66" i="1"/>
  <c r="AN66" i="1" s="1"/>
  <c r="T869" i="1"/>
  <c r="AN869" i="1" s="1"/>
  <c r="T857" i="1"/>
  <c r="AN857" i="1" s="1"/>
  <c r="T845" i="1"/>
  <c r="AN845" i="1" s="1"/>
  <c r="T784" i="1"/>
  <c r="AN784" i="1" s="1"/>
  <c r="T772" i="1"/>
  <c r="AN772" i="1" s="1"/>
  <c r="T543" i="1"/>
  <c r="AN543" i="1" s="1"/>
  <c r="T330" i="1"/>
  <c r="AN330" i="1" s="1"/>
  <c r="AL501" i="1"/>
  <c r="AM501" i="1" s="1"/>
  <c r="T45" i="1"/>
  <c r="AN45" i="1" s="1"/>
  <c r="T31" i="1"/>
  <c r="AN31" i="1" s="1"/>
  <c r="T753" i="1"/>
  <c r="AN753" i="1" s="1"/>
  <c r="T741" i="1"/>
  <c r="AN741" i="1" s="1"/>
  <c r="T729" i="1"/>
  <c r="AN729" i="1" s="1"/>
  <c r="T462" i="1"/>
  <c r="AN462" i="1" s="1"/>
  <c r="T431" i="1"/>
  <c r="AN431" i="1" s="1"/>
  <c r="T288" i="1"/>
  <c r="AN288" i="1" s="1"/>
  <c r="T685" i="1"/>
  <c r="AN685" i="1" s="1"/>
  <c r="T675" i="1"/>
  <c r="AN675" i="1" s="1"/>
  <c r="T663" i="1"/>
  <c r="AN663" i="1" s="1"/>
  <c r="T279" i="1"/>
  <c r="AN279" i="1" s="1"/>
  <c r="T266" i="1"/>
  <c r="AN266" i="1" s="1"/>
  <c r="AL633" i="1"/>
  <c r="AL621" i="1"/>
  <c r="AM621" i="1" s="1"/>
  <c r="AL233" i="1"/>
  <c r="AM233" i="1" s="1"/>
  <c r="AL221" i="1"/>
  <c r="AM221" i="1" s="1"/>
  <c r="T209" i="1"/>
  <c r="AN209" i="1" s="1"/>
  <c r="AL197" i="1"/>
  <c r="AM197" i="1" s="1"/>
  <c r="T818" i="1"/>
  <c r="AN818" i="1" s="1"/>
  <c r="T899" i="1"/>
  <c r="AN899" i="1" s="1"/>
  <c r="T326" i="1"/>
  <c r="AN326" i="1" s="1"/>
  <c r="T165" i="1"/>
  <c r="AN165" i="1" s="1"/>
  <c r="T315" i="1"/>
  <c r="AN315" i="1" s="1"/>
  <c r="T589" i="1"/>
  <c r="AN589" i="1" s="1"/>
  <c r="T580" i="1"/>
  <c r="AN580" i="1" s="1"/>
  <c r="T567" i="1"/>
  <c r="AN567" i="1" s="1"/>
  <c r="AL149" i="1"/>
  <c r="AL137" i="1"/>
  <c r="AM137" i="1" s="1"/>
  <c r="T125" i="1"/>
  <c r="AN125" i="1" s="1"/>
  <c r="T113" i="1"/>
  <c r="AN113" i="1" s="1"/>
  <c r="T101" i="1"/>
  <c r="AN101" i="1" s="1"/>
  <c r="T89" i="1"/>
  <c r="AN89" i="1" s="1"/>
  <c r="T65" i="1"/>
  <c r="AN65" i="1" s="1"/>
  <c r="T556" i="1"/>
  <c r="AN556" i="1" s="1"/>
  <c r="T868" i="1"/>
  <c r="AN868" i="1" s="1"/>
  <c r="T856" i="1"/>
  <c r="AN856" i="1" s="1"/>
  <c r="T795" i="1"/>
  <c r="AN795" i="1" s="1"/>
  <c r="T771" i="1"/>
  <c r="AN771" i="1" s="1"/>
  <c r="AL491" i="1"/>
  <c r="AM491" i="1" s="1"/>
  <c r="T740" i="1"/>
  <c r="AN740" i="1" s="1"/>
  <c r="T473" i="1"/>
  <c r="AN473" i="1" s="1"/>
  <c r="AL461" i="1"/>
  <c r="T448" i="1"/>
  <c r="AN448" i="1" s="1"/>
  <c r="AL439" i="1"/>
  <c r="T430" i="1"/>
  <c r="AN430" i="1" s="1"/>
  <c r="T418" i="1"/>
  <c r="AN418" i="1" s="1"/>
  <c r="T707" i="1"/>
  <c r="AN707" i="1" s="1"/>
  <c r="AL400" i="1"/>
  <c r="AM400" i="1" s="1"/>
  <c r="AL684" i="1"/>
  <c r="AM684" i="1" s="1"/>
  <c r="AL674" i="1"/>
  <c r="T278" i="1"/>
  <c r="AN278" i="1" s="1"/>
  <c r="T265" i="1"/>
  <c r="AN265" i="1" s="1"/>
  <c r="AL253" i="1"/>
  <c r="AM253" i="1" s="1"/>
  <c r="AL632" i="1"/>
  <c r="AM632" i="1" s="1"/>
  <c r="T826" i="1"/>
  <c r="AN826" i="1" s="1"/>
  <c r="T821" i="1"/>
  <c r="AN821" i="1" s="1"/>
  <c r="T647" i="1"/>
  <c r="AN647" i="1" s="1"/>
  <c r="AL232" i="1"/>
  <c r="AM232" i="1" s="1"/>
  <c r="T220" i="1"/>
  <c r="AN220" i="1" s="1"/>
  <c r="T184" i="1"/>
  <c r="AN184" i="1" s="1"/>
  <c r="AL817" i="1"/>
  <c r="AM817" i="1" s="1"/>
  <c r="T921" i="1"/>
  <c r="AN921" i="1" s="1"/>
  <c r="T363" i="1"/>
  <c r="AN363" i="1" s="1"/>
  <c r="T898" i="1"/>
  <c r="AN898" i="1" s="1"/>
  <c r="T889" i="1"/>
  <c r="AN889" i="1" s="1"/>
  <c r="T612" i="1"/>
  <c r="AN612" i="1" s="1"/>
  <c r="T600" i="1"/>
  <c r="AN600" i="1" s="1"/>
  <c r="T882" i="1"/>
  <c r="AN882" i="1" s="1"/>
  <c r="T588" i="1"/>
  <c r="AN588" i="1" s="1"/>
  <c r="T566" i="1"/>
  <c r="AN566" i="1" s="1"/>
  <c r="AL148" i="1"/>
  <c r="AM148" i="1" s="1"/>
  <c r="T124" i="1"/>
  <c r="AN124" i="1" s="1"/>
  <c r="T112" i="1"/>
  <c r="AN112" i="1" s="1"/>
  <c r="AL100" i="1"/>
  <c r="AM100" i="1" s="1"/>
  <c r="AL88" i="1"/>
  <c r="T555" i="1"/>
  <c r="AN555" i="1" s="1"/>
  <c r="T867" i="1"/>
  <c r="AN867" i="1" s="1"/>
  <c r="T806" i="1"/>
  <c r="AN806" i="1" s="1"/>
  <c r="T782" i="1"/>
  <c r="AN782" i="1" s="1"/>
  <c r="T541" i="1"/>
  <c r="AN541" i="1" s="1"/>
  <c r="T328" i="1"/>
  <c r="AN328" i="1" s="1"/>
  <c r="T498" i="1"/>
  <c r="AN498" i="1" s="1"/>
  <c r="T303" i="1"/>
  <c r="AN303" i="1" s="1"/>
  <c r="T29" i="1"/>
  <c r="AN29" i="1" s="1"/>
  <c r="T763" i="1"/>
  <c r="AN763" i="1" s="1"/>
  <c r="T478" i="1"/>
  <c r="AN478" i="1" s="1"/>
  <c r="AL472" i="1"/>
  <c r="AM472" i="1" s="1"/>
  <c r="T460" i="1"/>
  <c r="AN460" i="1" s="1"/>
  <c r="T447" i="1"/>
  <c r="AN447" i="1" s="1"/>
  <c r="T706" i="1"/>
  <c r="AN706" i="1" s="1"/>
  <c r="T695" i="1"/>
  <c r="AN695" i="1" s="1"/>
  <c r="AL398" i="1"/>
  <c r="AL683" i="1"/>
  <c r="AM683" i="1" s="1"/>
  <c r="T277" i="1"/>
  <c r="AN277" i="1" s="1"/>
  <c r="T264" i="1"/>
  <c r="AN264" i="1" s="1"/>
  <c r="AL252" i="1"/>
  <c r="AM252" i="1" s="1"/>
  <c r="T631" i="1"/>
  <c r="AN631" i="1" s="1"/>
  <c r="AL825" i="1"/>
  <c r="AM825" i="1" s="1"/>
  <c r="AL377" i="1"/>
  <c r="AM377" i="1" s="1"/>
  <c r="AL646" i="1"/>
  <c r="AM646" i="1" s="1"/>
  <c r="T243" i="1"/>
  <c r="AN243" i="1" s="1"/>
  <c r="T231" i="1"/>
  <c r="AN231" i="1" s="1"/>
  <c r="AL219" i="1"/>
  <c r="AM219" i="1" s="1"/>
  <c r="T362" i="1"/>
  <c r="AN362" i="1" s="1"/>
  <c r="T324" i="1"/>
  <c r="AN324" i="1" s="1"/>
  <c r="T164" i="1"/>
  <c r="AN164" i="1" s="1"/>
  <c r="AL158" i="1"/>
  <c r="AM158" i="1" s="1"/>
  <c r="T888" i="1"/>
  <c r="AN888" i="1" s="1"/>
  <c r="T611" i="1"/>
  <c r="AN611" i="1" s="1"/>
  <c r="T599" i="1"/>
  <c r="AN599" i="1" s="1"/>
  <c r="AL881" i="1"/>
  <c r="AM881" i="1" s="1"/>
  <c r="AL587" i="1"/>
  <c r="AM587" i="1" s="1"/>
  <c r="T578" i="1"/>
  <c r="AN578" i="1" s="1"/>
  <c r="T564" i="1"/>
  <c r="AN564" i="1" s="1"/>
  <c r="T339" i="1"/>
  <c r="AN339" i="1" s="1"/>
  <c r="T147" i="1"/>
  <c r="AN147" i="1" s="1"/>
  <c r="T135" i="1"/>
  <c r="AN135" i="1" s="1"/>
  <c r="AL87" i="1"/>
  <c r="AM87" i="1" s="1"/>
  <c r="T75" i="1"/>
  <c r="AN75" i="1" s="1"/>
  <c r="AL63" i="1"/>
  <c r="AM63" i="1" s="1"/>
  <c r="T866" i="1"/>
  <c r="AN866" i="1" s="1"/>
  <c r="T854" i="1"/>
  <c r="AN854" i="1" s="1"/>
  <c r="T805" i="1"/>
  <c r="AN805" i="1" s="1"/>
  <c r="AL781" i="1"/>
  <c r="AM781" i="1" s="1"/>
  <c r="AL770" i="1"/>
  <c r="AM770" i="1" s="1"/>
  <c r="T510" i="1"/>
  <c r="AN510" i="1" s="1"/>
  <c r="T489" i="1"/>
  <c r="AN489" i="1" s="1"/>
  <c r="T835" i="1"/>
  <c r="AN835" i="1" s="1"/>
  <c r="T40" i="1"/>
  <c r="AN40" i="1" s="1"/>
  <c r="T750" i="1"/>
  <c r="AN750" i="1" s="1"/>
  <c r="T738" i="1"/>
  <c r="AN738" i="1" s="1"/>
  <c r="T726" i="1"/>
  <c r="AN726" i="1" s="1"/>
  <c r="AL471" i="1"/>
  <c r="T446" i="1"/>
  <c r="AN446" i="1" s="1"/>
  <c r="T705" i="1"/>
  <c r="AN705" i="1" s="1"/>
  <c r="AL402" i="1"/>
  <c r="AM402" i="1" s="1"/>
  <c r="T694" i="1"/>
  <c r="AN694" i="1" s="1"/>
  <c r="T397" i="1"/>
  <c r="AN397" i="1" s="1"/>
  <c r="T682" i="1"/>
  <c r="AN682" i="1" s="1"/>
  <c r="T660" i="1"/>
  <c r="AN660" i="1" s="1"/>
  <c r="T276" i="1"/>
  <c r="AN276" i="1" s="1"/>
  <c r="AL251" i="1"/>
  <c r="T645" i="1"/>
  <c r="AN645" i="1" s="1"/>
  <c r="T242" i="1"/>
  <c r="AN242" i="1" s="1"/>
  <c r="AL218" i="1"/>
  <c r="AM218" i="1" s="1"/>
  <c r="T194" i="1"/>
  <c r="AN194" i="1" s="1"/>
  <c r="T815" i="1"/>
  <c r="AN815" i="1" s="1"/>
  <c r="T919" i="1"/>
  <c r="AN919" i="1" s="1"/>
  <c r="T908" i="1"/>
  <c r="AN908" i="1" s="1"/>
  <c r="T163" i="1"/>
  <c r="AN163" i="1" s="1"/>
  <c r="T313" i="1"/>
  <c r="AN313" i="1" s="1"/>
  <c r="T887" i="1"/>
  <c r="AN887" i="1" s="1"/>
  <c r="T880" i="1"/>
  <c r="AN880" i="1" s="1"/>
  <c r="AL577" i="1"/>
  <c r="T563" i="1"/>
  <c r="AN563" i="1" s="1"/>
  <c r="AL338" i="1"/>
  <c r="AM338" i="1" s="1"/>
  <c r="T146" i="1"/>
  <c r="AN146" i="1" s="1"/>
  <c r="T134" i="1"/>
  <c r="AN134" i="1" s="1"/>
  <c r="T122" i="1"/>
  <c r="AN122" i="1" s="1"/>
  <c r="T110" i="1"/>
  <c r="AN110" i="1" s="1"/>
  <c r="AL98" i="1"/>
  <c r="AM98" i="1" s="1"/>
  <c r="T86" i="1"/>
  <c r="AN86" i="1" s="1"/>
  <c r="T74" i="1"/>
  <c r="AN74" i="1" s="1"/>
  <c r="T62" i="1"/>
  <c r="AN62" i="1" s="1"/>
  <c r="T865" i="1"/>
  <c r="AN865" i="1" s="1"/>
  <c r="T853" i="1"/>
  <c r="AN853" i="1" s="1"/>
  <c r="T792" i="1"/>
  <c r="AN792" i="1" s="1"/>
  <c r="AL780" i="1"/>
  <c r="AM780" i="1" s="1"/>
  <c r="T539" i="1"/>
  <c r="AN539" i="1" s="1"/>
  <c r="AL532" i="1"/>
  <c r="AM532" i="1" s="1"/>
  <c r="T522" i="1"/>
  <c r="AN522" i="1" s="1"/>
  <c r="T496" i="1"/>
  <c r="AN496" i="1" s="1"/>
  <c r="T834" i="1"/>
  <c r="AN834" i="1" s="1"/>
  <c r="T39" i="1"/>
  <c r="AN39" i="1" s="1"/>
  <c r="T725" i="1"/>
  <c r="U725" i="1" s="1"/>
  <c r="T715" i="1"/>
  <c r="AN715" i="1" s="1"/>
  <c r="T445" i="1"/>
  <c r="AN445" i="1" s="1"/>
  <c r="T427" i="1"/>
  <c r="AN427" i="1" s="1"/>
  <c r="T704" i="1"/>
  <c r="AN704" i="1" s="1"/>
  <c r="T296" i="1"/>
  <c r="AN296" i="1" s="1"/>
  <c r="T396" i="1"/>
  <c r="AN396" i="1" s="1"/>
  <c r="T20" i="1"/>
  <c r="AN20" i="1" s="1"/>
  <c r="T671" i="1"/>
  <c r="AN671" i="1" s="1"/>
  <c r="T659" i="1"/>
  <c r="AN659" i="1" s="1"/>
  <c r="AL803" i="1"/>
  <c r="AL396" i="1"/>
  <c r="AM396" i="1" s="1"/>
  <c r="AL124" i="1"/>
  <c r="AL730" i="1"/>
  <c r="AL315" i="1"/>
  <c r="AL150" i="1"/>
  <c r="AL217" i="1"/>
  <c r="AL603" i="1"/>
  <c r="AL636" i="1"/>
  <c r="AL220" i="1"/>
  <c r="AL626" i="1"/>
  <c r="AL213" i="1"/>
  <c r="AL589" i="1"/>
  <c r="AL178" i="1"/>
  <c r="AL858" i="1"/>
  <c r="AL623" i="1"/>
  <c r="AL819" i="1"/>
  <c r="AL84" i="1"/>
  <c r="AL397" i="1"/>
  <c r="AL545" i="1"/>
  <c r="AL700" i="1"/>
  <c r="AL344" i="1"/>
  <c r="AL856" i="1"/>
  <c r="AL543" i="1"/>
  <c r="AL29" i="1"/>
  <c r="AL21" i="1"/>
  <c r="AL72" i="1"/>
  <c r="AL778" i="1"/>
  <c r="AL431" i="1"/>
  <c r="AL413" i="1"/>
  <c r="AL370" i="1"/>
  <c r="AL611" i="1"/>
  <c r="AL367" i="1"/>
  <c r="AL510" i="1"/>
  <c r="AL412" i="1"/>
  <c r="AL691" i="1"/>
  <c r="AL851" i="1"/>
  <c r="AL583" i="1"/>
  <c r="AL427" i="1"/>
  <c r="AL229" i="1"/>
  <c r="AL324" i="1"/>
  <c r="AL588" i="1"/>
  <c r="AL190" i="1"/>
  <c r="AL763" i="1"/>
  <c r="AL719" i="1"/>
  <c r="AL631" i="1"/>
  <c r="AL815" i="1"/>
  <c r="AL112" i="1"/>
  <c r="T518" i="1"/>
  <c r="AN518" i="1" s="1"/>
  <c r="AL643" i="1"/>
  <c r="AL231" i="1"/>
  <c r="AL204" i="1"/>
  <c r="AL453" i="1"/>
  <c r="AL678" i="1"/>
  <c r="T506" i="1"/>
  <c r="AN506" i="1" s="1"/>
  <c r="AL651" i="1"/>
  <c r="AL328" i="1"/>
  <c r="AL493" i="1"/>
  <c r="AL203" i="1"/>
  <c r="AL599" i="1"/>
  <c r="AL539" i="1"/>
  <c r="AL682" i="1"/>
  <c r="T252" i="1"/>
  <c r="AN252" i="1" s="1"/>
  <c r="AL578" i="1"/>
  <c r="AL485" i="1"/>
  <c r="AL118" i="1"/>
  <c r="AL47" i="1"/>
  <c r="AL734" i="1"/>
  <c r="AL705" i="1"/>
  <c r="T300" i="1"/>
  <c r="AN300" i="1" s="1"/>
  <c r="T188" i="1"/>
  <c r="AN188" i="1" s="1"/>
  <c r="AL200" i="1"/>
  <c r="AL193" i="1"/>
  <c r="AL898" i="1"/>
  <c r="AL165" i="1"/>
  <c r="AL878" i="1"/>
  <c r="AL561" i="1"/>
  <c r="AL695" i="1"/>
  <c r="T467" i="1"/>
  <c r="AN467" i="1" s="1"/>
  <c r="AL45" i="1"/>
  <c r="AL655" i="1"/>
  <c r="AL61" i="1"/>
  <c r="AL496" i="1"/>
  <c r="AL468" i="1"/>
  <c r="AL445" i="1"/>
  <c r="T87" i="1"/>
  <c r="AN87" i="1" s="1"/>
  <c r="T495" i="1"/>
  <c r="AN495" i="1" s="1"/>
  <c r="AL652" i="1"/>
  <c r="AL170" i="1"/>
  <c r="AL62" i="1"/>
  <c r="T895" i="1"/>
  <c r="AN895" i="1" s="1"/>
  <c r="T85" i="1"/>
  <c r="AN85" i="1" s="1"/>
  <c r="T48" i="1"/>
  <c r="AN48" i="1" s="1"/>
  <c r="T461" i="1"/>
  <c r="AN461" i="1" s="1"/>
  <c r="T281" i="1"/>
  <c r="AN281" i="1" s="1"/>
  <c r="AL645" i="1"/>
  <c r="AL240" i="1"/>
  <c r="AM240" i="1" s="1"/>
  <c r="AL236" i="1"/>
  <c r="AL176" i="1"/>
  <c r="AL896" i="1"/>
  <c r="AL887" i="1"/>
  <c r="AL596" i="1"/>
  <c r="AL78" i="1"/>
  <c r="AL68" i="1"/>
  <c r="AL556" i="1"/>
  <c r="AL527" i="1"/>
  <c r="AL835" i="1"/>
  <c r="AL711" i="1"/>
  <c r="AL698" i="1"/>
  <c r="T168" i="1"/>
  <c r="AN168" i="1" s="1"/>
  <c r="T149" i="1"/>
  <c r="AN149" i="1" s="1"/>
  <c r="T781" i="1"/>
  <c r="AN781" i="1" s="1"/>
  <c r="T494" i="1"/>
  <c r="AN494" i="1" s="1"/>
  <c r="T439" i="1"/>
  <c r="AN439" i="1" s="1"/>
  <c r="T280" i="1"/>
  <c r="AN280" i="1" s="1"/>
  <c r="T63" i="1"/>
  <c r="AN63" i="1" s="1"/>
  <c r="AL365" i="1"/>
  <c r="AL915" i="1"/>
  <c r="AL901" i="1"/>
  <c r="AL310" i="1"/>
  <c r="AM310" i="1" s="1"/>
  <c r="AL612" i="1"/>
  <c r="AL339" i="1"/>
  <c r="AL140" i="1"/>
  <c r="AL122" i="1"/>
  <c r="AL86" i="1"/>
  <c r="AL867" i="1"/>
  <c r="AL478" i="1"/>
  <c r="T640" i="1"/>
  <c r="AN640" i="1" s="1"/>
  <c r="T158" i="1"/>
  <c r="AN158" i="1" s="1"/>
  <c r="T774" i="1"/>
  <c r="AN774" i="1" s="1"/>
  <c r="T253" i="1"/>
  <c r="AN253" i="1" s="1"/>
  <c r="T637" i="1"/>
  <c r="AN637" i="1" s="1"/>
  <c r="T609" i="1"/>
  <c r="AN609" i="1" s="1"/>
  <c r="AL65" i="1"/>
  <c r="T235" i="1"/>
  <c r="AN235" i="1" s="1"/>
  <c r="T605" i="1"/>
  <c r="AN605" i="1" s="1"/>
  <c r="T60" i="1"/>
  <c r="AN60" i="1" s="1"/>
  <c r="T251" i="1"/>
  <c r="AN251" i="1" s="1"/>
  <c r="AL821" i="1"/>
  <c r="AL650" i="1"/>
  <c r="AL899" i="1"/>
  <c r="AL326" i="1"/>
  <c r="AL167" i="1"/>
  <c r="AL568" i="1"/>
  <c r="AL792" i="1"/>
  <c r="AL772" i="1"/>
  <c r="AL547" i="1"/>
  <c r="AL516" i="1"/>
  <c r="AL498" i="1"/>
  <c r="AL831" i="1"/>
  <c r="AL688" i="1"/>
  <c r="T199" i="1"/>
  <c r="AN199" i="1" s="1"/>
  <c r="T521" i="1"/>
  <c r="AN521" i="1" s="1"/>
  <c r="T733" i="1"/>
  <c r="AN733" i="1" s="1"/>
  <c r="AL624" i="1"/>
  <c r="AL243" i="1"/>
  <c r="AL191" i="1"/>
  <c r="AL921" i="1"/>
  <c r="AL906" i="1"/>
  <c r="AL618" i="1"/>
  <c r="AL885" i="1"/>
  <c r="AL877" i="1"/>
  <c r="AL119" i="1"/>
  <c r="AL110" i="1"/>
  <c r="AL864" i="1"/>
  <c r="AL38" i="1"/>
  <c r="AL426" i="1"/>
  <c r="AL694" i="1"/>
  <c r="AL20" i="1"/>
  <c r="AL267" i="1"/>
  <c r="T520" i="1"/>
  <c r="AN520" i="1" s="1"/>
  <c r="T732" i="1"/>
  <c r="AN732" i="1" s="1"/>
  <c r="T406" i="1"/>
  <c r="AN406" i="1" s="1"/>
  <c r="T879" i="1"/>
  <c r="AN879" i="1" s="1"/>
  <c r="T863" i="1"/>
  <c r="AN863" i="1" s="1"/>
  <c r="T398" i="1"/>
  <c r="AN398" i="1" s="1"/>
  <c r="T382" i="1"/>
  <c r="AN382" i="1" s="1"/>
  <c r="T100" i="1"/>
  <c r="AN100" i="1" s="1"/>
  <c r="T471" i="1"/>
  <c r="AN471" i="1" s="1"/>
  <c r="AL184" i="1"/>
  <c r="AL919" i="1"/>
  <c r="AL363" i="1"/>
  <c r="AL313" i="1"/>
  <c r="AL616" i="1"/>
  <c r="AL343" i="1"/>
  <c r="AL125" i="1"/>
  <c r="AL89" i="1"/>
  <c r="AL558" i="1"/>
  <c r="AL334" i="1"/>
  <c r="AL503" i="1"/>
  <c r="AL486" i="1"/>
  <c r="AL750" i="1"/>
  <c r="AL822" i="1"/>
  <c r="T822" i="1"/>
  <c r="AN822" i="1" s="1"/>
  <c r="AL239" i="1"/>
  <c r="T239" i="1"/>
  <c r="AN239" i="1" s="1"/>
  <c r="T319" i="1"/>
  <c r="AN319" i="1" s="1"/>
  <c r="AL319" i="1"/>
  <c r="AL94" i="1"/>
  <c r="T94" i="1"/>
  <c r="AN94" i="1" s="1"/>
  <c r="AL83" i="1"/>
  <c r="T83" i="1"/>
  <c r="AN83" i="1" s="1"/>
  <c r="AL492" i="1"/>
  <c r="T492" i="1"/>
  <c r="AN492" i="1" s="1"/>
  <c r="AL717" i="1"/>
  <c r="T717" i="1"/>
  <c r="AN717" i="1" s="1"/>
  <c r="T646" i="1"/>
  <c r="AN646" i="1" s="1"/>
  <c r="AL245" i="1"/>
  <c r="T245" i="1"/>
  <c r="AN245" i="1" s="1"/>
  <c r="AL226" i="1"/>
  <c r="T226" i="1"/>
  <c r="AN226" i="1" s="1"/>
  <c r="T325" i="1"/>
  <c r="AN325" i="1" s="1"/>
  <c r="AL325" i="1"/>
  <c r="AL318" i="1"/>
  <c r="T318" i="1"/>
  <c r="AN318" i="1" s="1"/>
  <c r="AL598" i="1"/>
  <c r="T598" i="1"/>
  <c r="AN598" i="1" s="1"/>
  <c r="AL634" i="1"/>
  <c r="T634" i="1"/>
  <c r="AN634" i="1" s="1"/>
  <c r="AL641" i="1"/>
  <c r="T641" i="1"/>
  <c r="AN641" i="1" s="1"/>
  <c r="T208" i="1"/>
  <c r="AN208" i="1" s="1"/>
  <c r="AL179" i="1"/>
  <c r="T179" i="1"/>
  <c r="AN179" i="1" s="1"/>
  <c r="T120" i="1"/>
  <c r="AN120" i="1" s="1"/>
  <c r="AL120" i="1"/>
  <c r="T104" i="1"/>
  <c r="AN104" i="1" s="1"/>
  <c r="AL104" i="1"/>
  <c r="T76" i="1"/>
  <c r="AN76" i="1" s="1"/>
  <c r="AL76" i="1"/>
  <c r="AL537" i="1"/>
  <c r="AL207" i="1"/>
  <c r="T207" i="1"/>
  <c r="AN207" i="1" s="1"/>
  <c r="AL913" i="1"/>
  <c r="T913" i="1"/>
  <c r="AN913" i="1" s="1"/>
  <c r="T619" i="1"/>
  <c r="AN619" i="1" s="1"/>
  <c r="T144" i="1"/>
  <c r="AN144" i="1" s="1"/>
  <c r="T850" i="1"/>
  <c r="AN850" i="1" s="1"/>
  <c r="AL850" i="1"/>
  <c r="T298" i="1"/>
  <c r="AN298" i="1" s="1"/>
  <c r="AL298" i="1"/>
  <c r="T81" i="1"/>
  <c r="AN81" i="1" s="1"/>
  <c r="AL654" i="1"/>
  <c r="T654" i="1"/>
  <c r="AN654" i="1" s="1"/>
  <c r="T232" i="1"/>
  <c r="AN232" i="1" s="1"/>
  <c r="AL206" i="1"/>
  <c r="T206" i="1"/>
  <c r="AN206" i="1" s="1"/>
  <c r="AL183" i="1"/>
  <c r="T183" i="1"/>
  <c r="AN183" i="1" s="1"/>
  <c r="AL907" i="1"/>
  <c r="T907" i="1"/>
  <c r="AN907" i="1" s="1"/>
  <c r="AL809" i="1"/>
  <c r="T809" i="1"/>
  <c r="AN809" i="1" s="1"/>
  <c r="AL573" i="1"/>
  <c r="T573" i="1"/>
  <c r="AN573" i="1" s="1"/>
  <c r="AL143" i="1"/>
  <c r="T143" i="1"/>
  <c r="AN143" i="1" s="1"/>
  <c r="AL103" i="1"/>
  <c r="T103" i="1"/>
  <c r="AN103" i="1" s="1"/>
  <c r="AL787" i="1"/>
  <c r="T787" i="1"/>
  <c r="AN787" i="1" s="1"/>
  <c r="AL836" i="1"/>
  <c r="T836" i="1"/>
  <c r="AN836" i="1" s="1"/>
  <c r="AL27" i="1"/>
  <c r="T27" i="1"/>
  <c r="AN27" i="1" s="1"/>
  <c r="T735" i="1"/>
  <c r="AN735" i="1" s="1"/>
  <c r="AL735" i="1"/>
  <c r="AL433" i="1"/>
  <c r="T433" i="1"/>
  <c r="AN433" i="1" s="1"/>
  <c r="T632" i="1"/>
  <c r="AN632" i="1" s="1"/>
  <c r="AL826" i="1"/>
  <c r="AL371" i="1"/>
  <c r="T371" i="1"/>
  <c r="AN371" i="1" s="1"/>
  <c r="AL639" i="1"/>
  <c r="AL238" i="1"/>
  <c r="T238" i="1"/>
  <c r="AN238" i="1" s="1"/>
  <c r="AL225" i="1"/>
  <c r="AL198" i="1"/>
  <c r="T198" i="1"/>
  <c r="AN198" i="1" s="1"/>
  <c r="AL366" i="1"/>
  <c r="T366" i="1"/>
  <c r="AN366" i="1" s="1"/>
  <c r="AL918" i="1"/>
  <c r="AL911" i="1"/>
  <c r="AL317" i="1"/>
  <c r="AL808" i="1"/>
  <c r="T808" i="1"/>
  <c r="AN808" i="1" s="1"/>
  <c r="AL345" i="1"/>
  <c r="T151" i="1"/>
  <c r="AN151" i="1" s="1"/>
  <c r="AL151" i="1"/>
  <c r="T142" i="1"/>
  <c r="AN142" i="1" s="1"/>
  <c r="AL142" i="1"/>
  <c r="T111" i="1"/>
  <c r="AN111" i="1" s="1"/>
  <c r="AL111" i="1"/>
  <c r="AL73" i="1"/>
  <c r="T73" i="1"/>
  <c r="AN73" i="1" s="1"/>
  <c r="T59" i="1"/>
  <c r="AN59" i="1" s="1"/>
  <c r="AL59" i="1"/>
  <c r="AL866" i="1"/>
  <c r="AL848" i="1"/>
  <c r="T786" i="1"/>
  <c r="AN786" i="1" s="1"/>
  <c r="AL786" i="1"/>
  <c r="AL529" i="1"/>
  <c r="T529" i="1"/>
  <c r="AN529" i="1" s="1"/>
  <c r="T26" i="1"/>
  <c r="AN26" i="1" s="1"/>
  <c r="AL26" i="1"/>
  <c r="T465" i="1"/>
  <c r="AN465" i="1" s="1"/>
  <c r="AL465" i="1"/>
  <c r="T416" i="1"/>
  <c r="AN416" i="1" s="1"/>
  <c r="AL680" i="1"/>
  <c r="T680" i="1"/>
  <c r="AN680" i="1" s="1"/>
  <c r="T894" i="1"/>
  <c r="AN894" i="1" s="1"/>
  <c r="T902" i="1"/>
  <c r="AN902" i="1" s="1"/>
  <c r="AL214" i="1"/>
  <c r="T214" i="1"/>
  <c r="AN214" i="1" s="1"/>
  <c r="AL606" i="1"/>
  <c r="T606" i="1"/>
  <c r="AN606" i="1" s="1"/>
  <c r="AL653" i="1"/>
  <c r="T653" i="1"/>
  <c r="AN653" i="1" s="1"/>
  <c r="AL794" i="1"/>
  <c r="T794" i="1"/>
  <c r="AN794" i="1" s="1"/>
  <c r="AL752" i="1"/>
  <c r="T752" i="1"/>
  <c r="AN752" i="1" s="1"/>
  <c r="AL505" i="1"/>
  <c r="T505" i="1"/>
  <c r="AN505" i="1" s="1"/>
  <c r="T212" i="1"/>
  <c r="AN212" i="1" s="1"/>
  <c r="AL182" i="1"/>
  <c r="T182" i="1"/>
  <c r="AN182" i="1" s="1"/>
  <c r="AL316" i="1"/>
  <c r="T316" i="1"/>
  <c r="AN316" i="1" s="1"/>
  <c r="AL617" i="1"/>
  <c r="T617" i="1"/>
  <c r="AN617" i="1" s="1"/>
  <c r="AL883" i="1"/>
  <c r="T883" i="1"/>
  <c r="AN883" i="1" s="1"/>
  <c r="AL876" i="1"/>
  <c r="T876" i="1"/>
  <c r="AN876" i="1" s="1"/>
  <c r="AL586" i="1"/>
  <c r="T586" i="1"/>
  <c r="AN586" i="1" s="1"/>
  <c r="T579" i="1"/>
  <c r="AN579" i="1" s="1"/>
  <c r="AL579" i="1"/>
  <c r="AL117" i="1"/>
  <c r="T58" i="1"/>
  <c r="AN58" i="1" s="1"/>
  <c r="AL329" i="1"/>
  <c r="T329" i="1"/>
  <c r="AN329" i="1" s="1"/>
  <c r="AL522" i="1"/>
  <c r="AL504" i="1"/>
  <c r="T504" i="1"/>
  <c r="AN504" i="1" s="1"/>
  <c r="AL34" i="1"/>
  <c r="T762" i="1"/>
  <c r="AN762" i="1" s="1"/>
  <c r="AL762" i="1"/>
  <c r="T751" i="1"/>
  <c r="AN751" i="1" s="1"/>
  <c r="AL751" i="1"/>
  <c r="AL286" i="1"/>
  <c r="T286" i="1"/>
  <c r="AN286" i="1" s="1"/>
  <c r="AL250" i="1"/>
  <c r="T250" i="1"/>
  <c r="AN250" i="1" s="1"/>
  <c r="T635" i="1"/>
  <c r="AN635" i="1" s="1"/>
  <c r="T356" i="1"/>
  <c r="AN356" i="1" s="1"/>
  <c r="AL613" i="1"/>
  <c r="T613" i="1"/>
  <c r="AN613" i="1" s="1"/>
  <c r="AL305" i="1"/>
  <c r="T305" i="1"/>
  <c r="AN305" i="1" s="1"/>
  <c r="AL192" i="1"/>
  <c r="T192" i="1"/>
  <c r="AN192" i="1" s="1"/>
  <c r="AL443" i="1"/>
  <c r="T443" i="1"/>
  <c r="AN443" i="1" s="1"/>
  <c r="T905" i="1"/>
  <c r="AN905" i="1" s="1"/>
  <c r="AL875" i="1"/>
  <c r="T875" i="1"/>
  <c r="AN875" i="1" s="1"/>
  <c r="T131" i="1"/>
  <c r="AN131" i="1" s="1"/>
  <c r="T768" i="1"/>
  <c r="AN768" i="1" s="1"/>
  <c r="AL768" i="1"/>
  <c r="T233" i="1"/>
  <c r="AN233" i="1" s="1"/>
  <c r="AL916" i="1"/>
  <c r="T916" i="1"/>
  <c r="AN916" i="1" s="1"/>
  <c r="AL171" i="1"/>
  <c r="T171" i="1"/>
  <c r="AN171" i="1" s="1"/>
  <c r="T166" i="1"/>
  <c r="AN166" i="1" s="1"/>
  <c r="AL162" i="1"/>
  <c r="T162" i="1"/>
  <c r="AN162" i="1" s="1"/>
  <c r="AL874" i="1"/>
  <c r="T874" i="1"/>
  <c r="AN874" i="1" s="1"/>
  <c r="T139" i="1"/>
  <c r="AN139" i="1" s="1"/>
  <c r="AL139" i="1"/>
  <c r="T130" i="1"/>
  <c r="AN130" i="1" s="1"/>
  <c r="AL130" i="1"/>
  <c r="AL123" i="1"/>
  <c r="T123" i="1"/>
  <c r="AN123" i="1" s="1"/>
  <c r="AL56" i="1"/>
  <c r="T56" i="1"/>
  <c r="AN56" i="1" s="1"/>
  <c r="AL549" i="1"/>
  <c r="T549" i="1"/>
  <c r="AN549" i="1" s="1"/>
  <c r="AL767" i="1"/>
  <c r="T767" i="1"/>
  <c r="AN767" i="1" s="1"/>
  <c r="T33" i="1"/>
  <c r="AN33" i="1" s="1"/>
  <c r="AL33" i="1"/>
  <c r="AL720" i="1"/>
  <c r="T720" i="1"/>
  <c r="AN720" i="1" s="1"/>
  <c r="T472" i="1"/>
  <c r="AN472" i="1" s="1"/>
  <c r="AL452" i="1"/>
  <c r="T452" i="1"/>
  <c r="AN452" i="1" s="1"/>
  <c r="AL269" i="1"/>
  <c r="T269" i="1"/>
  <c r="AN269" i="1" s="1"/>
  <c r="AL258" i="1"/>
  <c r="T258" i="1"/>
  <c r="AN258" i="1" s="1"/>
  <c r="AL386" i="1"/>
  <c r="T386" i="1"/>
  <c r="AN386" i="1" s="1"/>
  <c r="T222" i="1"/>
  <c r="AN222" i="1" s="1"/>
  <c r="T812" i="1"/>
  <c r="AN812" i="1" s="1"/>
  <c r="T577" i="1"/>
  <c r="AN577" i="1" s="1"/>
  <c r="T538" i="1"/>
  <c r="AN538" i="1" s="1"/>
  <c r="AL227" i="1"/>
  <c r="T227" i="1"/>
  <c r="AN227" i="1" s="1"/>
  <c r="AL897" i="1"/>
  <c r="T897" i="1"/>
  <c r="AN897" i="1" s="1"/>
  <c r="AL779" i="1"/>
  <c r="T779" i="1"/>
  <c r="AN779" i="1" s="1"/>
  <c r="T205" i="1"/>
  <c r="AN205" i="1" s="1"/>
  <c r="T177" i="1"/>
  <c r="AN177" i="1" s="1"/>
  <c r="AL597" i="1"/>
  <c r="T597" i="1"/>
  <c r="AN597" i="1" s="1"/>
  <c r="AL625" i="1"/>
  <c r="T625" i="1"/>
  <c r="AN625" i="1" s="1"/>
  <c r="AL376" i="1"/>
  <c r="T376" i="1"/>
  <c r="AN376" i="1" s="1"/>
  <c r="T224" i="1"/>
  <c r="AN224" i="1" s="1"/>
  <c r="T364" i="1"/>
  <c r="AN364" i="1" s="1"/>
  <c r="AL364" i="1"/>
  <c r="AL57" i="1"/>
  <c r="T57" i="1"/>
  <c r="AN57" i="1" s="1"/>
  <c r="AL833" i="1"/>
  <c r="AL387" i="1"/>
  <c r="T387" i="1"/>
  <c r="AN387" i="1" s="1"/>
  <c r="T817" i="1"/>
  <c r="AN817" i="1" s="1"/>
  <c r="AL824" i="1"/>
  <c r="T824" i="1"/>
  <c r="AN824" i="1" s="1"/>
  <c r="AL223" i="1"/>
  <c r="T223" i="1"/>
  <c r="AN223" i="1" s="1"/>
  <c r="T197" i="1"/>
  <c r="AN197" i="1" s="1"/>
  <c r="AL210" i="1"/>
  <c r="T210" i="1"/>
  <c r="AN210" i="1" s="1"/>
  <c r="AL196" i="1"/>
  <c r="T196" i="1"/>
  <c r="AN196" i="1" s="1"/>
  <c r="AL909" i="1"/>
  <c r="T909" i="1"/>
  <c r="AN909" i="1" s="1"/>
  <c r="AL904" i="1"/>
  <c r="T904" i="1"/>
  <c r="AN904" i="1" s="1"/>
  <c r="AL323" i="1"/>
  <c r="T323" i="1"/>
  <c r="AN323" i="1" s="1"/>
  <c r="AL615" i="1"/>
  <c r="T615" i="1"/>
  <c r="AN615" i="1" s="1"/>
  <c r="T595" i="1"/>
  <c r="AN595" i="1" s="1"/>
  <c r="AL595" i="1"/>
  <c r="T881" i="1"/>
  <c r="AN881" i="1" s="1"/>
  <c r="T570" i="1"/>
  <c r="AN570" i="1" s="1"/>
  <c r="AL570" i="1"/>
  <c r="T148" i="1"/>
  <c r="AN148" i="1" s="1"/>
  <c r="T138" i="1"/>
  <c r="AN138" i="1" s="1"/>
  <c r="AL138" i="1"/>
  <c r="T108" i="1"/>
  <c r="AN108" i="1" s="1"/>
  <c r="AL108" i="1"/>
  <c r="T97" i="1"/>
  <c r="AN97" i="1" s="1"/>
  <c r="AL97" i="1"/>
  <c r="T69" i="1"/>
  <c r="AN69" i="1" s="1"/>
  <c r="AL69" i="1"/>
  <c r="AL844" i="1"/>
  <c r="T844" i="1"/>
  <c r="AN844" i="1" s="1"/>
  <c r="T802" i="1"/>
  <c r="AN802" i="1" s="1"/>
  <c r="AL802" i="1"/>
  <c r="AL540" i="1"/>
  <c r="T540" i="1"/>
  <c r="AN540" i="1" s="1"/>
  <c r="AL502" i="1"/>
  <c r="T502" i="1"/>
  <c r="AN502" i="1" s="1"/>
  <c r="AL451" i="1"/>
  <c r="T451" i="1"/>
  <c r="AN451" i="1" s="1"/>
  <c r="AL428" i="1"/>
  <c r="T428" i="1"/>
  <c r="AN428" i="1" s="1"/>
  <c r="T419" i="1"/>
  <c r="AN419" i="1" s="1"/>
  <c r="AL419" i="1"/>
  <c r="T405" i="1"/>
  <c r="AN405" i="1" s="1"/>
  <c r="AL405" i="1"/>
  <c r="AL257" i="1"/>
  <c r="T257" i="1"/>
  <c r="AN257" i="1" s="1"/>
  <c r="T621" i="1"/>
  <c r="AN621" i="1" s="1"/>
  <c r="T219" i="1"/>
  <c r="AN219" i="1" s="1"/>
  <c r="T537" i="1"/>
  <c r="AN537" i="1" s="1"/>
  <c r="AL816" i="1"/>
  <c r="T816" i="1"/>
  <c r="AN816" i="1" s="1"/>
  <c r="T306" i="1"/>
  <c r="AN306" i="1" s="1"/>
  <c r="AL306" i="1"/>
  <c r="T136" i="1"/>
  <c r="AN136" i="1" s="1"/>
  <c r="AL136" i="1"/>
  <c r="AL95" i="1"/>
  <c r="T95" i="1"/>
  <c r="AN95" i="1" s="1"/>
  <c r="AL244" i="1"/>
  <c r="T244" i="1"/>
  <c r="AN244" i="1" s="1"/>
  <c r="AL900" i="1"/>
  <c r="T900" i="1"/>
  <c r="AN900" i="1" s="1"/>
  <c r="T132" i="1"/>
  <c r="AN132" i="1" s="1"/>
  <c r="AL132" i="1"/>
  <c r="AL910" i="1"/>
  <c r="T910" i="1"/>
  <c r="AN910" i="1" s="1"/>
  <c r="AL630" i="1"/>
  <c r="T630" i="1"/>
  <c r="AN630" i="1" s="1"/>
  <c r="T638" i="1"/>
  <c r="AN638" i="1" s="1"/>
  <c r="AL610" i="1"/>
  <c r="T610" i="1"/>
  <c r="AN610" i="1" s="1"/>
  <c r="AL64" i="1"/>
  <c r="T64" i="1"/>
  <c r="AN64" i="1" s="1"/>
  <c r="AL644" i="1"/>
  <c r="T644" i="1"/>
  <c r="AN644" i="1" s="1"/>
  <c r="AL230" i="1"/>
  <c r="T230" i="1"/>
  <c r="AN230" i="1" s="1"/>
  <c r="AL629" i="1"/>
  <c r="T629" i="1"/>
  <c r="AN629" i="1" s="1"/>
  <c r="AL375" i="1"/>
  <c r="T375" i="1"/>
  <c r="AN375" i="1" s="1"/>
  <c r="AL649" i="1"/>
  <c r="T649" i="1"/>
  <c r="AN649" i="1" s="1"/>
  <c r="T216" i="1"/>
  <c r="AN216" i="1" s="1"/>
  <c r="AL175" i="1"/>
  <c r="T175" i="1"/>
  <c r="AN175" i="1" s="1"/>
  <c r="AL628" i="1"/>
  <c r="AL823" i="1"/>
  <c r="T823" i="1"/>
  <c r="AN823" i="1" s="1"/>
  <c r="AL374" i="1"/>
  <c r="AL209" i="1"/>
  <c r="AL195" i="1"/>
  <c r="T195" i="1"/>
  <c r="AN195" i="1" s="1"/>
  <c r="T181" i="1"/>
  <c r="AN181" i="1" s="1"/>
  <c r="AL181" i="1"/>
  <c r="AL903" i="1"/>
  <c r="AL173" i="1"/>
  <c r="AL161" i="1"/>
  <c r="T161" i="1"/>
  <c r="AN161" i="1" s="1"/>
  <c r="AL309" i="1"/>
  <c r="T309" i="1"/>
  <c r="AN309" i="1" s="1"/>
  <c r="AL594" i="1"/>
  <c r="T594" i="1"/>
  <c r="AN594" i="1" s="1"/>
  <c r="AL590" i="1"/>
  <c r="AL582" i="1"/>
  <c r="T582" i="1"/>
  <c r="AN582" i="1" s="1"/>
  <c r="T156" i="1"/>
  <c r="AN156" i="1" s="1"/>
  <c r="AL156" i="1"/>
  <c r="T129" i="1"/>
  <c r="AN129" i="1" s="1"/>
  <c r="AL519" i="1"/>
  <c r="T519" i="1"/>
  <c r="AN519" i="1" s="1"/>
  <c r="AL490" i="1"/>
  <c r="T490" i="1"/>
  <c r="AN490" i="1" s="1"/>
  <c r="T739" i="1"/>
  <c r="AN739" i="1" s="1"/>
  <c r="AL739" i="1"/>
  <c r="AL470" i="1"/>
  <c r="T470" i="1"/>
  <c r="AN470" i="1" s="1"/>
  <c r="AL291" i="1"/>
  <c r="T291" i="1"/>
  <c r="AN291" i="1" s="1"/>
  <c r="T400" i="1"/>
  <c r="AN400" i="1" s="1"/>
  <c r="T218" i="1"/>
  <c r="AN218" i="1" s="1"/>
  <c r="T311" i="1"/>
  <c r="AN311" i="1" s="1"/>
  <c r="AL241" i="1"/>
  <c r="T241" i="1"/>
  <c r="AN241" i="1" s="1"/>
  <c r="AL320" i="1"/>
  <c r="T320" i="1"/>
  <c r="AN320" i="1" s="1"/>
  <c r="AL890" i="1"/>
  <c r="T890" i="1"/>
  <c r="AN890" i="1" s="1"/>
  <c r="AL884" i="1"/>
  <c r="T884" i="1"/>
  <c r="AN884" i="1" s="1"/>
  <c r="T587" i="1"/>
  <c r="AN587" i="1" s="1"/>
  <c r="T572" i="1"/>
  <c r="AN572" i="1" s="1"/>
  <c r="AL572" i="1"/>
  <c r="T723" i="1"/>
  <c r="AN723" i="1" s="1"/>
  <c r="AL723" i="1"/>
  <c r="T237" i="1"/>
  <c r="AN237" i="1" s="1"/>
  <c r="T825" i="1"/>
  <c r="AN825" i="1" s="1"/>
  <c r="AL211" i="1"/>
  <c r="T211" i="1"/>
  <c r="AN211" i="1" s="1"/>
  <c r="AL361" i="1"/>
  <c r="T361" i="1"/>
  <c r="AN361" i="1" s="1"/>
  <c r="T584" i="1"/>
  <c r="AN584" i="1" s="1"/>
  <c r="AL584" i="1"/>
  <c r="AL551" i="1"/>
  <c r="T551" i="1"/>
  <c r="AN551" i="1" s="1"/>
  <c r="T633" i="1"/>
  <c r="AN633" i="1" s="1"/>
  <c r="AL378" i="1"/>
  <c r="AL648" i="1"/>
  <c r="T648" i="1"/>
  <c r="AN648" i="1" s="1"/>
  <c r="AL242" i="1"/>
  <c r="AL234" i="1"/>
  <c r="T234" i="1"/>
  <c r="AN234" i="1" s="1"/>
  <c r="AL215" i="1"/>
  <c r="AL202" i="1"/>
  <c r="T202" i="1"/>
  <c r="AN202" i="1" s="1"/>
  <c r="AL180" i="1"/>
  <c r="AL368" i="1"/>
  <c r="T368" i="1"/>
  <c r="AN368" i="1" s="1"/>
  <c r="AL322" i="1"/>
  <c r="AL160" i="1"/>
  <c r="T160" i="1"/>
  <c r="AN160" i="1" s="1"/>
  <c r="AL314" i="1"/>
  <c r="T314" i="1"/>
  <c r="AN314" i="1" s="1"/>
  <c r="AL308" i="1"/>
  <c r="T308" i="1"/>
  <c r="AN308" i="1" s="1"/>
  <c r="T614" i="1"/>
  <c r="AN614" i="1" s="1"/>
  <c r="AL614" i="1"/>
  <c r="AL607" i="1"/>
  <c r="AL600" i="1"/>
  <c r="AL576" i="1"/>
  <c r="AL569" i="1"/>
  <c r="T569" i="1"/>
  <c r="AN569" i="1" s="1"/>
  <c r="AL342" i="1"/>
  <c r="T342" i="1"/>
  <c r="AN342" i="1" s="1"/>
  <c r="AL155" i="1"/>
  <c r="T155" i="1"/>
  <c r="AN155" i="1" s="1"/>
  <c r="T90" i="1"/>
  <c r="AN90" i="1" s="1"/>
  <c r="AL90" i="1"/>
  <c r="AL77" i="1"/>
  <c r="T77" i="1"/>
  <c r="AN77" i="1" s="1"/>
  <c r="T800" i="1"/>
  <c r="AN800" i="1" s="1"/>
  <c r="AL800" i="1"/>
  <c r="T790" i="1"/>
  <c r="AN790" i="1" s="1"/>
  <c r="AL790" i="1"/>
  <c r="T534" i="1"/>
  <c r="AN534" i="1" s="1"/>
  <c r="AL534" i="1"/>
  <c r="T525" i="1"/>
  <c r="AN525" i="1" s="1"/>
  <c r="AL525" i="1"/>
  <c r="T30" i="1"/>
  <c r="AN30" i="1" s="1"/>
  <c r="AL30" i="1"/>
  <c r="T758" i="1"/>
  <c r="AN758" i="1" s="1"/>
  <c r="AL758" i="1"/>
  <c r="AL703" i="1"/>
  <c r="T703" i="1"/>
  <c r="AN703" i="1" s="1"/>
  <c r="T662" i="1"/>
  <c r="AN662" i="1" s="1"/>
  <c r="AL662" i="1"/>
  <c r="AL255" i="1"/>
  <c r="T255" i="1"/>
  <c r="AN255" i="1" s="1"/>
  <c r="T377" i="1"/>
  <c r="AN377" i="1" s="1"/>
  <c r="T373" i="1"/>
  <c r="AN373" i="1" s="1"/>
  <c r="AL627" i="1"/>
  <c r="AL622" i="1"/>
  <c r="T656" i="1"/>
  <c r="AN656" i="1" s="1"/>
  <c r="AL373" i="1"/>
  <c r="AL647" i="1"/>
  <c r="T642" i="1"/>
  <c r="AN642" i="1" s="1"/>
  <c r="T228" i="1"/>
  <c r="AN228" i="1" s="1"/>
  <c r="T221" i="1"/>
  <c r="AN221" i="1" s="1"/>
  <c r="AL208" i="1"/>
  <c r="T201" i="1"/>
  <c r="AN201" i="1" s="1"/>
  <c r="AL201" i="1"/>
  <c r="AL194" i="1"/>
  <c r="AL185" i="1"/>
  <c r="T185" i="1"/>
  <c r="AN185" i="1" s="1"/>
  <c r="AL922" i="1"/>
  <c r="AL920" i="1"/>
  <c r="T920" i="1"/>
  <c r="AN920" i="1" s="1"/>
  <c r="AL914" i="1"/>
  <c r="AL902" i="1"/>
  <c r="AL172" i="1"/>
  <c r="T172" i="1"/>
  <c r="AN172" i="1" s="1"/>
  <c r="AL159" i="1"/>
  <c r="AL886" i="1"/>
  <c r="T886" i="1"/>
  <c r="AN886" i="1" s="1"/>
  <c r="AL593" i="1"/>
  <c r="T593" i="1"/>
  <c r="AN593" i="1" s="1"/>
  <c r="AL581" i="1"/>
  <c r="T581" i="1"/>
  <c r="AN581" i="1" s="1"/>
  <c r="T341" i="1"/>
  <c r="AN341" i="1" s="1"/>
  <c r="AL341" i="1"/>
  <c r="T145" i="1"/>
  <c r="AN145" i="1" s="1"/>
  <c r="AL145" i="1"/>
  <c r="AL105" i="1"/>
  <c r="T105" i="1"/>
  <c r="AN105" i="1" s="1"/>
  <c r="AL860" i="1"/>
  <c r="T860" i="1"/>
  <c r="AN860" i="1" s="1"/>
  <c r="AL789" i="1"/>
  <c r="T789" i="1"/>
  <c r="AN789" i="1" s="1"/>
  <c r="AL546" i="1"/>
  <c r="T546" i="1"/>
  <c r="AN546" i="1" s="1"/>
  <c r="AL524" i="1"/>
  <c r="T524" i="1"/>
  <c r="AN524" i="1" s="1"/>
  <c r="T488" i="1"/>
  <c r="AN488" i="1" s="1"/>
  <c r="AL488" i="1"/>
  <c r="T842" i="1"/>
  <c r="AN842" i="1" s="1"/>
  <c r="AL842" i="1"/>
  <c r="AL829" i="1"/>
  <c r="T829" i="1"/>
  <c r="AN829" i="1" s="1"/>
  <c r="AL746" i="1"/>
  <c r="AL728" i="1"/>
  <c r="T728" i="1"/>
  <c r="AN728" i="1" s="1"/>
  <c r="T440" i="1"/>
  <c r="AN440" i="1" s="1"/>
  <c r="AL440" i="1"/>
  <c r="AL435" i="1"/>
  <c r="AL702" i="1"/>
  <c r="AL673" i="1"/>
  <c r="T673" i="1"/>
  <c r="AN673" i="1" s="1"/>
  <c r="AL275" i="1"/>
  <c r="T275" i="1"/>
  <c r="AN275" i="1" s="1"/>
  <c r="T372" i="1"/>
  <c r="AN372" i="1" s="1"/>
  <c r="T299" i="1"/>
  <c r="AN299" i="1" s="1"/>
  <c r="AL299" i="1"/>
  <c r="AL737" i="1"/>
  <c r="T737" i="1"/>
  <c r="AN737" i="1" s="1"/>
  <c r="T457" i="1"/>
  <c r="AN457" i="1" s="1"/>
  <c r="AL457" i="1"/>
  <c r="AL672" i="1"/>
  <c r="T672" i="1"/>
  <c r="AN672" i="1" s="1"/>
  <c r="T137" i="1"/>
  <c r="AN137" i="1" s="1"/>
  <c r="T98" i="1"/>
  <c r="AN98" i="1" s="1"/>
  <c r="T82" i="1"/>
  <c r="AN82" i="1" s="1"/>
  <c r="AL82" i="1"/>
  <c r="AL553" i="1"/>
  <c r="T553" i="1"/>
  <c r="AN553" i="1" s="1"/>
  <c r="T512" i="1"/>
  <c r="AN512" i="1" s="1"/>
  <c r="AL512" i="1"/>
  <c r="AL736" i="1"/>
  <c r="T736" i="1"/>
  <c r="AN736" i="1" s="1"/>
  <c r="AL727" i="1"/>
  <c r="AL477" i="1"/>
  <c r="T477" i="1"/>
  <c r="AN477" i="1" s="1"/>
  <c r="AL404" i="1"/>
  <c r="T404" i="1"/>
  <c r="AN404" i="1" s="1"/>
  <c r="AL394" i="1"/>
  <c r="T394" i="1"/>
  <c r="AN394" i="1" s="1"/>
  <c r="T670" i="1"/>
  <c r="AN670" i="1" s="1"/>
  <c r="AL670" i="1"/>
  <c r="AL385" i="1"/>
  <c r="T385" i="1"/>
  <c r="AN385" i="1" s="1"/>
  <c r="T852" i="1"/>
  <c r="AN852" i="1" s="1"/>
  <c r="T770" i="1"/>
  <c r="AN770" i="1" s="1"/>
  <c r="AL340" i="1"/>
  <c r="T340" i="1"/>
  <c r="AN340" i="1" s="1"/>
  <c r="AL783" i="1"/>
  <c r="T783" i="1"/>
  <c r="AN783" i="1" s="1"/>
  <c r="AL769" i="1"/>
  <c r="T769" i="1"/>
  <c r="AN769" i="1" s="1"/>
  <c r="AL544" i="1"/>
  <c r="T544" i="1"/>
  <c r="AN544" i="1" s="1"/>
  <c r="AL511" i="1"/>
  <c r="T511" i="1"/>
  <c r="AN511" i="1" s="1"/>
  <c r="AL46" i="1"/>
  <c r="T46" i="1"/>
  <c r="AN46" i="1" s="1"/>
  <c r="AL765" i="1"/>
  <c r="T765" i="1"/>
  <c r="AN765" i="1" s="1"/>
  <c r="T301" i="1"/>
  <c r="AN301" i="1" s="1"/>
  <c r="AL301" i="1"/>
  <c r="T469" i="1"/>
  <c r="AN469" i="1" s="1"/>
  <c r="AL469" i="1"/>
  <c r="AL432" i="1"/>
  <c r="T432" i="1"/>
  <c r="AN432" i="1" s="1"/>
  <c r="AL410" i="1"/>
  <c r="T410" i="1"/>
  <c r="AN410" i="1" s="1"/>
  <c r="AL283" i="1"/>
  <c r="T283" i="1"/>
  <c r="AN283" i="1" s="1"/>
  <c r="T80" i="1"/>
  <c r="AN80" i="1" s="1"/>
  <c r="AL80" i="1"/>
  <c r="AL796" i="1"/>
  <c r="T796" i="1"/>
  <c r="AN796" i="1" s="1"/>
  <c r="AL509" i="1"/>
  <c r="T509" i="1"/>
  <c r="AN509" i="1" s="1"/>
  <c r="AL761" i="1"/>
  <c r="T761" i="1"/>
  <c r="AN761" i="1" s="1"/>
  <c r="AL442" i="1"/>
  <c r="T442" i="1"/>
  <c r="AN442" i="1" s="1"/>
  <c r="AL708" i="1"/>
  <c r="T332" i="1"/>
  <c r="AN332" i="1" s="1"/>
  <c r="T727" i="1"/>
  <c r="AN727" i="1" s="1"/>
  <c r="T683" i="1"/>
  <c r="AN683" i="1" s="1"/>
  <c r="AL560" i="1"/>
  <c r="T338" i="1"/>
  <c r="AN338" i="1" s="1"/>
  <c r="AL152" i="1"/>
  <c r="AL128" i="1"/>
  <c r="AL116" i="1"/>
  <c r="T99" i="1"/>
  <c r="AN99" i="1" s="1"/>
  <c r="AL99" i="1"/>
  <c r="AL557" i="1"/>
  <c r="T557" i="1"/>
  <c r="AN557" i="1" s="1"/>
  <c r="AL872" i="1"/>
  <c r="AL855" i="1"/>
  <c r="T855" i="1"/>
  <c r="AN855" i="1" s="1"/>
  <c r="AL804" i="1"/>
  <c r="T804" i="1"/>
  <c r="AN804" i="1" s="1"/>
  <c r="AL795" i="1"/>
  <c r="AL541" i="1"/>
  <c r="AL530" i="1"/>
  <c r="T530" i="1"/>
  <c r="AN530" i="1" s="1"/>
  <c r="T501" i="1"/>
  <c r="AN501" i="1" s="1"/>
  <c r="AL760" i="1"/>
  <c r="T760" i="1"/>
  <c r="AN760" i="1" s="1"/>
  <c r="T716" i="1"/>
  <c r="AN716" i="1" s="1"/>
  <c r="AL716" i="1"/>
  <c r="AL466" i="1"/>
  <c r="AL458" i="1"/>
  <c r="T458" i="1"/>
  <c r="AN458" i="1" s="1"/>
  <c r="AL450" i="1"/>
  <c r="T450" i="1"/>
  <c r="AN450" i="1" s="1"/>
  <c r="T441" i="1"/>
  <c r="AN441" i="1" s="1"/>
  <c r="AL441" i="1"/>
  <c r="AL429" i="1"/>
  <c r="T429" i="1"/>
  <c r="AN429" i="1" s="1"/>
  <c r="AL408" i="1"/>
  <c r="T408" i="1"/>
  <c r="AN408" i="1" s="1"/>
  <c r="AL690" i="1"/>
  <c r="T690" i="1"/>
  <c r="AN690" i="1" s="1"/>
  <c r="T389" i="1"/>
  <c r="AN389" i="1" s="1"/>
  <c r="AL389" i="1"/>
  <c r="T531" i="1"/>
  <c r="AN531" i="1" s="1"/>
  <c r="T422" i="1"/>
  <c r="AN422" i="1" s="1"/>
  <c r="AL121" i="1"/>
  <c r="T121" i="1"/>
  <c r="AN121" i="1" s="1"/>
  <c r="T109" i="1"/>
  <c r="AN109" i="1" s="1"/>
  <c r="AL109" i="1"/>
  <c r="AL79" i="1"/>
  <c r="T79" i="1"/>
  <c r="AN79" i="1" s="1"/>
  <c r="T840" i="1"/>
  <c r="AN840" i="1" s="1"/>
  <c r="AL840" i="1"/>
  <c r="T759" i="1"/>
  <c r="AN759" i="1" s="1"/>
  <c r="AL759" i="1"/>
  <c r="T731" i="1"/>
  <c r="AN731" i="1" s="1"/>
  <c r="AL721" i="1"/>
  <c r="T721" i="1"/>
  <c r="AN721" i="1" s="1"/>
  <c r="AL696" i="1"/>
  <c r="T696" i="1"/>
  <c r="AN696" i="1" s="1"/>
  <c r="AL665" i="1"/>
  <c r="T665" i="1"/>
  <c r="AN665" i="1" s="1"/>
  <c r="AL248" i="1"/>
  <c r="T248" i="1"/>
  <c r="AN248" i="1" s="1"/>
  <c r="T88" i="1"/>
  <c r="AN88" i="1" s="1"/>
  <c r="T708" i="1"/>
  <c r="AN708" i="1" s="1"/>
  <c r="AL189" i="1"/>
  <c r="T189" i="1"/>
  <c r="AN189" i="1" s="1"/>
  <c r="AL321" i="1"/>
  <c r="T321" i="1"/>
  <c r="AN321" i="1" s="1"/>
  <c r="AL601" i="1"/>
  <c r="T601" i="1"/>
  <c r="AN601" i="1" s="1"/>
  <c r="T127" i="1"/>
  <c r="AN127" i="1" s="1"/>
  <c r="AL115" i="1"/>
  <c r="T115" i="1"/>
  <c r="AN115" i="1" s="1"/>
  <c r="AL793" i="1"/>
  <c r="T793" i="1"/>
  <c r="AN793" i="1" s="1"/>
  <c r="T528" i="1"/>
  <c r="AN528" i="1" s="1"/>
  <c r="AL528" i="1"/>
  <c r="AL523" i="1"/>
  <c r="T523" i="1"/>
  <c r="AN523" i="1" s="1"/>
  <c r="AL839" i="1"/>
  <c r="T839" i="1"/>
  <c r="AN839" i="1" s="1"/>
  <c r="AL832" i="1"/>
  <c r="T747" i="1"/>
  <c r="AN747" i="1" s="1"/>
  <c r="AL747" i="1"/>
  <c r="T479" i="1"/>
  <c r="AN479" i="1" s="1"/>
  <c r="AL479" i="1"/>
  <c r="T456" i="1"/>
  <c r="AN456" i="1" s="1"/>
  <c r="AL456" i="1"/>
  <c r="T19" i="1"/>
  <c r="AN19" i="1" s="1"/>
  <c r="AL19" i="1"/>
  <c r="AL259" i="1"/>
  <c r="T259" i="1"/>
  <c r="AN259" i="1" s="1"/>
  <c r="T780" i="1"/>
  <c r="AN780" i="1" s="1"/>
  <c r="AL773" i="1"/>
  <c r="T773" i="1"/>
  <c r="AN773" i="1" s="1"/>
  <c r="AL535" i="1"/>
  <c r="T535" i="1"/>
  <c r="AN535" i="1" s="1"/>
  <c r="AL517" i="1"/>
  <c r="T517" i="1"/>
  <c r="AN517" i="1" s="1"/>
  <c r="AL838" i="1"/>
  <c r="T838" i="1"/>
  <c r="AN838" i="1" s="1"/>
  <c r="AL32" i="1"/>
  <c r="T32" i="1"/>
  <c r="AN32" i="1" s="1"/>
  <c r="AL464" i="1"/>
  <c r="T464" i="1"/>
  <c r="AN464" i="1" s="1"/>
  <c r="T701" i="1"/>
  <c r="AN701" i="1" s="1"/>
  <c r="AL403" i="1"/>
  <c r="T403" i="1"/>
  <c r="AN403" i="1" s="1"/>
  <c r="AL290" i="1"/>
  <c r="T290" i="1"/>
  <c r="AN290" i="1" s="1"/>
  <c r="AL687" i="1"/>
  <c r="T687" i="1"/>
  <c r="AN687" i="1" s="1"/>
  <c r="AL679" i="1"/>
  <c r="T679" i="1"/>
  <c r="AN679" i="1" s="1"/>
  <c r="AL256" i="1"/>
  <c r="T256" i="1"/>
  <c r="AN256" i="1" s="1"/>
  <c r="T333" i="1"/>
  <c r="AN333" i="1" s="1"/>
  <c r="T491" i="1"/>
  <c r="AN491" i="1" s="1"/>
  <c r="T684" i="1"/>
  <c r="AN684" i="1" s="1"/>
  <c r="AL508" i="1"/>
  <c r="T508" i="1"/>
  <c r="AN508" i="1" s="1"/>
  <c r="AL497" i="1"/>
  <c r="T497" i="1"/>
  <c r="AN497" i="1" s="1"/>
  <c r="AL44" i="1"/>
  <c r="T44" i="1"/>
  <c r="AN44" i="1" s="1"/>
  <c r="AL481" i="1"/>
  <c r="T481" i="1"/>
  <c r="AN481" i="1" s="1"/>
  <c r="T743" i="1"/>
  <c r="AN743" i="1" s="1"/>
  <c r="AL455" i="1"/>
  <c r="T455" i="1"/>
  <c r="AN455" i="1" s="1"/>
  <c r="T402" i="1"/>
  <c r="AN402" i="1" s="1"/>
  <c r="AL693" i="1"/>
  <c r="T693" i="1"/>
  <c r="AN693" i="1" s="1"/>
  <c r="AL661" i="1"/>
  <c r="T661" i="1"/>
  <c r="AN661" i="1" s="1"/>
  <c r="AL254" i="1"/>
  <c r="T254" i="1"/>
  <c r="AN254" i="1" s="1"/>
  <c r="AL384" i="1"/>
  <c r="T384" i="1"/>
  <c r="AN384" i="1" s="1"/>
  <c r="T532" i="1"/>
  <c r="AN532" i="1" s="1"/>
  <c r="T755" i="1"/>
  <c r="AN755" i="1" s="1"/>
  <c r="T423" i="1"/>
  <c r="AN423" i="1" s="1"/>
  <c r="T293" i="1"/>
  <c r="AN293" i="1" s="1"/>
  <c r="AL42" i="1"/>
  <c r="T42" i="1"/>
  <c r="AN42" i="1" s="1"/>
  <c r="AL742" i="1"/>
  <c r="T742" i="1"/>
  <c r="AN742" i="1" s="1"/>
  <c r="AL714" i="1"/>
  <c r="T714" i="1"/>
  <c r="AN714" i="1" s="1"/>
  <c r="AL454" i="1"/>
  <c r="T454" i="1"/>
  <c r="AN454" i="1" s="1"/>
  <c r="AL417" i="1"/>
  <c r="T417" i="1"/>
  <c r="AN417" i="1" s="1"/>
  <c r="AL668" i="1"/>
  <c r="T668" i="1"/>
  <c r="AN668" i="1" s="1"/>
  <c r="AL263" i="1"/>
  <c r="T263" i="1"/>
  <c r="AN263" i="1" s="1"/>
  <c r="T674" i="1"/>
  <c r="AN674" i="1" s="1"/>
  <c r="AL847" i="1"/>
  <c r="T847" i="1"/>
  <c r="AN847" i="1" s="1"/>
  <c r="AL799" i="1"/>
  <c r="T799" i="1"/>
  <c r="AN799" i="1" s="1"/>
  <c r="AL785" i="1"/>
  <c r="T785" i="1"/>
  <c r="AN785" i="1" s="1"/>
  <c r="AL542" i="1"/>
  <c r="T542" i="1"/>
  <c r="AN542" i="1" s="1"/>
  <c r="AL533" i="1"/>
  <c r="T533" i="1"/>
  <c r="AN533" i="1" s="1"/>
  <c r="AL513" i="1"/>
  <c r="T513" i="1"/>
  <c r="AN513" i="1" s="1"/>
  <c r="AL484" i="1"/>
  <c r="T484" i="1"/>
  <c r="AN484" i="1" s="1"/>
  <c r="AL36" i="1"/>
  <c r="T36" i="1"/>
  <c r="AN36" i="1" s="1"/>
  <c r="AL749" i="1"/>
  <c r="T749" i="1"/>
  <c r="AN749" i="1" s="1"/>
  <c r="AL474" i="1"/>
  <c r="T474" i="1"/>
  <c r="AN474" i="1" s="1"/>
  <c r="AL424" i="1"/>
  <c r="T424" i="1"/>
  <c r="AN424" i="1" s="1"/>
  <c r="AL285" i="1"/>
  <c r="T285" i="1"/>
  <c r="AN285" i="1" s="1"/>
  <c r="AL262" i="1"/>
  <c r="T262" i="1"/>
  <c r="AN262" i="1" s="1"/>
  <c r="AL67" i="1"/>
  <c r="T67" i="1"/>
  <c r="AN67" i="1" s="1"/>
  <c r="AL554" i="1"/>
  <c r="T554" i="1"/>
  <c r="AN554" i="1" s="1"/>
  <c r="AL871" i="1"/>
  <c r="T871" i="1"/>
  <c r="AN871" i="1" s="1"/>
  <c r="AL846" i="1"/>
  <c r="AL798" i="1"/>
  <c r="AL784" i="1"/>
  <c r="AL500" i="1"/>
  <c r="T500" i="1"/>
  <c r="AN500" i="1" s="1"/>
  <c r="AL830" i="1"/>
  <c r="AL303" i="1"/>
  <c r="AL748" i="1"/>
  <c r="T748" i="1"/>
  <c r="AN748" i="1" s="1"/>
  <c r="T713" i="1"/>
  <c r="AN713" i="1" s="1"/>
  <c r="AL473" i="1"/>
  <c r="AL438" i="1"/>
  <c r="T438" i="1"/>
  <c r="AN438" i="1" s="1"/>
  <c r="AL430" i="1"/>
  <c r="AL697" i="1"/>
  <c r="T697" i="1"/>
  <c r="AN697" i="1" s="1"/>
  <c r="AL288" i="1"/>
  <c r="AL395" i="1"/>
  <c r="T395" i="1"/>
  <c r="AN395" i="1" s="1"/>
  <c r="AL666" i="1"/>
  <c r="AL271" i="1"/>
  <c r="T788" i="1"/>
  <c r="AN788" i="1" s="1"/>
  <c r="T415" i="1"/>
  <c r="AN415" i="1" s="1"/>
  <c r="T692" i="1"/>
  <c r="AN692" i="1" s="1"/>
  <c r="AL791" i="1"/>
  <c r="T791" i="1"/>
  <c r="AN791" i="1" s="1"/>
  <c r="AL777" i="1"/>
  <c r="T777" i="1"/>
  <c r="AN777" i="1" s="1"/>
  <c r="AL335" i="1"/>
  <c r="T335" i="1"/>
  <c r="AN335" i="1" s="1"/>
  <c r="AL35" i="1"/>
  <c r="T35" i="1"/>
  <c r="AN35" i="1" s="1"/>
  <c r="AL28" i="1"/>
  <c r="T28" i="1"/>
  <c r="AN28" i="1" s="1"/>
  <c r="AL718" i="1"/>
  <c r="T718" i="1"/>
  <c r="AN718" i="1" s="1"/>
  <c r="AL459" i="1"/>
  <c r="T459" i="1"/>
  <c r="AN459" i="1" s="1"/>
  <c r="AL261" i="1"/>
  <c r="T261" i="1"/>
  <c r="AN261" i="1" s="1"/>
  <c r="AL381" i="1"/>
  <c r="T381" i="1"/>
  <c r="AN381" i="1" s="1"/>
  <c r="T526" i="1"/>
  <c r="AN526" i="1" s="1"/>
  <c r="T744" i="1"/>
  <c r="AN744" i="1" s="1"/>
  <c r="T414" i="1"/>
  <c r="AN414" i="1" s="1"/>
  <c r="AL383" i="1"/>
  <c r="T383" i="1"/>
  <c r="AN383" i="1" s="1"/>
  <c r="AL187" i="1"/>
  <c r="AL908" i="1"/>
  <c r="AL169" i="1"/>
  <c r="AL186" i="1"/>
  <c r="AL604" i="1"/>
  <c r="AL566" i="1"/>
  <c r="AL102" i="1"/>
  <c r="AL96" i="1"/>
  <c r="AL868" i="1"/>
  <c r="AL889" i="1"/>
  <c r="AL126" i="1"/>
  <c r="AL101" i="1"/>
  <c r="AL814" i="1"/>
  <c r="AL575" i="1"/>
  <c r="AL813" i="1"/>
  <c r="AL114" i="1"/>
  <c r="AL91" i="1"/>
  <c r="AL307" i="1"/>
  <c r="AL602" i="1"/>
  <c r="AL562" i="1"/>
  <c r="AL346" i="1"/>
  <c r="AL113" i="1"/>
  <c r="AL857" i="1"/>
  <c r="AL917" i="1"/>
  <c r="AL163" i="1"/>
  <c r="AL608" i="1"/>
  <c r="AL106" i="1"/>
  <c r="AL75" i="1"/>
  <c r="AL912" i="1"/>
  <c r="AL362" i="1"/>
  <c r="AL888" i="1"/>
  <c r="AL564" i="1"/>
  <c r="AL882" i="1"/>
  <c r="AL312" i="1"/>
  <c r="AL141" i="1"/>
  <c r="AL135" i="1"/>
  <c r="AL74" i="1"/>
  <c r="AL164" i="1"/>
  <c r="AL107" i="1"/>
  <c r="AL818" i="1"/>
  <c r="AL153" i="1"/>
  <c r="AL147" i="1"/>
  <c r="AL134" i="1"/>
  <c r="AL892" i="1"/>
  <c r="AL880" i="1"/>
  <c r="AL133" i="1"/>
  <c r="AL93" i="1"/>
  <c r="AL66" i="1"/>
  <c r="AL853" i="1"/>
  <c r="AL810" i="1"/>
  <c r="AL337" i="1"/>
  <c r="AL862" i="1"/>
  <c r="AL893" i="1"/>
  <c r="AL592" i="1"/>
  <c r="AL567" i="1"/>
  <c r="AL776" i="1"/>
  <c r="AL31" i="1"/>
  <c r="AL729" i="1"/>
  <c r="AL268" i="1"/>
  <c r="AL580" i="1"/>
  <c r="AL154" i="1"/>
  <c r="AL92" i="1"/>
  <c r="AL775" i="1"/>
  <c r="AL434" i="1"/>
  <c r="AL420" i="1"/>
  <c r="AL71" i="1"/>
  <c r="AL55" i="1"/>
  <c r="AL869" i="1"/>
  <c r="AL782" i="1"/>
  <c r="AL331" i="1"/>
  <c r="AL37" i="1"/>
  <c r="AL715" i="1"/>
  <c r="AL463" i="1"/>
  <c r="AL70" i="1"/>
  <c r="AL330" i="1"/>
  <c r="AL448" i="1"/>
  <c r="AL726" i="1"/>
  <c r="AL447" i="1"/>
  <c r="AL707" i="1"/>
  <c r="AL22" i="1"/>
  <c r="AL669" i="1"/>
  <c r="AL392" i="1"/>
  <c r="AL563" i="1"/>
  <c r="AL725" i="1"/>
  <c r="AL425" i="1"/>
  <c r="AL296" i="1"/>
  <c r="AL677" i="1"/>
  <c r="AL660" i="1"/>
  <c r="AL724" i="1"/>
  <c r="AL460" i="1"/>
  <c r="AL681" i="1"/>
  <c r="AL859" i="1"/>
  <c r="AL805" i="1"/>
  <c r="AL771" i="1"/>
  <c r="AL489" i="1"/>
  <c r="AL294" i="1"/>
  <c r="AL685" i="1"/>
  <c r="AL574" i="1"/>
  <c r="AL146" i="1"/>
  <c r="AL536" i="1"/>
  <c r="AL753" i="1"/>
  <c r="AL738" i="1"/>
  <c r="AL555" i="1"/>
  <c r="AL411" i="1"/>
  <c r="AL277" i="1"/>
  <c r="AL514" i="1"/>
  <c r="AL507" i="1"/>
  <c r="AL40" i="1"/>
  <c r="AL25" i="1"/>
  <c r="AL745" i="1"/>
  <c r="AL279" i="1"/>
  <c r="AL854" i="1"/>
  <c r="AL24" i="1"/>
  <c r="AL407" i="1"/>
  <c r="AL295" i="1"/>
  <c r="AL712" i="1"/>
  <c r="AL704" i="1"/>
  <c r="AL676" i="1"/>
  <c r="AL482" i="1"/>
  <c r="AL292" i="1"/>
  <c r="AL274" i="1"/>
  <c r="AL870" i="1"/>
  <c r="AL421" i="1"/>
  <c r="AL806" i="1"/>
  <c r="AL462" i="1"/>
  <c r="AL757" i="1"/>
  <c r="AL722" i="1"/>
  <c r="AL446" i="1"/>
  <c r="AL391" i="1"/>
  <c r="AL266" i="1"/>
  <c r="AL552" i="1"/>
  <c r="AL861" i="1"/>
  <c r="AL845" i="1"/>
  <c r="AL797" i="1"/>
  <c r="AL834" i="1"/>
  <c r="AL756" i="1"/>
  <c r="AL476" i="1"/>
  <c r="AL418" i="1"/>
  <c r="AL265" i="1"/>
  <c r="AL39" i="1"/>
  <c r="AL444" i="1"/>
  <c r="AL706" i="1"/>
  <c r="AL273" i="1"/>
  <c r="AL865" i="1"/>
  <c r="AL849" i="1"/>
  <c r="AL801" i="1"/>
  <c r="AL754" i="1"/>
  <c r="AL741" i="1"/>
  <c r="AL437" i="1"/>
  <c r="AL287" i="1"/>
  <c r="AL740" i="1"/>
  <c r="AL710" i="1"/>
  <c r="AL436" i="1"/>
  <c r="AL686" i="1"/>
  <c r="AL664" i="1"/>
  <c r="AL675" i="1"/>
  <c r="AL663" i="1"/>
  <c r="AL272" i="1"/>
  <c r="AL264" i="1"/>
  <c r="AL276" i="1"/>
  <c r="AL667" i="1"/>
  <c r="AL390" i="1"/>
  <c r="AL260" i="1"/>
  <c r="AL671" i="1"/>
  <c r="AL659" i="1"/>
  <c r="AL278" i="1"/>
  <c r="U611" i="1" l="1"/>
  <c r="AW611" i="1" s="1"/>
  <c r="U851" i="1"/>
  <c r="AW851" i="1" s="1"/>
  <c r="U468" i="1"/>
  <c r="V468" i="1" s="1"/>
  <c r="AW468" i="1" s="1"/>
  <c r="U918" i="1"/>
  <c r="AW918" i="1" s="1"/>
  <c r="U831" i="1"/>
  <c r="AW831" i="1" s="1"/>
  <c r="U169" i="1"/>
  <c r="V169" i="1" s="1"/>
  <c r="AW169" i="1" s="1"/>
  <c r="U862" i="1"/>
  <c r="AW862" i="1" s="1"/>
  <c r="U724" i="1"/>
  <c r="AW724" i="1" s="1"/>
  <c r="U447" i="1"/>
  <c r="V447" i="1" s="1"/>
  <c r="AW447" i="1" s="1"/>
  <c r="U872" i="1"/>
  <c r="AW872" i="1" s="1"/>
  <c r="U72" i="1"/>
  <c r="V72" i="1" s="1"/>
  <c r="AW72" i="1" s="1"/>
  <c r="U866" i="1"/>
  <c r="AW866" i="1" s="1"/>
  <c r="U268" i="1"/>
  <c r="AB268" i="1" s="1"/>
  <c r="U734" i="1"/>
  <c r="AW734" i="1" s="1"/>
  <c r="Y725" i="1"/>
  <c r="Z725" i="1" s="1"/>
  <c r="AW725" i="1"/>
  <c r="U678" i="1"/>
  <c r="AW678" i="1" s="1"/>
  <c r="U607" i="1"/>
  <c r="AW607" i="1" s="1"/>
  <c r="U34" i="1"/>
  <c r="AB34" i="1" s="1"/>
  <c r="U476" i="1"/>
  <c r="AB476" i="1" s="1"/>
  <c r="U576" i="1"/>
  <c r="AW576" i="1" s="1"/>
  <c r="U229" i="1"/>
  <c r="AB229" i="1" s="1"/>
  <c r="AT229" i="1" s="1"/>
  <c r="U178" i="1"/>
  <c r="AO178" i="1" s="1"/>
  <c r="U596" i="1"/>
  <c r="AW596" i="1" s="1"/>
  <c r="U627" i="1"/>
  <c r="U203" i="1"/>
  <c r="AB203" i="1" s="1"/>
  <c r="AT203" i="1" s="1"/>
  <c r="U191" i="1"/>
  <c r="AB191" i="1" s="1"/>
  <c r="U562" i="1"/>
  <c r="U106" i="1"/>
  <c r="U217" i="1"/>
  <c r="AO217" i="1" s="1"/>
  <c r="U61" i="1"/>
  <c r="V61" i="1" s="1"/>
  <c r="AW61" i="1" s="1"/>
  <c r="U655" i="1"/>
  <c r="U778" i="1"/>
  <c r="U116" i="1"/>
  <c r="U698" i="1"/>
  <c r="AB698" i="1" s="1"/>
  <c r="U173" i="1"/>
  <c r="U486" i="1"/>
  <c r="U89" i="1"/>
  <c r="U869" i="1"/>
  <c r="AB869" i="1" s="1"/>
  <c r="U719" i="1"/>
  <c r="U846" i="1"/>
  <c r="U91" i="1"/>
  <c r="U47" i="1"/>
  <c r="AO47" i="1" s="1"/>
  <c r="U729" i="1"/>
  <c r="U583" i="1"/>
  <c r="AW583" i="1" s="1"/>
  <c r="U411" i="1"/>
  <c r="U45" i="1"/>
  <c r="AB45" i="1" s="1"/>
  <c r="AT45" i="1" s="1"/>
  <c r="U859" i="1"/>
  <c r="U114" i="1"/>
  <c r="U378" i="1"/>
  <c r="AW378" i="1" s="1"/>
  <c r="U141" i="1"/>
  <c r="U899" i="1"/>
  <c r="U539" i="1"/>
  <c r="AW539" i="1" s="1"/>
  <c r="U543" i="1"/>
  <c r="AW543" i="1" s="1"/>
  <c r="U365" i="1"/>
  <c r="U834" i="1"/>
  <c r="U878" i="1"/>
  <c r="U806" i="1"/>
  <c r="U146" i="1"/>
  <c r="U797" i="1"/>
  <c r="U763" i="1"/>
  <c r="U288" i="1"/>
  <c r="AW288" i="1" s="1"/>
  <c r="U741" i="1"/>
  <c r="U315" i="1"/>
  <c r="AW315" i="1" s="1"/>
  <c r="U868" i="1"/>
  <c r="U279" i="1"/>
  <c r="U448" i="1"/>
  <c r="U363" i="1"/>
  <c r="U478" i="1"/>
  <c r="AW478" i="1" s="1"/>
  <c r="U600" i="1"/>
  <c r="U101" i="1"/>
  <c r="U704" i="1"/>
  <c r="U296" i="1"/>
  <c r="U242" i="1"/>
  <c r="AB242" i="1" s="1"/>
  <c r="AT242" i="1" s="1"/>
  <c r="U833" i="1"/>
  <c r="U510" i="1"/>
  <c r="AW510" i="1" s="1"/>
  <c r="U666" i="1"/>
  <c r="U294" i="1"/>
  <c r="U426" i="1"/>
  <c r="U711" i="1"/>
  <c r="U390" i="1"/>
  <c r="AW390" i="1" s="1"/>
  <c r="U558" i="1"/>
  <c r="AW558" i="1" s="1"/>
  <c r="U832" i="1"/>
  <c r="AW832" i="1" s="1"/>
  <c r="U813" i="1"/>
  <c r="U700" i="1"/>
  <c r="U803" i="1"/>
  <c r="U344" i="1"/>
  <c r="U152" i="1"/>
  <c r="U618" i="1"/>
  <c r="U745" i="1"/>
  <c r="U107" i="1"/>
  <c r="U92" i="1"/>
  <c r="U848" i="1"/>
  <c r="U176" i="1"/>
  <c r="AB176" i="1" s="1"/>
  <c r="U896" i="1"/>
  <c r="U845" i="1"/>
  <c r="U39" i="1"/>
  <c r="AO39" i="1" s="1"/>
  <c r="U322" i="1"/>
  <c r="AW322" i="1" s="1"/>
  <c r="U125" i="1"/>
  <c r="U412" i="1"/>
  <c r="U21" i="1"/>
  <c r="U706" i="1"/>
  <c r="U337" i="1"/>
  <c r="U150" i="1"/>
  <c r="U265" i="1"/>
  <c r="U437" i="1"/>
  <c r="U271" i="1"/>
  <c r="U446" i="1"/>
  <c r="U552" i="1"/>
  <c r="AW552" i="1" s="1"/>
  <c r="U24" i="1"/>
  <c r="AO24" i="1" s="1"/>
  <c r="U898" i="1"/>
  <c r="U810" i="1"/>
  <c r="U921" i="1"/>
  <c r="U86" i="1"/>
  <c r="U331" i="1"/>
  <c r="AW331" i="1" s="1"/>
  <c r="U564" i="1"/>
  <c r="AW564" i="1" s="1"/>
  <c r="U345" i="1"/>
  <c r="U882" i="1"/>
  <c r="U599" i="1"/>
  <c r="U374" i="1"/>
  <c r="U55" i="1"/>
  <c r="U163" i="1"/>
  <c r="U911" i="1"/>
  <c r="U877" i="1"/>
  <c r="U626" i="1"/>
  <c r="U278" i="1"/>
  <c r="U334" i="1"/>
  <c r="U631" i="1"/>
  <c r="U135" i="1"/>
  <c r="U914" i="1"/>
  <c r="U880" i="1"/>
  <c r="U702" i="1"/>
  <c r="U826" i="1"/>
  <c r="U343" i="1"/>
  <c r="U650" i="1"/>
  <c r="U87" i="1"/>
  <c r="U346" i="1"/>
  <c r="U307" i="1"/>
  <c r="AW307" i="1" s="1"/>
  <c r="U861" i="1"/>
  <c r="U628" i="1"/>
  <c r="U888" i="1"/>
  <c r="U636" i="1"/>
  <c r="U603" i="1"/>
  <c r="U496" i="1"/>
  <c r="AW496" i="1" s="1"/>
  <c r="U110" i="1"/>
  <c r="U814" i="1"/>
  <c r="U231" i="1"/>
  <c r="AO231" i="1" s="1"/>
  <c r="U397" i="1"/>
  <c r="U647" i="1"/>
  <c r="U740" i="1"/>
  <c r="U427" i="1"/>
  <c r="U663" i="1"/>
  <c r="U186" i="1"/>
  <c r="AB186" i="1" s="1"/>
  <c r="AT186" i="1" s="1"/>
  <c r="U901" i="1"/>
  <c r="U819" i="1"/>
  <c r="U418" i="1"/>
  <c r="U726" i="1"/>
  <c r="U75" i="1"/>
  <c r="U776" i="1"/>
  <c r="U645" i="1"/>
  <c r="U541" i="1"/>
  <c r="AW541" i="1" s="1"/>
  <c r="U113" i="1"/>
  <c r="U756" i="1"/>
  <c r="U730" i="1"/>
  <c r="U421" i="1"/>
  <c r="U676" i="1"/>
  <c r="U74" i="1"/>
  <c r="U792" i="1"/>
  <c r="U153" i="1"/>
  <c r="U643" i="1"/>
  <c r="U602" i="1"/>
  <c r="U622" i="1"/>
  <c r="U753" i="1"/>
  <c r="U339" i="1"/>
  <c r="U430" i="1"/>
  <c r="U29" i="1"/>
  <c r="AB29" i="1" s="1"/>
  <c r="AT29" i="1" s="1"/>
  <c r="U133" i="1"/>
  <c r="U682" i="1"/>
  <c r="U112" i="1"/>
  <c r="U68" i="1"/>
  <c r="U93" i="1"/>
  <c r="U858" i="1"/>
  <c r="U170" i="1"/>
  <c r="U167" i="1"/>
  <c r="U165" i="1"/>
  <c r="U126" i="1"/>
  <c r="U193" i="1"/>
  <c r="AB193" i="1" s="1"/>
  <c r="U695" i="1"/>
  <c r="U489" i="1"/>
  <c r="AW489" i="1" s="1"/>
  <c r="U556" i="1"/>
  <c r="AW556" i="1" s="1"/>
  <c r="U771" i="1"/>
  <c r="U38" i="1"/>
  <c r="AB38" i="1" s="1"/>
  <c r="AT38" i="1" s="1"/>
  <c r="U453" i="1"/>
  <c r="U563" i="1"/>
  <c r="U738" i="1"/>
  <c r="U391" i="1"/>
  <c r="U560" i="1"/>
  <c r="U317" i="1"/>
  <c r="AW317" i="1" s="1"/>
  <c r="U436" i="1"/>
  <c r="U889" i="1"/>
  <c r="U264" i="1"/>
  <c r="U588" i="1"/>
  <c r="U66" i="1"/>
  <c r="U367" i="1"/>
  <c r="AW367" i="1" s="1"/>
  <c r="U370" i="1"/>
  <c r="U671" i="1"/>
  <c r="U805" i="1"/>
  <c r="AN870" i="1"/>
  <c r="U277" i="1"/>
  <c r="U303" i="1"/>
  <c r="AW303" i="1" s="1"/>
  <c r="U124" i="1"/>
  <c r="U750" i="1"/>
  <c r="U853" i="1"/>
  <c r="U164" i="1"/>
  <c r="T302" i="1"/>
  <c r="AN302" i="1" s="1"/>
  <c r="U260" i="1"/>
  <c r="U22" i="1"/>
  <c r="U906" i="1"/>
  <c r="U795" i="1"/>
  <c r="U324" i="1"/>
  <c r="AW324" i="1" s="1"/>
  <c r="U84" i="1"/>
  <c r="U154" i="1"/>
  <c r="V154" i="1" s="1"/>
  <c r="AW154" i="1" s="1"/>
  <c r="U187" i="1"/>
  <c r="AB187" i="1" s="1"/>
  <c r="U25" i="1"/>
  <c r="AB25" i="1" s="1"/>
  <c r="AT25" i="1" s="1"/>
  <c r="U292" i="1"/>
  <c r="U775" i="1"/>
  <c r="U516" i="1"/>
  <c r="AW516" i="1" s="1"/>
  <c r="U493" i="1"/>
  <c r="AW493" i="1" s="1"/>
  <c r="U273" i="1"/>
  <c r="U710" i="1"/>
  <c r="U96" i="1"/>
  <c r="U892" i="1"/>
  <c r="U445" i="1"/>
  <c r="U102" i="1"/>
  <c r="U266" i="1"/>
  <c r="U184" i="1"/>
  <c r="AB184" i="1" s="1"/>
  <c r="AT184" i="1" s="1"/>
  <c r="U536" i="1"/>
  <c r="AW536" i="1" s="1"/>
  <c r="U274" i="1"/>
  <c r="U276" i="1"/>
  <c r="U40" i="1"/>
  <c r="AO40" i="1" s="1"/>
  <c r="U589" i="1"/>
  <c r="U705" i="1"/>
  <c r="U659" i="1"/>
  <c r="U675" i="1"/>
  <c r="U117" i="1"/>
  <c r="U801" i="1"/>
  <c r="U624" i="1"/>
  <c r="U575" i="1"/>
  <c r="AW575" i="1" s="1"/>
  <c r="U204" i="1"/>
  <c r="AO204" i="1" s="1"/>
  <c r="U460" i="1"/>
  <c r="U267" i="1"/>
  <c r="U330" i="1"/>
  <c r="U616" i="1"/>
  <c r="U639" i="1"/>
  <c r="U754" i="1"/>
  <c r="U818" i="1"/>
  <c r="U295" i="1"/>
  <c r="U864" i="1"/>
  <c r="U547" i="1"/>
  <c r="AW547" i="1" s="1"/>
  <c r="U243" i="1"/>
  <c r="AB243" i="1" s="1"/>
  <c r="U815" i="1"/>
  <c r="U821" i="1"/>
  <c r="AW821" i="1" s="1"/>
  <c r="U514" i="1"/>
  <c r="AW514" i="1" s="1"/>
  <c r="U413" i="1"/>
  <c r="U590" i="1"/>
  <c r="U326" i="1"/>
  <c r="AW326" i="1" s="1"/>
  <c r="U922" i="1"/>
  <c r="U122" i="1"/>
  <c r="U545" i="1"/>
  <c r="AW545" i="1" s="1"/>
  <c r="U908" i="1"/>
  <c r="U473" i="1"/>
  <c r="U784" i="1"/>
  <c r="U854" i="1"/>
  <c r="U37" i="1"/>
  <c r="AO37" i="1" s="1"/>
  <c r="U65" i="1"/>
  <c r="U435" i="1"/>
  <c r="U915" i="1"/>
  <c r="U664" i="1"/>
  <c r="U555" i="1"/>
  <c r="AW555" i="1" s="1"/>
  <c r="U669" i="1"/>
  <c r="U694" i="1"/>
  <c r="U431" i="1"/>
  <c r="U782" i="1"/>
  <c r="U604" i="1"/>
  <c r="U213" i="1"/>
  <c r="AB213" i="1" s="1"/>
  <c r="U885" i="1"/>
  <c r="U522" i="1"/>
  <c r="AW522" i="1" s="1"/>
  <c r="U798" i="1"/>
  <c r="U917" i="1"/>
  <c r="U722" i="1"/>
  <c r="U310" i="1"/>
  <c r="AW310" i="1" s="1"/>
  <c r="U651" i="1"/>
  <c r="U225" i="1"/>
  <c r="AB225" i="1" s="1"/>
  <c r="U396" i="1"/>
  <c r="U612" i="1"/>
  <c r="U623" i="1"/>
  <c r="U578" i="1"/>
  <c r="AW578" i="1" s="1"/>
  <c r="U20" i="1"/>
  <c r="U867" i="1"/>
  <c r="U507" i="1"/>
  <c r="AW507" i="1" s="1"/>
  <c r="U712" i="1"/>
  <c r="U434" i="1"/>
  <c r="U180" i="1"/>
  <c r="AO180" i="1" s="1"/>
  <c r="U652" i="1"/>
  <c r="U466" i="1"/>
  <c r="U194" i="1"/>
  <c r="AB194" i="1" s="1"/>
  <c r="AT194" i="1" s="1"/>
  <c r="U893" i="1"/>
  <c r="U31" i="1"/>
  <c r="AO31" i="1" s="1"/>
  <c r="U118" i="1"/>
  <c r="U677" i="1"/>
  <c r="U62" i="1"/>
  <c r="U707" i="1"/>
  <c r="AW707" i="1" s="1"/>
  <c r="U328" i="1"/>
  <c r="U240" i="1"/>
  <c r="AO240" i="1" s="1"/>
  <c r="U272" i="1"/>
  <c r="U912" i="1"/>
  <c r="U667" i="1"/>
  <c r="U887" i="1"/>
  <c r="U220" i="1"/>
  <c r="U425" i="1"/>
  <c r="U715" i="1"/>
  <c r="U78" i="1"/>
  <c r="U856" i="1"/>
  <c r="U574" i="1"/>
  <c r="AW574" i="1" s="1"/>
  <c r="U830" i="1"/>
  <c r="U463" i="1"/>
  <c r="U444" i="1"/>
  <c r="U128" i="1"/>
  <c r="U580" i="1"/>
  <c r="AW580" i="1" s="1"/>
  <c r="U200" i="1"/>
  <c r="AB200" i="1" s="1"/>
  <c r="AT200" i="1" s="1"/>
  <c r="U566" i="1"/>
  <c r="AW566" i="1" s="1"/>
  <c r="U608" i="1"/>
  <c r="U681" i="1"/>
  <c r="U691" i="1"/>
  <c r="U462" i="1"/>
  <c r="U70" i="1"/>
  <c r="U147" i="1"/>
  <c r="U119" i="1"/>
  <c r="U498" i="1"/>
  <c r="U772" i="1"/>
  <c r="U407" i="1"/>
  <c r="AW407" i="1" s="1"/>
  <c r="U287" i="1"/>
  <c r="U561" i="1"/>
  <c r="AW561" i="1" s="1"/>
  <c r="U362" i="1"/>
  <c r="U757" i="1"/>
  <c r="U746" i="1"/>
  <c r="T559" i="1"/>
  <c r="U485" i="1"/>
  <c r="AW485" i="1" s="1"/>
  <c r="U835" i="1"/>
  <c r="U313" i="1"/>
  <c r="AW313" i="1" s="1"/>
  <c r="U140" i="1"/>
  <c r="U527" i="1"/>
  <c r="AW527" i="1" s="1"/>
  <c r="U190" i="1"/>
  <c r="AO190" i="1" s="1"/>
  <c r="AN725" i="1"/>
  <c r="U420" i="1"/>
  <c r="U568" i="1"/>
  <c r="AW568" i="1" s="1"/>
  <c r="U209" i="1"/>
  <c r="AO209" i="1" s="1"/>
  <c r="U312" i="1"/>
  <c r="AW312" i="1" s="1"/>
  <c r="U686" i="1"/>
  <c r="U849" i="1"/>
  <c r="U688" i="1"/>
  <c r="U236" i="1"/>
  <c r="AB236" i="1" s="1"/>
  <c r="U919" i="1"/>
  <c r="U215" i="1"/>
  <c r="AO215" i="1" s="1"/>
  <c r="U857" i="1"/>
  <c r="U71" i="1"/>
  <c r="U134" i="1"/>
  <c r="U685" i="1"/>
  <c r="U660" i="1"/>
  <c r="AW660" i="1" s="1"/>
  <c r="U903" i="1"/>
  <c r="U567" i="1"/>
  <c r="AW567" i="1" s="1"/>
  <c r="U482" i="1"/>
  <c r="AW482" i="1" s="1"/>
  <c r="U392" i="1"/>
  <c r="U503" i="1"/>
  <c r="AW503" i="1" s="1"/>
  <c r="U159" i="1"/>
  <c r="U592" i="1"/>
  <c r="U865" i="1"/>
  <c r="AM552" i="1"/>
  <c r="AM659" i="1"/>
  <c r="AM266" i="1"/>
  <c r="AM745" i="1"/>
  <c r="AM724" i="1"/>
  <c r="AM869" i="1"/>
  <c r="AM93" i="1"/>
  <c r="AM671" i="1"/>
  <c r="AM287" i="1"/>
  <c r="AM418" i="1"/>
  <c r="AM391" i="1"/>
  <c r="AM25" i="1"/>
  <c r="AM574" i="1"/>
  <c r="AM447" i="1"/>
  <c r="AM55" i="1"/>
  <c r="AM31" i="1"/>
  <c r="AM133" i="1"/>
  <c r="AM141" i="1"/>
  <c r="AM163" i="1"/>
  <c r="AM813" i="1"/>
  <c r="AM186" i="1"/>
  <c r="AM381" i="1"/>
  <c r="AM459" i="1"/>
  <c r="AM666" i="1"/>
  <c r="AM430" i="1"/>
  <c r="AM748" i="1"/>
  <c r="AM679" i="1"/>
  <c r="AM464" i="1"/>
  <c r="AM517" i="1"/>
  <c r="AM458" i="1"/>
  <c r="AM560" i="1"/>
  <c r="AM769" i="1"/>
  <c r="AM394" i="1"/>
  <c r="AM546" i="1"/>
  <c r="AM341" i="1"/>
  <c r="AM159" i="1"/>
  <c r="AM903" i="1"/>
  <c r="AM374" i="1"/>
  <c r="AM64" i="1"/>
  <c r="AM136" i="1"/>
  <c r="AM428" i="1"/>
  <c r="AM625" i="1"/>
  <c r="AM56" i="1"/>
  <c r="AM192" i="1"/>
  <c r="AM34" i="1"/>
  <c r="AM617" i="1"/>
  <c r="AM111" i="1"/>
  <c r="AM826" i="1"/>
  <c r="AM207" i="1"/>
  <c r="AM179" i="1"/>
  <c r="AM318" i="1"/>
  <c r="AM83" i="1"/>
  <c r="AM822" i="1"/>
  <c r="AM89" i="1"/>
  <c r="AM899" i="1"/>
  <c r="AM612" i="1"/>
  <c r="AM698" i="1"/>
  <c r="AM236" i="1"/>
  <c r="AM740" i="1"/>
  <c r="AM260" i="1"/>
  <c r="AM437" i="1"/>
  <c r="AM476" i="1"/>
  <c r="AO476" i="1"/>
  <c r="AM676" i="1"/>
  <c r="AM40" i="1"/>
  <c r="AM726" i="1"/>
  <c r="AM71" i="1"/>
  <c r="AM880" i="1"/>
  <c r="AM312" i="1"/>
  <c r="AM777" i="1"/>
  <c r="AM303" i="1"/>
  <c r="AM554" i="1"/>
  <c r="AM497" i="1"/>
  <c r="AM189" i="1"/>
  <c r="AM121" i="1"/>
  <c r="AM690" i="1"/>
  <c r="AM466" i="1"/>
  <c r="AM301" i="1"/>
  <c r="AM728" i="1"/>
  <c r="AM194" i="1"/>
  <c r="AM647" i="1"/>
  <c r="AM255" i="1"/>
  <c r="AM534" i="1"/>
  <c r="AM155" i="1"/>
  <c r="AM308" i="1"/>
  <c r="AM202" i="1"/>
  <c r="AM211" i="1"/>
  <c r="AM582" i="1"/>
  <c r="AM375" i="1"/>
  <c r="AM132" i="1"/>
  <c r="AM69" i="1"/>
  <c r="AM779" i="1"/>
  <c r="AM162" i="1"/>
  <c r="AM117" i="1"/>
  <c r="AM653" i="1"/>
  <c r="AM529" i="1"/>
  <c r="AM198" i="1"/>
  <c r="AM27" i="1"/>
  <c r="AM573" i="1"/>
  <c r="AM206" i="1"/>
  <c r="AM537" i="1"/>
  <c r="AM325" i="1"/>
  <c r="AM125" i="1"/>
  <c r="AM39" i="1"/>
  <c r="AM390" i="1"/>
  <c r="AM264" i="1"/>
  <c r="AM741" i="1"/>
  <c r="AM756" i="1"/>
  <c r="AM446" i="1"/>
  <c r="AM704" i="1"/>
  <c r="AM507" i="1"/>
  <c r="AM685" i="1"/>
  <c r="AM660" i="1"/>
  <c r="AM448" i="1"/>
  <c r="AM420" i="1"/>
  <c r="AM776" i="1"/>
  <c r="AM892" i="1"/>
  <c r="AM917" i="1"/>
  <c r="AM575" i="1"/>
  <c r="AM261" i="1"/>
  <c r="AM438" i="1"/>
  <c r="AM830" i="1"/>
  <c r="AM424" i="1"/>
  <c r="AM36" i="1"/>
  <c r="AM785" i="1"/>
  <c r="AM668" i="1"/>
  <c r="AM454" i="1"/>
  <c r="AM455" i="1"/>
  <c r="AM687" i="1"/>
  <c r="AM535" i="1"/>
  <c r="AM747" i="1"/>
  <c r="AM716" i="1"/>
  <c r="AM795" i="1"/>
  <c r="AM99" i="1"/>
  <c r="AM509" i="1"/>
  <c r="AM283" i="1"/>
  <c r="AM783" i="1"/>
  <c r="AM404" i="1"/>
  <c r="AM746" i="1"/>
  <c r="AM789" i="1"/>
  <c r="AM201" i="1"/>
  <c r="AM373" i="1"/>
  <c r="AM662" i="1"/>
  <c r="AM590" i="1"/>
  <c r="AM823" i="1"/>
  <c r="AM610" i="1"/>
  <c r="AM451" i="1"/>
  <c r="AM570" i="1"/>
  <c r="AM323" i="1"/>
  <c r="AM57" i="1"/>
  <c r="AM119" i="1"/>
  <c r="AM688" i="1"/>
  <c r="AM821" i="1"/>
  <c r="AM901" i="1"/>
  <c r="AM667" i="1"/>
  <c r="AM272" i="1"/>
  <c r="AM754" i="1"/>
  <c r="AM834" i="1"/>
  <c r="AM722" i="1"/>
  <c r="AM712" i="1"/>
  <c r="AM514" i="1"/>
  <c r="AM294" i="1"/>
  <c r="AM677" i="1"/>
  <c r="AM434" i="1"/>
  <c r="AM567" i="1"/>
  <c r="AM134" i="1"/>
  <c r="AM857" i="1"/>
  <c r="AM814" i="1"/>
  <c r="AM169" i="1"/>
  <c r="AM718" i="1"/>
  <c r="AM395" i="1"/>
  <c r="AM67" i="1"/>
  <c r="AM508" i="1"/>
  <c r="AM259" i="1"/>
  <c r="AM793" i="1"/>
  <c r="AM601" i="1"/>
  <c r="AM408" i="1"/>
  <c r="AM708" i="1"/>
  <c r="AM672" i="1"/>
  <c r="AM172" i="1"/>
  <c r="AM790" i="1"/>
  <c r="AM342" i="1"/>
  <c r="AM314" i="1"/>
  <c r="AM215" i="1"/>
  <c r="AM551" i="1"/>
  <c r="AM490" i="1"/>
  <c r="AM628" i="1"/>
  <c r="AM629" i="1"/>
  <c r="AM306" i="1"/>
  <c r="AM257" i="1"/>
  <c r="AM223" i="1"/>
  <c r="AM386" i="1"/>
  <c r="AM720" i="1"/>
  <c r="AM123" i="1"/>
  <c r="AM305" i="1"/>
  <c r="AM250" i="1"/>
  <c r="AM504" i="1"/>
  <c r="AM579" i="1"/>
  <c r="AM316" i="1"/>
  <c r="AM606" i="1"/>
  <c r="AM836" i="1"/>
  <c r="AM809" i="1"/>
  <c r="AM641" i="1"/>
  <c r="AM616" i="1"/>
  <c r="AM877" i="1"/>
  <c r="AM831" i="1"/>
  <c r="AM801" i="1"/>
  <c r="AM277" i="1"/>
  <c r="AM489" i="1"/>
  <c r="AM296" i="1"/>
  <c r="AM330" i="1"/>
  <c r="AM775" i="1"/>
  <c r="AM592" i="1"/>
  <c r="AM147" i="1"/>
  <c r="AM882" i="1"/>
  <c r="AM113" i="1"/>
  <c r="AM101" i="1"/>
  <c r="AM908" i="1"/>
  <c r="AM791" i="1"/>
  <c r="AM288" i="1"/>
  <c r="AM484" i="1"/>
  <c r="AM799" i="1"/>
  <c r="AM714" i="1"/>
  <c r="AM32" i="1"/>
  <c r="AM832" i="1"/>
  <c r="AM804" i="1"/>
  <c r="AM116" i="1"/>
  <c r="AM796" i="1"/>
  <c r="AM765" i="1"/>
  <c r="AM275" i="1"/>
  <c r="AM829" i="1"/>
  <c r="AM860" i="1"/>
  <c r="AM581" i="1"/>
  <c r="AM902" i="1"/>
  <c r="AM208" i="1"/>
  <c r="AM884" i="1"/>
  <c r="AM594" i="1"/>
  <c r="AM181" i="1"/>
  <c r="AM502" i="1"/>
  <c r="AM904" i="1"/>
  <c r="AM364" i="1"/>
  <c r="AM597" i="1"/>
  <c r="AM897" i="1"/>
  <c r="AM33" i="1"/>
  <c r="AM130" i="1"/>
  <c r="AM875" i="1"/>
  <c r="AM522" i="1"/>
  <c r="AM505" i="1"/>
  <c r="AM680" i="1"/>
  <c r="AM848" i="1"/>
  <c r="AM151" i="1"/>
  <c r="AM225" i="1"/>
  <c r="AM104" i="1"/>
  <c r="AM313" i="1"/>
  <c r="AM885" i="1"/>
  <c r="AM498" i="1"/>
  <c r="AM478" i="1"/>
  <c r="AM365" i="1"/>
  <c r="AM663" i="1"/>
  <c r="AM675" i="1"/>
  <c r="AM295" i="1"/>
  <c r="AM771" i="1"/>
  <c r="AM70" i="1"/>
  <c r="AM893" i="1"/>
  <c r="AM564" i="1"/>
  <c r="AM346" i="1"/>
  <c r="AM187" i="1"/>
  <c r="AM28" i="1"/>
  <c r="AM500" i="1"/>
  <c r="AM262" i="1"/>
  <c r="AM693" i="1"/>
  <c r="AM290" i="1"/>
  <c r="AM773" i="1"/>
  <c r="AM19" i="1"/>
  <c r="AM248" i="1"/>
  <c r="AM721" i="1"/>
  <c r="AM760" i="1"/>
  <c r="AM128" i="1"/>
  <c r="AM442" i="1"/>
  <c r="AM385" i="1"/>
  <c r="AM457" i="1"/>
  <c r="AM842" i="1"/>
  <c r="AM914" i="1"/>
  <c r="AM703" i="1"/>
  <c r="AM800" i="1"/>
  <c r="AM569" i="1"/>
  <c r="AM160" i="1"/>
  <c r="AM234" i="1"/>
  <c r="AM584" i="1"/>
  <c r="AM519" i="1"/>
  <c r="AM230" i="1"/>
  <c r="AM900" i="1"/>
  <c r="AM97" i="1"/>
  <c r="AM258" i="1"/>
  <c r="AM171" i="1"/>
  <c r="AM911" i="1"/>
  <c r="AM787" i="1"/>
  <c r="AM654" i="1"/>
  <c r="AM634" i="1"/>
  <c r="AM319" i="1"/>
  <c r="AM363" i="1"/>
  <c r="AM618" i="1"/>
  <c r="AM516" i="1"/>
  <c r="AM68" i="1"/>
  <c r="AM276" i="1"/>
  <c r="AM849" i="1"/>
  <c r="AM462" i="1"/>
  <c r="AM411" i="1"/>
  <c r="AM425" i="1"/>
  <c r="AM153" i="1"/>
  <c r="AM126" i="1"/>
  <c r="AM664" i="1"/>
  <c r="AM865" i="1"/>
  <c r="AM806" i="1"/>
  <c r="AM407" i="1"/>
  <c r="AM555" i="1"/>
  <c r="AM805" i="1"/>
  <c r="AM725" i="1"/>
  <c r="AO725" i="1"/>
  <c r="AM463" i="1"/>
  <c r="AM92" i="1"/>
  <c r="AM862" i="1"/>
  <c r="AM818" i="1"/>
  <c r="AM888" i="1"/>
  <c r="AM562" i="1"/>
  <c r="AM889" i="1"/>
  <c r="AM697" i="1"/>
  <c r="AM473" i="1"/>
  <c r="AM474" i="1"/>
  <c r="AM847" i="1"/>
  <c r="AM742" i="1"/>
  <c r="AM384" i="1"/>
  <c r="AM839" i="1"/>
  <c r="AM429" i="1"/>
  <c r="AM410" i="1"/>
  <c r="AM46" i="1"/>
  <c r="AM340" i="1"/>
  <c r="AM477" i="1"/>
  <c r="AM673" i="1"/>
  <c r="AM593" i="1"/>
  <c r="AM622" i="1"/>
  <c r="AM758" i="1"/>
  <c r="AM576" i="1"/>
  <c r="AM322" i="1"/>
  <c r="AM242" i="1"/>
  <c r="AM890" i="1"/>
  <c r="AM309" i="1"/>
  <c r="AM175" i="1"/>
  <c r="AM816" i="1"/>
  <c r="AM540" i="1"/>
  <c r="AM595" i="1"/>
  <c r="AM909" i="1"/>
  <c r="AM824" i="1"/>
  <c r="AM227" i="1"/>
  <c r="AM139" i="1"/>
  <c r="AM286" i="1"/>
  <c r="AM329" i="1"/>
  <c r="AM586" i="1"/>
  <c r="AM866" i="1"/>
  <c r="AM345" i="1"/>
  <c r="AM918" i="1"/>
  <c r="AM238" i="1"/>
  <c r="AM120" i="1"/>
  <c r="AM226" i="1"/>
  <c r="AM717" i="1"/>
  <c r="AM750" i="1"/>
  <c r="AM919" i="1"/>
  <c r="AM267" i="1"/>
  <c r="AM906" i="1"/>
  <c r="AM547" i="1"/>
  <c r="AM867" i="1"/>
  <c r="AM78" i="1"/>
  <c r="AM757" i="1"/>
  <c r="AM686" i="1"/>
  <c r="AM273" i="1"/>
  <c r="AM797" i="1"/>
  <c r="AM421" i="1"/>
  <c r="AM24" i="1"/>
  <c r="AM738" i="1"/>
  <c r="AM859" i="1"/>
  <c r="AM563" i="1"/>
  <c r="AM715" i="1"/>
  <c r="AM154" i="1"/>
  <c r="AM337" i="1"/>
  <c r="AM107" i="1"/>
  <c r="AM362" i="1"/>
  <c r="AM602" i="1"/>
  <c r="AM868" i="1"/>
  <c r="AM383" i="1"/>
  <c r="AM35" i="1"/>
  <c r="AM784" i="1"/>
  <c r="AM513" i="1"/>
  <c r="AM481" i="1"/>
  <c r="AM403" i="1"/>
  <c r="AM838" i="1"/>
  <c r="AM665" i="1"/>
  <c r="AM441" i="1"/>
  <c r="AM855" i="1"/>
  <c r="AM727" i="1"/>
  <c r="AM702" i="1"/>
  <c r="AM488" i="1"/>
  <c r="AM105" i="1"/>
  <c r="AM920" i="1"/>
  <c r="AM627" i="1"/>
  <c r="AM723" i="1"/>
  <c r="AM195" i="1"/>
  <c r="AM644" i="1"/>
  <c r="AM244" i="1"/>
  <c r="AM405" i="1"/>
  <c r="AM108" i="1"/>
  <c r="AM269" i="1"/>
  <c r="AM613" i="1"/>
  <c r="AM214" i="1"/>
  <c r="AM465" i="1"/>
  <c r="AM59" i="1"/>
  <c r="AM103" i="1"/>
  <c r="AM486" i="1"/>
  <c r="AM184" i="1"/>
  <c r="AM436" i="1"/>
  <c r="AM706" i="1"/>
  <c r="AM845" i="1"/>
  <c r="AM870" i="1"/>
  <c r="AO870" i="1"/>
  <c r="AM854" i="1"/>
  <c r="AM753" i="1"/>
  <c r="AM681" i="1"/>
  <c r="AM392" i="1"/>
  <c r="AM37" i="1"/>
  <c r="AM580" i="1"/>
  <c r="AM810" i="1"/>
  <c r="AM164" i="1"/>
  <c r="AM912" i="1"/>
  <c r="AM307" i="1"/>
  <c r="AM96" i="1"/>
  <c r="AM798" i="1"/>
  <c r="AM417" i="1"/>
  <c r="AM254" i="1"/>
  <c r="AM321" i="1"/>
  <c r="AM759" i="1"/>
  <c r="AM79" i="1"/>
  <c r="AM872" i="1"/>
  <c r="AM152" i="1"/>
  <c r="AM80" i="1"/>
  <c r="AM432" i="1"/>
  <c r="AM511" i="1"/>
  <c r="AM553" i="1"/>
  <c r="AM737" i="1"/>
  <c r="AM435" i="1"/>
  <c r="AM922" i="1"/>
  <c r="AM30" i="1"/>
  <c r="AM600" i="1"/>
  <c r="AM648" i="1"/>
  <c r="AM320" i="1"/>
  <c r="AM291" i="1"/>
  <c r="AM161" i="1"/>
  <c r="AM802" i="1"/>
  <c r="AM196" i="1"/>
  <c r="AM767" i="1"/>
  <c r="AM916" i="1"/>
  <c r="AM751" i="1"/>
  <c r="AM876" i="1"/>
  <c r="AM752" i="1"/>
  <c r="AM694" i="1"/>
  <c r="AM191" i="1"/>
  <c r="AM792" i="1"/>
  <c r="AM122" i="1"/>
  <c r="AM887" i="1"/>
  <c r="AM710" i="1"/>
  <c r="AM444" i="1"/>
  <c r="AM861" i="1"/>
  <c r="AM274" i="1"/>
  <c r="AM536" i="1"/>
  <c r="AM460" i="1"/>
  <c r="AM669" i="1"/>
  <c r="AM331" i="1"/>
  <c r="AM853" i="1"/>
  <c r="AM75" i="1"/>
  <c r="AM91" i="1"/>
  <c r="AM102" i="1"/>
  <c r="AM846" i="1"/>
  <c r="AM533" i="1"/>
  <c r="AM256" i="1"/>
  <c r="AM456" i="1"/>
  <c r="AM523" i="1"/>
  <c r="AM115" i="1"/>
  <c r="AM109" i="1"/>
  <c r="AM670" i="1"/>
  <c r="AM736" i="1"/>
  <c r="AM440" i="1"/>
  <c r="AM145" i="1"/>
  <c r="AM77" i="1"/>
  <c r="AM607" i="1"/>
  <c r="AM209" i="1"/>
  <c r="AM630" i="1"/>
  <c r="AM419" i="1"/>
  <c r="AM138" i="1"/>
  <c r="AM615" i="1"/>
  <c r="AM874" i="1"/>
  <c r="AM735" i="1"/>
  <c r="AM503" i="1"/>
  <c r="AM426" i="1"/>
  <c r="AM243" i="1"/>
  <c r="AM568" i="1"/>
  <c r="AM278" i="1"/>
  <c r="AM279" i="1"/>
  <c r="AM22" i="1"/>
  <c r="AM782" i="1"/>
  <c r="AM268" i="1"/>
  <c r="AM66" i="1"/>
  <c r="AM74" i="1"/>
  <c r="AM106" i="1"/>
  <c r="AM114" i="1"/>
  <c r="AM566" i="1"/>
  <c r="AM285" i="1"/>
  <c r="AM749" i="1"/>
  <c r="AM263" i="1"/>
  <c r="AM44" i="1"/>
  <c r="AM528" i="1"/>
  <c r="AM696" i="1"/>
  <c r="AM389" i="1"/>
  <c r="AM450" i="1"/>
  <c r="AM530" i="1"/>
  <c r="AM557" i="1"/>
  <c r="AM761" i="1"/>
  <c r="AM469" i="1"/>
  <c r="AM544" i="1"/>
  <c r="AM82" i="1"/>
  <c r="AM299" i="1"/>
  <c r="AM524" i="1"/>
  <c r="AM886" i="1"/>
  <c r="AM90" i="1"/>
  <c r="AM614" i="1"/>
  <c r="AM368" i="1"/>
  <c r="AM378" i="1"/>
  <c r="AM241" i="1"/>
  <c r="AM470" i="1"/>
  <c r="AM156" i="1"/>
  <c r="AM173" i="1"/>
  <c r="AM95" i="1"/>
  <c r="AM210" i="1"/>
  <c r="AM387" i="1"/>
  <c r="AM376" i="1"/>
  <c r="AM549" i="1"/>
  <c r="AM443" i="1"/>
  <c r="AM762" i="1"/>
  <c r="AM883" i="1"/>
  <c r="AM794" i="1"/>
  <c r="AM26" i="1"/>
  <c r="AM73" i="1"/>
  <c r="AM808" i="1"/>
  <c r="AM371" i="1"/>
  <c r="AM143" i="1"/>
  <c r="AM913" i="1"/>
  <c r="AM598" i="1"/>
  <c r="AM239" i="1"/>
  <c r="AM334" i="1"/>
  <c r="AM38" i="1"/>
  <c r="AM624" i="1"/>
  <c r="AM167" i="1"/>
  <c r="AM339" i="1"/>
  <c r="AM292" i="1"/>
  <c r="AM265" i="1"/>
  <c r="AM482" i="1"/>
  <c r="AM146" i="1"/>
  <c r="AM707" i="1"/>
  <c r="AM729" i="1"/>
  <c r="AM135" i="1"/>
  <c r="AM608" i="1"/>
  <c r="AM604" i="1"/>
  <c r="AM335" i="1"/>
  <c r="AM271" i="1"/>
  <c r="AM871" i="1"/>
  <c r="AM542" i="1"/>
  <c r="AM42" i="1"/>
  <c r="AM661" i="1"/>
  <c r="AM479" i="1"/>
  <c r="AM840" i="1"/>
  <c r="AM541" i="1"/>
  <c r="AM512" i="1"/>
  <c r="AM185" i="1"/>
  <c r="AM525" i="1"/>
  <c r="AM180" i="1"/>
  <c r="AM361" i="1"/>
  <c r="AM572" i="1"/>
  <c r="AM739" i="1"/>
  <c r="AM649" i="1"/>
  <c r="AM910" i="1"/>
  <c r="AM844" i="1"/>
  <c r="AM833" i="1"/>
  <c r="AM452" i="1"/>
  <c r="AM768" i="1"/>
  <c r="AM182" i="1"/>
  <c r="AM183" i="1"/>
  <c r="AM298" i="1"/>
  <c r="AM558" i="1"/>
  <c r="AM864" i="1"/>
  <c r="AM326" i="1"/>
  <c r="AM176" i="1"/>
  <c r="AM695" i="1"/>
  <c r="AM47" i="1"/>
  <c r="AM493" i="1"/>
  <c r="AM815" i="1"/>
  <c r="AM412" i="1"/>
  <c r="AM29" i="1"/>
  <c r="AM589" i="1"/>
  <c r="AM803" i="1"/>
  <c r="AM422" i="1"/>
  <c r="AM423" i="1"/>
  <c r="AM561" i="1"/>
  <c r="AM118" i="1"/>
  <c r="AM328" i="1"/>
  <c r="AM631" i="1"/>
  <c r="AM510" i="1"/>
  <c r="AM543" i="1"/>
  <c r="AM213" i="1"/>
  <c r="AM461" i="1"/>
  <c r="AM744" i="1"/>
  <c r="AM372" i="1"/>
  <c r="AM786" i="1"/>
  <c r="AM142" i="1"/>
  <c r="AM317" i="1"/>
  <c r="AM850" i="1"/>
  <c r="AM76" i="1"/>
  <c r="AM94" i="1"/>
  <c r="AM343" i="1"/>
  <c r="AM110" i="1"/>
  <c r="AM650" i="1"/>
  <c r="AM711" i="1"/>
  <c r="AM878" i="1"/>
  <c r="AM651" i="1"/>
  <c r="AM719" i="1"/>
  <c r="AM856" i="1"/>
  <c r="AM626" i="1"/>
  <c r="AM633" i="1"/>
  <c r="AM281" i="1"/>
  <c r="AM835" i="1"/>
  <c r="AM645" i="1"/>
  <c r="AM165" i="1"/>
  <c r="AM485" i="1"/>
  <c r="AM763" i="1"/>
  <c r="AM367" i="1"/>
  <c r="AM344" i="1"/>
  <c r="AM220" i="1"/>
  <c r="AM398" i="1"/>
  <c r="AM915" i="1"/>
  <c r="AM527" i="1"/>
  <c r="AM445" i="1"/>
  <c r="AM898" i="1"/>
  <c r="AM678" i="1"/>
  <c r="AM190" i="1"/>
  <c r="AM611" i="1"/>
  <c r="AM700" i="1"/>
  <c r="AM636" i="1"/>
  <c r="AM556" i="1"/>
  <c r="AM468" i="1"/>
  <c r="AM193" i="1"/>
  <c r="AM578" i="1"/>
  <c r="AM453" i="1"/>
  <c r="AM588" i="1"/>
  <c r="AM370" i="1"/>
  <c r="AM545" i="1"/>
  <c r="AM603" i="1"/>
  <c r="AM496" i="1"/>
  <c r="AM200" i="1"/>
  <c r="AM204" i="1"/>
  <c r="AM324" i="1"/>
  <c r="AM413" i="1"/>
  <c r="AM397" i="1"/>
  <c r="AM217" i="1"/>
  <c r="AM894" i="1"/>
  <c r="AM61" i="1"/>
  <c r="AM682" i="1"/>
  <c r="AM229" i="1"/>
  <c r="AM431" i="1"/>
  <c r="AM84" i="1"/>
  <c r="AM150" i="1"/>
  <c r="AM88" i="1"/>
  <c r="AM674" i="1"/>
  <c r="AM366" i="1"/>
  <c r="AM639" i="1"/>
  <c r="AM433" i="1"/>
  <c r="AM907" i="1"/>
  <c r="AM245" i="1"/>
  <c r="AM492" i="1"/>
  <c r="AB725" i="1"/>
  <c r="AM20" i="1"/>
  <c r="AM921" i="1"/>
  <c r="AM772" i="1"/>
  <c r="AM65" i="1"/>
  <c r="AM86" i="1"/>
  <c r="AM596" i="1"/>
  <c r="AM655" i="1"/>
  <c r="AM539" i="1"/>
  <c r="AM231" i="1"/>
  <c r="AM427" i="1"/>
  <c r="AM778" i="1"/>
  <c r="AM819" i="1"/>
  <c r="AM315" i="1"/>
  <c r="AM332" i="1"/>
  <c r="AM62" i="1"/>
  <c r="AM45" i="1"/>
  <c r="AM705" i="1"/>
  <c r="AM599" i="1"/>
  <c r="AM643" i="1"/>
  <c r="AM583" i="1"/>
  <c r="AM72" i="1"/>
  <c r="AM623" i="1"/>
  <c r="AM730" i="1"/>
  <c r="AM251" i="1"/>
  <c r="AM471" i="1"/>
  <c r="AM439" i="1"/>
  <c r="AM48" i="1"/>
  <c r="AM140" i="1"/>
  <c r="AM170" i="1"/>
  <c r="AM734" i="1"/>
  <c r="AM851" i="1"/>
  <c r="AM21" i="1"/>
  <c r="AM858" i="1"/>
  <c r="AM124" i="1"/>
  <c r="AM577" i="1"/>
  <c r="AM637" i="1"/>
  <c r="AM280" i="1"/>
  <c r="AM415" i="1"/>
  <c r="AM896" i="1"/>
  <c r="AM652" i="1"/>
  <c r="AM203" i="1"/>
  <c r="AM112" i="1"/>
  <c r="AM691" i="1"/>
  <c r="AM178" i="1"/>
  <c r="AM149" i="1"/>
  <c r="AM188" i="1"/>
  <c r="T483" i="1"/>
  <c r="AN483" i="1" s="1"/>
  <c r="U506" i="1"/>
  <c r="AW506" i="1" s="1"/>
  <c r="U406" i="1"/>
  <c r="AW406" i="1" s="1"/>
  <c r="U251" i="1"/>
  <c r="U281" i="1"/>
  <c r="T480" i="1"/>
  <c r="T18" i="1"/>
  <c r="T41" i="1"/>
  <c r="T841" i="1"/>
  <c r="T399" i="1"/>
  <c r="U732" i="1"/>
  <c r="U60" i="1"/>
  <c r="U461" i="1"/>
  <c r="U520" i="1"/>
  <c r="AW520" i="1" s="1"/>
  <c r="U605" i="1"/>
  <c r="U63" i="1"/>
  <c r="U235" i="1"/>
  <c r="AO235" i="1" s="1"/>
  <c r="U280" i="1"/>
  <c r="U85" i="1"/>
  <c r="U252" i="1"/>
  <c r="T548" i="1"/>
  <c r="U439" i="1"/>
  <c r="U895" i="1"/>
  <c r="U188" i="1"/>
  <c r="AO188" i="1" s="1"/>
  <c r="U471" i="1"/>
  <c r="U609" i="1"/>
  <c r="U494" i="1"/>
  <c r="AW494" i="1" s="1"/>
  <c r="T388" i="1"/>
  <c r="U100" i="1"/>
  <c r="U637" i="1"/>
  <c r="T355" i="1"/>
  <c r="U382" i="1"/>
  <c r="AW382" i="1" s="1"/>
  <c r="U253" i="1"/>
  <c r="U149" i="1"/>
  <c r="U467" i="1"/>
  <c r="U518" i="1"/>
  <c r="AW518" i="1" s="1"/>
  <c r="T282" i="1"/>
  <c r="U398" i="1"/>
  <c r="AW398" i="1" s="1"/>
  <c r="U733" i="1"/>
  <c r="U774" i="1"/>
  <c r="U168" i="1"/>
  <c r="U863" i="1"/>
  <c r="U521" i="1"/>
  <c r="AW521" i="1" s="1"/>
  <c r="U495" i="1"/>
  <c r="AW495" i="1" s="1"/>
  <c r="T764" i="1"/>
  <c r="AN764" i="1" s="1"/>
  <c r="T828" i="1"/>
  <c r="U879" i="1"/>
  <c r="U199" i="1"/>
  <c r="AO199" i="1" s="1"/>
  <c r="U640" i="1"/>
  <c r="T247" i="1"/>
  <c r="T393" i="1"/>
  <c r="AN393" i="1" s="1"/>
  <c r="T699" i="1"/>
  <c r="T807" i="1"/>
  <c r="T565" i="1"/>
  <c r="T837" i="1"/>
  <c r="T891" i="1"/>
  <c r="T591" i="1"/>
  <c r="T820" i="1"/>
  <c r="T709" i="1"/>
  <c r="AB870" i="1"/>
  <c r="AX870" i="1" s="1"/>
  <c r="AY870" i="1" s="1"/>
  <c r="Z870" i="1"/>
  <c r="AU870" i="1" s="1"/>
  <c r="T766" i="1"/>
  <c r="T843" i="1"/>
  <c r="T873" i="1"/>
  <c r="T658" i="1"/>
  <c r="T811" i="1"/>
  <c r="T409" i="1"/>
  <c r="T475" i="1"/>
  <c r="T620" i="1"/>
  <c r="T571" i="1"/>
  <c r="T380" i="1"/>
  <c r="T449" i="1"/>
  <c r="T401" i="1"/>
  <c r="T515" i="1"/>
  <c r="T499" i="1"/>
  <c r="T487" i="1"/>
  <c r="AN487" i="1" s="1"/>
  <c r="T550" i="1"/>
  <c r="AN550" i="1" s="1"/>
  <c r="T585" i="1"/>
  <c r="T270" i="1"/>
  <c r="T284" i="1"/>
  <c r="T304" i="1"/>
  <c r="AN304" i="1" s="1"/>
  <c r="T336" i="1"/>
  <c r="T369" i="1"/>
  <c r="T327" i="1"/>
  <c r="T360" i="1"/>
  <c r="T297" i="1"/>
  <c r="AN297" i="1" s="1"/>
  <c r="T289" i="1"/>
  <c r="T249" i="1"/>
  <c r="T689" i="1"/>
  <c r="T43" i="1"/>
  <c r="T23" i="1"/>
  <c r="T54" i="1"/>
  <c r="U158" i="1"/>
  <c r="T157" i="1"/>
  <c r="T174" i="1"/>
  <c r="U300" i="1"/>
  <c r="U781" i="1"/>
  <c r="U48" i="1"/>
  <c r="AO48" i="1" s="1"/>
  <c r="U777" i="1"/>
  <c r="U254" i="1"/>
  <c r="U256" i="1"/>
  <c r="U601" i="1"/>
  <c r="U389" i="1"/>
  <c r="U804" i="1"/>
  <c r="U338" i="1"/>
  <c r="U783" i="1"/>
  <c r="U852" i="1"/>
  <c r="U67" i="1"/>
  <c r="U402" i="1"/>
  <c r="U690" i="1"/>
  <c r="AW690" i="1" s="1"/>
  <c r="U458" i="1"/>
  <c r="U440" i="1"/>
  <c r="U524" i="1"/>
  <c r="AW524" i="1" s="1"/>
  <c r="U221" i="1"/>
  <c r="AO221" i="1" s="1"/>
  <c r="U790" i="1"/>
  <c r="U155" i="1"/>
  <c r="U538" i="1"/>
  <c r="AW538" i="1" s="1"/>
  <c r="U123" i="1"/>
  <c r="U579" i="1"/>
  <c r="AW579" i="1" s="1"/>
  <c r="U381" i="1"/>
  <c r="AW381" i="1" s="1"/>
  <c r="U424" i="1"/>
  <c r="U79" i="1"/>
  <c r="U172" i="1"/>
  <c r="U64" i="1"/>
  <c r="U613" i="1"/>
  <c r="U366" i="1"/>
  <c r="U239" i="1"/>
  <c r="AO239" i="1" s="1"/>
  <c r="U262" i="1"/>
  <c r="U542" i="1"/>
  <c r="AW542" i="1" s="1"/>
  <c r="U855" i="1"/>
  <c r="U275" i="1"/>
  <c r="U228" i="1"/>
  <c r="AO228" i="1" s="1"/>
  <c r="U633" i="1"/>
  <c r="U375" i="1"/>
  <c r="U261" i="1"/>
  <c r="U36" i="1"/>
  <c r="AO36" i="1" s="1"/>
  <c r="U661" i="1"/>
  <c r="U679" i="1"/>
  <c r="U422" i="1"/>
  <c r="U82" i="1"/>
  <c r="U185" i="1"/>
  <c r="AO185" i="1" s="1"/>
  <c r="U767" i="1"/>
  <c r="U517" i="1"/>
  <c r="AW517" i="1" s="1"/>
  <c r="U259" i="1"/>
  <c r="U408" i="1"/>
  <c r="AW408" i="1" s="1"/>
  <c r="U432" i="1"/>
  <c r="U546" i="1"/>
  <c r="AW546" i="1" s="1"/>
  <c r="U748" i="1"/>
  <c r="U263" i="1"/>
  <c r="U535" i="1"/>
  <c r="AW535" i="1" s="1"/>
  <c r="U793" i="1"/>
  <c r="U530" i="1"/>
  <c r="AW530" i="1" s="1"/>
  <c r="U442" i="1"/>
  <c r="U789" i="1"/>
  <c r="AW789" i="1" s="1"/>
  <c r="U569" i="1"/>
  <c r="U308" i="1"/>
  <c r="AW308" i="1" s="1"/>
  <c r="U368" i="1"/>
  <c r="U234" i="1"/>
  <c r="AO234" i="1" s="1"/>
  <c r="U551" i="1"/>
  <c r="AW551" i="1" s="1"/>
  <c r="U161" i="1"/>
  <c r="U629" i="1"/>
  <c r="U148" i="1"/>
  <c r="U227" i="1"/>
  <c r="AO227" i="1" s="1"/>
  <c r="U836" i="1"/>
  <c r="U207" i="1"/>
  <c r="AO207" i="1" s="1"/>
  <c r="U557" i="1"/>
  <c r="AW557" i="1" s="1"/>
  <c r="U385" i="1"/>
  <c r="AW385" i="1" s="1"/>
  <c r="U377" i="1"/>
  <c r="U30" i="1"/>
  <c r="AO30" i="1" s="1"/>
  <c r="U175" i="1"/>
  <c r="AO175" i="1" s="1"/>
  <c r="U812" i="1"/>
  <c r="U474" i="1"/>
  <c r="U484" i="1"/>
  <c r="U423" i="1"/>
  <c r="U438" i="1"/>
  <c r="U785" i="1"/>
  <c r="U721" i="1"/>
  <c r="U121" i="1"/>
  <c r="U429" i="1"/>
  <c r="U760" i="1"/>
  <c r="U673" i="1"/>
  <c r="U829" i="1"/>
  <c r="U860" i="1"/>
  <c r="U77" i="1"/>
  <c r="U314" i="1"/>
  <c r="AW314" i="1" s="1"/>
  <c r="U211" i="1"/>
  <c r="AO211" i="1" s="1"/>
  <c r="U257" i="1"/>
  <c r="U874" i="1"/>
  <c r="U465" i="1"/>
  <c r="U809" i="1"/>
  <c r="AW809" i="1" s="1"/>
  <c r="U850" i="1"/>
  <c r="AW850" i="1" s="1"/>
  <c r="U395" i="1"/>
  <c r="U532" i="1"/>
  <c r="AW532" i="1" s="1"/>
  <c r="U773" i="1"/>
  <c r="U839" i="1"/>
  <c r="AW839" i="1" s="1"/>
  <c r="U665" i="1"/>
  <c r="U469" i="1"/>
  <c r="U544" i="1"/>
  <c r="AW544" i="1" s="1"/>
  <c r="U285" i="1"/>
  <c r="U799" i="1"/>
  <c r="U731" i="1"/>
  <c r="U727" i="1"/>
  <c r="U283" i="1"/>
  <c r="U525" i="1"/>
  <c r="AW525" i="1" s="1"/>
  <c r="U160" i="1"/>
  <c r="U825" i="1"/>
  <c r="U181" i="1"/>
  <c r="AO181" i="1" s="1"/>
  <c r="U95" i="1"/>
  <c r="U905" i="1"/>
  <c r="U581" i="1"/>
  <c r="AW581" i="1" s="1"/>
  <c r="U662" i="1"/>
  <c r="U572" i="1"/>
  <c r="AW572" i="1" s="1"/>
  <c r="U470" i="1"/>
  <c r="U630" i="1"/>
  <c r="U570" i="1"/>
  <c r="AW570" i="1" s="1"/>
  <c r="U692" i="1"/>
  <c r="U491" i="1"/>
  <c r="AW491" i="1" s="1"/>
  <c r="U98" i="1"/>
  <c r="U415" i="1"/>
  <c r="U697" i="1"/>
  <c r="U749" i="1"/>
  <c r="U513" i="1"/>
  <c r="U847" i="1"/>
  <c r="U693" i="1"/>
  <c r="U523" i="1"/>
  <c r="AW523" i="1" s="1"/>
  <c r="U450" i="1"/>
  <c r="U761" i="1"/>
  <c r="U477" i="1"/>
  <c r="AW477" i="1" s="1"/>
  <c r="U553" i="1"/>
  <c r="AW553" i="1" s="1"/>
  <c r="U672" i="1"/>
  <c r="U105" i="1"/>
  <c r="U534" i="1"/>
  <c r="AW534" i="1" s="1"/>
  <c r="U237" i="1"/>
  <c r="AO237" i="1" s="1"/>
  <c r="U720" i="1"/>
  <c r="U162" i="1"/>
  <c r="U26" i="1"/>
  <c r="AO26" i="1" s="1"/>
  <c r="U144" i="1"/>
  <c r="U28" i="1"/>
  <c r="AO28" i="1" s="1"/>
  <c r="U512" i="1"/>
  <c r="AW512" i="1" s="1"/>
  <c r="U269" i="1"/>
  <c r="AW269" i="1" s="1"/>
  <c r="U634" i="1"/>
  <c r="U718" i="1"/>
  <c r="U335" i="1"/>
  <c r="U500" i="1"/>
  <c r="AW500" i="1" s="1"/>
  <c r="U674" i="1"/>
  <c r="U668" i="1"/>
  <c r="U838" i="1"/>
  <c r="U780" i="1"/>
  <c r="U796" i="1"/>
  <c r="U770" i="1"/>
  <c r="U137" i="1"/>
  <c r="U372" i="1"/>
  <c r="U255" i="1"/>
  <c r="U320" i="1"/>
  <c r="AW320" i="1" s="1"/>
  <c r="U311" i="1"/>
  <c r="AW311" i="1" s="1"/>
  <c r="U519" i="1"/>
  <c r="AW519" i="1" s="1"/>
  <c r="U644" i="1"/>
  <c r="U132" i="1"/>
  <c r="U306" i="1"/>
  <c r="AW306" i="1" s="1"/>
  <c r="U405" i="1"/>
  <c r="AW405" i="1" s="1"/>
  <c r="U108" i="1"/>
  <c r="U223" i="1"/>
  <c r="AO223" i="1" s="1"/>
  <c r="U224" i="1"/>
  <c r="AO224" i="1" s="1"/>
  <c r="U177" i="1"/>
  <c r="AO177" i="1" s="1"/>
  <c r="U131" i="1"/>
  <c r="U751" i="1"/>
  <c r="U617" i="1"/>
  <c r="U894" i="1"/>
  <c r="U786" i="1"/>
  <c r="U654" i="1"/>
  <c r="U83" i="1"/>
  <c r="U218" i="1"/>
  <c r="AO218" i="1" s="1"/>
  <c r="U649" i="1"/>
  <c r="U610" i="1"/>
  <c r="U638" i="1"/>
  <c r="U816" i="1"/>
  <c r="U219" i="1"/>
  <c r="AO219" i="1" s="1"/>
  <c r="U502" i="1"/>
  <c r="AW502" i="1" s="1"/>
  <c r="U897" i="1"/>
  <c r="U875" i="1"/>
  <c r="U192" i="1"/>
  <c r="AO192" i="1" s="1"/>
  <c r="U635" i="1"/>
  <c r="U573" i="1"/>
  <c r="AW573" i="1" s="1"/>
  <c r="U907" i="1"/>
  <c r="U455" i="1"/>
  <c r="U44" i="1"/>
  <c r="AO44" i="1" s="1"/>
  <c r="U684" i="1"/>
  <c r="U687" i="1"/>
  <c r="U464" i="1"/>
  <c r="U456" i="1"/>
  <c r="U115" i="1"/>
  <c r="U189" i="1"/>
  <c r="AO189" i="1" s="1"/>
  <c r="U840" i="1"/>
  <c r="U683" i="1"/>
  <c r="U46" i="1"/>
  <c r="AO46" i="1" s="1"/>
  <c r="U299" i="1"/>
  <c r="AW299" i="1" s="1"/>
  <c r="U728" i="1"/>
  <c r="U584" i="1"/>
  <c r="AW584" i="1" s="1"/>
  <c r="U739" i="1"/>
  <c r="U582" i="1"/>
  <c r="AW582" i="1" s="1"/>
  <c r="U621" i="1"/>
  <c r="U419" i="1"/>
  <c r="U138" i="1"/>
  <c r="U196" i="1"/>
  <c r="AO196" i="1" s="1"/>
  <c r="U205" i="1"/>
  <c r="AO205" i="1" s="1"/>
  <c r="U577" i="1"/>
  <c r="U33" i="1"/>
  <c r="AO33" i="1" s="1"/>
  <c r="U916" i="1"/>
  <c r="U250" i="1"/>
  <c r="U762" i="1"/>
  <c r="U505" i="1"/>
  <c r="AW505" i="1" s="1"/>
  <c r="U794" i="1"/>
  <c r="U214" i="1"/>
  <c r="AO214" i="1" s="1"/>
  <c r="U111" i="1"/>
  <c r="U808" i="1"/>
  <c r="U433" i="1"/>
  <c r="U787" i="1"/>
  <c r="U717" i="1"/>
  <c r="AW717" i="1" s="1"/>
  <c r="U94" i="1"/>
  <c r="U35" i="1"/>
  <c r="AO35" i="1" s="1"/>
  <c r="U788" i="1"/>
  <c r="U293" i="1"/>
  <c r="U333" i="1"/>
  <c r="U479" i="1"/>
  <c r="U127" i="1"/>
  <c r="U708" i="1"/>
  <c r="U511" i="1"/>
  <c r="AW511" i="1" s="1"/>
  <c r="U670" i="1"/>
  <c r="U886" i="1"/>
  <c r="U656" i="1"/>
  <c r="U703" i="1"/>
  <c r="U90" i="1"/>
  <c r="U241" i="1"/>
  <c r="AO241" i="1" s="1"/>
  <c r="U900" i="1"/>
  <c r="AW900" i="1" s="1"/>
  <c r="U428" i="1"/>
  <c r="U540" i="1"/>
  <c r="AW540" i="1" s="1"/>
  <c r="U69" i="1"/>
  <c r="U881" i="1"/>
  <c r="U323" i="1"/>
  <c r="U210" i="1"/>
  <c r="AO210" i="1" s="1"/>
  <c r="U824" i="1"/>
  <c r="U57" i="1"/>
  <c r="U376" i="1"/>
  <c r="U316" i="1"/>
  <c r="AW316" i="1" s="1"/>
  <c r="U680" i="1"/>
  <c r="U142" i="1"/>
  <c r="U238" i="1"/>
  <c r="AO238" i="1" s="1"/>
  <c r="U103" i="1"/>
  <c r="U81" i="1"/>
  <c r="U76" i="1"/>
  <c r="U598" i="1"/>
  <c r="U226" i="1"/>
  <c r="AO226" i="1" s="1"/>
  <c r="U305" i="1"/>
  <c r="AW305" i="1" s="1"/>
  <c r="U58" i="1"/>
  <c r="U632" i="1"/>
  <c r="U735" i="1"/>
  <c r="U619" i="1"/>
  <c r="AW619" i="1" s="1"/>
  <c r="U179" i="1"/>
  <c r="AO179" i="1" s="1"/>
  <c r="U822" i="1"/>
  <c r="U383" i="1"/>
  <c r="AW383" i="1" s="1"/>
  <c r="U791" i="1"/>
  <c r="U871" i="1"/>
  <c r="U454" i="1"/>
  <c r="U42" i="1"/>
  <c r="U755" i="1"/>
  <c r="U743" i="1"/>
  <c r="U497" i="1"/>
  <c r="AW497" i="1" s="1"/>
  <c r="U290" i="1"/>
  <c r="U321" i="1"/>
  <c r="AW321" i="1" s="1"/>
  <c r="U696" i="1"/>
  <c r="U716" i="1"/>
  <c r="U501" i="1"/>
  <c r="AW501" i="1" s="1"/>
  <c r="U340" i="1"/>
  <c r="U394" i="1"/>
  <c r="U145" i="1"/>
  <c r="U648" i="1"/>
  <c r="U910" i="1"/>
  <c r="U451" i="1"/>
  <c r="U904" i="1"/>
  <c r="U597" i="1"/>
  <c r="U222" i="1"/>
  <c r="AO222" i="1" s="1"/>
  <c r="U452" i="1"/>
  <c r="U586" i="1"/>
  <c r="AW586" i="1" s="1"/>
  <c r="U653" i="1"/>
  <c r="U902" i="1"/>
  <c r="U59" i="1"/>
  <c r="U151" i="1"/>
  <c r="U183" i="1"/>
  <c r="AO183" i="1" s="1"/>
  <c r="U104" i="1"/>
  <c r="U318" i="1"/>
  <c r="AW318" i="1" s="1"/>
  <c r="U245" i="1"/>
  <c r="AO245" i="1" s="1"/>
  <c r="U492" i="1"/>
  <c r="AW492" i="1" s="1"/>
  <c r="U587" i="1"/>
  <c r="U400" i="1"/>
  <c r="AW400" i="1" s="1"/>
  <c r="U594" i="1"/>
  <c r="U595" i="1"/>
  <c r="U779" i="1"/>
  <c r="U386" i="1"/>
  <c r="AW386" i="1" s="1"/>
  <c r="U549" i="1"/>
  <c r="AW549" i="1" s="1"/>
  <c r="U166" i="1"/>
  <c r="U286" i="1"/>
  <c r="U504" i="1"/>
  <c r="AW504" i="1" s="1"/>
  <c r="U182" i="1"/>
  <c r="AO182" i="1" s="1"/>
  <c r="U73" i="1"/>
  <c r="U298" i="1"/>
  <c r="U208" i="1"/>
  <c r="AO208" i="1" s="1"/>
  <c r="U414" i="1"/>
  <c r="U459" i="1"/>
  <c r="U554" i="1"/>
  <c r="U714" i="1"/>
  <c r="U508" i="1"/>
  <c r="AW508" i="1" s="1"/>
  <c r="U403" i="1"/>
  <c r="AW403" i="1" s="1"/>
  <c r="U32" i="1"/>
  <c r="AO32" i="1" s="1"/>
  <c r="U19" i="1"/>
  <c r="U747" i="1"/>
  <c r="U528" i="1"/>
  <c r="AW528" i="1" s="1"/>
  <c r="U759" i="1"/>
  <c r="U332" i="1"/>
  <c r="U404" i="1"/>
  <c r="AW404" i="1" s="1"/>
  <c r="U736" i="1"/>
  <c r="U457" i="1"/>
  <c r="U842" i="1"/>
  <c r="AW842" i="1" s="1"/>
  <c r="U920" i="1"/>
  <c r="U202" i="1"/>
  <c r="AO202" i="1" s="1"/>
  <c r="U884" i="1"/>
  <c r="U291" i="1"/>
  <c r="U490" i="1"/>
  <c r="AW490" i="1" s="1"/>
  <c r="U129" i="1"/>
  <c r="U195" i="1"/>
  <c r="AO195" i="1" s="1"/>
  <c r="U244" i="1"/>
  <c r="AO244" i="1" s="1"/>
  <c r="U136" i="1"/>
  <c r="U537" i="1"/>
  <c r="AW537" i="1" s="1"/>
  <c r="U615" i="1"/>
  <c r="U909" i="1"/>
  <c r="U817" i="1"/>
  <c r="AW817" i="1" s="1"/>
  <c r="U472" i="1"/>
  <c r="U130" i="1"/>
  <c r="U233" i="1"/>
  <c r="AO233" i="1" s="1"/>
  <c r="U356" i="1"/>
  <c r="AW356" i="1" s="1"/>
  <c r="U876" i="1"/>
  <c r="U606" i="1"/>
  <c r="U27" i="1"/>
  <c r="AO27" i="1" s="1"/>
  <c r="U206" i="1"/>
  <c r="AO206" i="1" s="1"/>
  <c r="U120" i="1"/>
  <c r="U646" i="1"/>
  <c r="U744" i="1"/>
  <c r="U533" i="1"/>
  <c r="AW533" i="1" s="1"/>
  <c r="U384" i="1"/>
  <c r="AW384" i="1" s="1"/>
  <c r="U481" i="1"/>
  <c r="U88" i="1"/>
  <c r="U531" i="1"/>
  <c r="AW531" i="1" s="1"/>
  <c r="U99" i="1"/>
  <c r="U80" i="1"/>
  <c r="U410" i="1"/>
  <c r="U301" i="1"/>
  <c r="U769" i="1"/>
  <c r="U737" i="1"/>
  <c r="U593" i="1"/>
  <c r="U201" i="1"/>
  <c r="AO201" i="1" s="1"/>
  <c r="U373" i="1"/>
  <c r="U758" i="1"/>
  <c r="U800" i="1"/>
  <c r="U342" i="1"/>
  <c r="U361" i="1"/>
  <c r="U309" i="1"/>
  <c r="AW309" i="1" s="1"/>
  <c r="U216" i="1"/>
  <c r="AO216" i="1" s="1"/>
  <c r="U802" i="1"/>
  <c r="U387" i="1"/>
  <c r="U625" i="1"/>
  <c r="U258" i="1"/>
  <c r="U171" i="1"/>
  <c r="U443" i="1"/>
  <c r="U212" i="1"/>
  <c r="AO212" i="1" s="1"/>
  <c r="U416" i="1"/>
  <c r="U529" i="1"/>
  <c r="AW529" i="1" s="1"/>
  <c r="U198" i="1"/>
  <c r="AO198" i="1" s="1"/>
  <c r="U143" i="1"/>
  <c r="U913" i="1"/>
  <c r="U641" i="1"/>
  <c r="U325" i="1"/>
  <c r="AW325" i="1" s="1"/>
  <c r="U526" i="1"/>
  <c r="AW526" i="1" s="1"/>
  <c r="U713" i="1"/>
  <c r="U417" i="1"/>
  <c r="U742" i="1"/>
  <c r="U701" i="1"/>
  <c r="U248" i="1"/>
  <c r="U109" i="1"/>
  <c r="U441" i="1"/>
  <c r="U509" i="1"/>
  <c r="AW509" i="1" s="1"/>
  <c r="U765" i="1"/>
  <c r="AW765" i="1" s="1"/>
  <c r="U488" i="1"/>
  <c r="AW488" i="1" s="1"/>
  <c r="U341" i="1"/>
  <c r="U642" i="1"/>
  <c r="U614" i="1"/>
  <c r="U723" i="1"/>
  <c r="U890" i="1"/>
  <c r="U156" i="1"/>
  <c r="U823" i="1"/>
  <c r="U230" i="1"/>
  <c r="AO230" i="1" s="1"/>
  <c r="U844" i="1"/>
  <c r="U97" i="1"/>
  <c r="U197" i="1"/>
  <c r="AO197" i="1" s="1"/>
  <c r="U364" i="1"/>
  <c r="U56" i="1"/>
  <c r="U139" i="1"/>
  <c r="U768" i="1"/>
  <c r="U329" i="1"/>
  <c r="U883" i="1"/>
  <c r="U752" i="1"/>
  <c r="U371" i="1"/>
  <c r="U232" i="1"/>
  <c r="AO232" i="1" s="1"/>
  <c r="U319" i="1"/>
  <c r="AW319" i="1" s="1"/>
  <c r="AO611" i="1" l="1"/>
  <c r="AB611" i="1"/>
  <c r="AX611" i="1" s="1"/>
  <c r="AY611" i="1" s="1"/>
  <c r="X611" i="1"/>
  <c r="AU611" i="1" s="1"/>
  <c r="Z851" i="1"/>
  <c r="AU851" i="1" s="1"/>
  <c r="AB851" i="1"/>
  <c r="AX851" i="1" s="1"/>
  <c r="AY851" i="1" s="1"/>
  <c r="AO851" i="1"/>
  <c r="AB862" i="1"/>
  <c r="AX862" i="1" s="1"/>
  <c r="AY862" i="1" s="1"/>
  <c r="AB724" i="1"/>
  <c r="AX724" i="1" s="1"/>
  <c r="AY724" i="1" s="1"/>
  <c r="AB72" i="1"/>
  <c r="AC72" i="1" s="1"/>
  <c r="AX72" i="1" s="1"/>
  <c r="AY72" i="1" s="1"/>
  <c r="AO72" i="1"/>
  <c r="AO468" i="1"/>
  <c r="AO596" i="1"/>
  <c r="AB918" i="1"/>
  <c r="AX918" i="1" s="1"/>
  <c r="AY918" i="1" s="1"/>
  <c r="AO918" i="1"/>
  <c r="AB596" i="1"/>
  <c r="AX596" i="1" s="1"/>
  <c r="AY596" i="1" s="1"/>
  <c r="Z866" i="1"/>
  <c r="AU866" i="1" s="1"/>
  <c r="X596" i="1"/>
  <c r="AU596" i="1" s="1"/>
  <c r="AO724" i="1"/>
  <c r="Y724" i="1"/>
  <c r="Z724" i="1" s="1"/>
  <c r="AU724" i="1" s="1"/>
  <c r="Z918" i="1"/>
  <c r="AU918" i="1" s="1"/>
  <c r="Z862" i="1"/>
  <c r="AU862" i="1" s="1"/>
  <c r="AO61" i="1"/>
  <c r="AO34" i="1"/>
  <c r="AB468" i="1"/>
  <c r="AP468" i="1" s="1"/>
  <c r="AU725" i="1"/>
  <c r="AB61" i="1"/>
  <c r="AC61" i="1" s="1"/>
  <c r="AX61" i="1" s="1"/>
  <c r="AY61" i="1" s="1"/>
  <c r="AO191" i="1"/>
  <c r="AO862" i="1"/>
  <c r="Z831" i="1"/>
  <c r="AU831" i="1" s="1"/>
  <c r="AB447" i="1"/>
  <c r="AP447" i="1" s="1"/>
  <c r="AB831" i="1"/>
  <c r="AX831" i="1" s="1"/>
  <c r="AY831" i="1" s="1"/>
  <c r="AO831" i="1"/>
  <c r="AO203" i="1"/>
  <c r="AO872" i="1"/>
  <c r="AB872" i="1"/>
  <c r="AX872" i="1" s="1"/>
  <c r="AY872" i="1" s="1"/>
  <c r="AB607" i="1"/>
  <c r="AX607" i="1" s="1"/>
  <c r="AY607" i="1" s="1"/>
  <c r="AB169" i="1"/>
  <c r="AC169" i="1" s="1"/>
  <c r="AX169" i="1" s="1"/>
  <c r="AY169" i="1" s="1"/>
  <c r="AO169" i="1"/>
  <c r="Z872" i="1"/>
  <c r="AU872" i="1" s="1"/>
  <c r="AB734" i="1"/>
  <c r="AX734" i="1" s="1"/>
  <c r="AY734" i="1" s="1"/>
  <c r="X607" i="1"/>
  <c r="AU607" i="1" s="1"/>
  <c r="AO607" i="1"/>
  <c r="Y678" i="1"/>
  <c r="AU678" i="1" s="1"/>
  <c r="AO447" i="1"/>
  <c r="V268" i="1"/>
  <c r="AW268" i="1" s="1"/>
  <c r="AO268" i="1"/>
  <c r="AO296" i="1"/>
  <c r="AW296" i="1"/>
  <c r="AO364" i="1"/>
  <c r="AW364" i="1"/>
  <c r="AO802" i="1"/>
  <c r="AW802" i="1"/>
  <c r="AO301" i="1"/>
  <c r="AW301" i="1"/>
  <c r="AO747" i="1"/>
  <c r="AW747" i="1"/>
  <c r="AO904" i="1"/>
  <c r="AW904" i="1"/>
  <c r="AO598" i="1"/>
  <c r="AW598" i="1"/>
  <c r="W323" i="1"/>
  <c r="X323" i="1" s="1"/>
  <c r="AU323" i="1" s="1"/>
  <c r="AW323" i="1"/>
  <c r="AO897" i="1"/>
  <c r="AW897" i="1"/>
  <c r="AO617" i="1"/>
  <c r="AW617" i="1"/>
  <c r="AO761" i="1"/>
  <c r="AW761" i="1"/>
  <c r="AO812" i="1"/>
  <c r="AW812" i="1"/>
  <c r="AO793" i="1"/>
  <c r="AW793" i="1"/>
  <c r="AO790" i="1"/>
  <c r="AW790" i="1"/>
  <c r="AB865" i="1"/>
  <c r="AX865" i="1" s="1"/>
  <c r="AW865" i="1"/>
  <c r="AO857" i="1"/>
  <c r="AW857" i="1"/>
  <c r="AO681" i="1"/>
  <c r="AW681" i="1"/>
  <c r="AO715" i="1"/>
  <c r="AW715" i="1"/>
  <c r="Z854" i="1"/>
  <c r="AU854" i="1" s="1"/>
  <c r="AW854" i="1"/>
  <c r="AO815" i="1"/>
  <c r="AW815" i="1"/>
  <c r="AO616" i="1"/>
  <c r="AW616" i="1"/>
  <c r="W292" i="1"/>
  <c r="AU292" i="1" s="1"/>
  <c r="AW292" i="1"/>
  <c r="AO370" i="1"/>
  <c r="AW370" i="1"/>
  <c r="Y753" i="1"/>
  <c r="Z753" i="1" s="1"/>
  <c r="AW753" i="1"/>
  <c r="AB726" i="1"/>
  <c r="AT726" i="1" s="1"/>
  <c r="AW726" i="1"/>
  <c r="AB921" i="1"/>
  <c r="AP921" i="1" s="1"/>
  <c r="AW921" i="1"/>
  <c r="X618" i="1"/>
  <c r="AU618" i="1" s="1"/>
  <c r="AW618" i="1"/>
  <c r="AB763" i="1"/>
  <c r="AF763" i="1" s="1"/>
  <c r="AG763" i="1" s="1"/>
  <c r="AW763" i="1"/>
  <c r="AO486" i="1"/>
  <c r="AW486" i="1"/>
  <c r="AO371" i="1"/>
  <c r="AW371" i="1"/>
  <c r="AO823" i="1"/>
  <c r="AW823" i="1"/>
  <c r="AO614" i="1"/>
  <c r="AW614" i="1"/>
  <c r="X247" i="1"/>
  <c r="AW248" i="1"/>
  <c r="AO713" i="1"/>
  <c r="AW713" i="1"/>
  <c r="AO913" i="1"/>
  <c r="AW913" i="1"/>
  <c r="AO800" i="1"/>
  <c r="AW800" i="1"/>
  <c r="AO593" i="1"/>
  <c r="AW593" i="1"/>
  <c r="AO744" i="1"/>
  <c r="AW744" i="1"/>
  <c r="AO909" i="1"/>
  <c r="AW909" i="1"/>
  <c r="AO291" i="1"/>
  <c r="AW291" i="1"/>
  <c r="AO332" i="1"/>
  <c r="AW332" i="1"/>
  <c r="AO714" i="1"/>
  <c r="AW714" i="1"/>
  <c r="AO394" i="1"/>
  <c r="AW394" i="1"/>
  <c r="AO743" i="1"/>
  <c r="AW743" i="1"/>
  <c r="AO871" i="1"/>
  <c r="AW871" i="1"/>
  <c r="AO708" i="1"/>
  <c r="AW708" i="1"/>
  <c r="AO293" i="1"/>
  <c r="AW293" i="1"/>
  <c r="AO762" i="1"/>
  <c r="AW762" i="1"/>
  <c r="X577" i="1"/>
  <c r="Y577" i="1" s="1"/>
  <c r="AW577" i="1"/>
  <c r="AO683" i="1"/>
  <c r="AW683" i="1"/>
  <c r="AO610" i="1"/>
  <c r="AW610" i="1"/>
  <c r="AO751" i="1"/>
  <c r="AW751" i="1"/>
  <c r="AO770" i="1"/>
  <c r="AW770" i="1"/>
  <c r="AO668" i="1"/>
  <c r="AW668" i="1"/>
  <c r="AO718" i="1"/>
  <c r="AW718" i="1"/>
  <c r="AO720" i="1"/>
  <c r="AW720" i="1"/>
  <c r="AO672" i="1"/>
  <c r="AW672" i="1"/>
  <c r="X513" i="1"/>
  <c r="Y513" i="1" s="1"/>
  <c r="AU513" i="1" s="1"/>
  <c r="AW513" i="1"/>
  <c r="AO825" i="1"/>
  <c r="AW825" i="1"/>
  <c r="AO727" i="1"/>
  <c r="AW727" i="1"/>
  <c r="AO773" i="1"/>
  <c r="AW773" i="1"/>
  <c r="AO829" i="1"/>
  <c r="AW829" i="1"/>
  <c r="AO767" i="1"/>
  <c r="AW767" i="1"/>
  <c r="AO679" i="1"/>
  <c r="AW679" i="1"/>
  <c r="AO375" i="1"/>
  <c r="AW375" i="1"/>
  <c r="AO855" i="1"/>
  <c r="AW855" i="1"/>
  <c r="AO366" i="1"/>
  <c r="AW366" i="1"/>
  <c r="AO783" i="1"/>
  <c r="AW783" i="1"/>
  <c r="AO601" i="1"/>
  <c r="AW601" i="1"/>
  <c r="AB678" i="1"/>
  <c r="AB866" i="1"/>
  <c r="AX866" i="1" s="1"/>
  <c r="AY866" i="1" s="1"/>
  <c r="AO863" i="1"/>
  <c r="AW863" i="1"/>
  <c r="AO609" i="1"/>
  <c r="AW609" i="1"/>
  <c r="AO895" i="1"/>
  <c r="AW895" i="1"/>
  <c r="AO734" i="1"/>
  <c r="AO592" i="1"/>
  <c r="AW592" i="1"/>
  <c r="AO685" i="1"/>
  <c r="AW685" i="1"/>
  <c r="AO849" i="1"/>
  <c r="AW849" i="1"/>
  <c r="AO362" i="1"/>
  <c r="AW362" i="1"/>
  <c r="AO772" i="1"/>
  <c r="AW772" i="1"/>
  <c r="AO608" i="1"/>
  <c r="AW608" i="1"/>
  <c r="Z912" i="1"/>
  <c r="AU912" i="1" s="1"/>
  <c r="AW912" i="1"/>
  <c r="AB798" i="1"/>
  <c r="AW798" i="1"/>
  <c r="AO604" i="1"/>
  <c r="AW604" i="1"/>
  <c r="Y669" i="1"/>
  <c r="AU669" i="1" s="1"/>
  <c r="AW669" i="1"/>
  <c r="AO784" i="1"/>
  <c r="AW784" i="1"/>
  <c r="AO818" i="1"/>
  <c r="AW818" i="1"/>
  <c r="AO330" i="1"/>
  <c r="AW330" i="1"/>
  <c r="Y675" i="1"/>
  <c r="AU675" i="1" s="1"/>
  <c r="AW675" i="1"/>
  <c r="AO892" i="1"/>
  <c r="AW892" i="1"/>
  <c r="AO750" i="1"/>
  <c r="AW750" i="1"/>
  <c r="X391" i="1"/>
  <c r="AU391" i="1" s="1"/>
  <c r="AW391" i="1"/>
  <c r="AB792" i="1"/>
  <c r="AP792" i="1" s="1"/>
  <c r="AW792" i="1"/>
  <c r="AO730" i="1"/>
  <c r="AW730" i="1"/>
  <c r="AO663" i="1"/>
  <c r="AW663" i="1"/>
  <c r="X397" i="1"/>
  <c r="AU397" i="1" s="1"/>
  <c r="AW397" i="1"/>
  <c r="Y702" i="1"/>
  <c r="Z702" i="1" s="1"/>
  <c r="AU702" i="1" s="1"/>
  <c r="AW702" i="1"/>
  <c r="AB374" i="1"/>
  <c r="AT374" i="1" s="1"/>
  <c r="AW374" i="1"/>
  <c r="AO810" i="1"/>
  <c r="AW810" i="1"/>
  <c r="Z845" i="1"/>
  <c r="AU845" i="1" s="1"/>
  <c r="AW845" i="1"/>
  <c r="AO813" i="1"/>
  <c r="AW813" i="1"/>
  <c r="AO711" i="1"/>
  <c r="AW711" i="1"/>
  <c r="AB704" i="1"/>
  <c r="AX704" i="1" s="1"/>
  <c r="AW704" i="1"/>
  <c r="AB363" i="1"/>
  <c r="AP363" i="1" s="1"/>
  <c r="AW363" i="1"/>
  <c r="AO797" i="1"/>
  <c r="AW797" i="1"/>
  <c r="Z834" i="1"/>
  <c r="AU834" i="1" s="1"/>
  <c r="AW834" i="1"/>
  <c r="AO899" i="1"/>
  <c r="AW899" i="1"/>
  <c r="Z859" i="1"/>
  <c r="AU859" i="1" s="1"/>
  <c r="AW859" i="1"/>
  <c r="AB729" i="1"/>
  <c r="AT729" i="1" s="1"/>
  <c r="AW729" i="1"/>
  <c r="AO719" i="1"/>
  <c r="AW719" i="1"/>
  <c r="AO562" i="1"/>
  <c r="AW562" i="1"/>
  <c r="AO920" i="1"/>
  <c r="AW920" i="1"/>
  <c r="AO594" i="1"/>
  <c r="AW594" i="1"/>
  <c r="AO376" i="1"/>
  <c r="AW376" i="1"/>
  <c r="AO703" i="1"/>
  <c r="AW703" i="1"/>
  <c r="AO739" i="1"/>
  <c r="AW739" i="1"/>
  <c r="AO684" i="1"/>
  <c r="AW684" i="1"/>
  <c r="AO838" i="1"/>
  <c r="AW838" i="1"/>
  <c r="AO847" i="1"/>
  <c r="AW847" i="1"/>
  <c r="AO662" i="1"/>
  <c r="AW662" i="1"/>
  <c r="AO860" i="1"/>
  <c r="AW860" i="1"/>
  <c r="AO852" i="1"/>
  <c r="AW852" i="1"/>
  <c r="AO777" i="1"/>
  <c r="AW777" i="1"/>
  <c r="AO733" i="1"/>
  <c r="AW733" i="1"/>
  <c r="AO757" i="1"/>
  <c r="AW757" i="1"/>
  <c r="AO667" i="1"/>
  <c r="AW667" i="1"/>
  <c r="Z917" i="1"/>
  <c r="AU917" i="1" s="1"/>
  <c r="AW917" i="1"/>
  <c r="AB915" i="1"/>
  <c r="AX915" i="1" s="1"/>
  <c r="AW915" i="1"/>
  <c r="AB590" i="1"/>
  <c r="AX590" i="1" s="1"/>
  <c r="AW590" i="1"/>
  <c r="AO295" i="1"/>
  <c r="AW295" i="1"/>
  <c r="AB560" i="1"/>
  <c r="AX560" i="1" s="1"/>
  <c r="AW560" i="1"/>
  <c r="Y826" i="1"/>
  <c r="Z826" i="1" s="1"/>
  <c r="AW826" i="1"/>
  <c r="Z848" i="1"/>
  <c r="AU848" i="1" s="1"/>
  <c r="AW848" i="1"/>
  <c r="AB700" i="1"/>
  <c r="AP700" i="1" s="1"/>
  <c r="AW700" i="1"/>
  <c r="Y666" i="1"/>
  <c r="AU666" i="1" s="1"/>
  <c r="AW666" i="1"/>
  <c r="AO868" i="1"/>
  <c r="AW868" i="1"/>
  <c r="AB778" i="1"/>
  <c r="AF778" i="1" s="1"/>
  <c r="AG778" i="1" s="1"/>
  <c r="AW778" i="1"/>
  <c r="AO752" i="1"/>
  <c r="AW752" i="1"/>
  <c r="AO701" i="1"/>
  <c r="AW701" i="1"/>
  <c r="AO758" i="1"/>
  <c r="AW758" i="1"/>
  <c r="AO737" i="1"/>
  <c r="AW737" i="1"/>
  <c r="AO481" i="1"/>
  <c r="AW481" i="1"/>
  <c r="AO606" i="1"/>
  <c r="AW606" i="1"/>
  <c r="AO615" i="1"/>
  <c r="AW615" i="1"/>
  <c r="AO759" i="1"/>
  <c r="AW759" i="1"/>
  <c r="X554" i="1"/>
  <c r="Y554" i="1" s="1"/>
  <c r="AW554" i="1"/>
  <c r="AO298" i="1"/>
  <c r="AW298" i="1"/>
  <c r="AO286" i="1"/>
  <c r="AW286" i="1"/>
  <c r="AO779" i="1"/>
  <c r="AW779" i="1"/>
  <c r="AO587" i="1"/>
  <c r="AW587" i="1"/>
  <c r="AO902" i="1"/>
  <c r="AW902" i="1"/>
  <c r="AO910" i="1"/>
  <c r="AW910" i="1"/>
  <c r="AO755" i="1"/>
  <c r="AW755" i="1"/>
  <c r="AO791" i="1"/>
  <c r="AW791" i="1"/>
  <c r="AO680" i="1"/>
  <c r="AW680" i="1"/>
  <c r="AO824" i="1"/>
  <c r="AW824" i="1"/>
  <c r="AO788" i="1"/>
  <c r="AW788" i="1"/>
  <c r="AO787" i="1"/>
  <c r="AW787" i="1"/>
  <c r="AO728" i="1"/>
  <c r="AW728" i="1"/>
  <c r="AO840" i="1"/>
  <c r="AW840" i="1"/>
  <c r="AO786" i="1"/>
  <c r="AW786" i="1"/>
  <c r="AO796" i="1"/>
  <c r="AW796" i="1"/>
  <c r="AO674" i="1"/>
  <c r="AW674" i="1"/>
  <c r="AO749" i="1"/>
  <c r="AW749" i="1"/>
  <c r="AO905" i="1"/>
  <c r="AW905" i="1"/>
  <c r="AO731" i="1"/>
  <c r="AW731" i="1"/>
  <c r="AO673" i="1"/>
  <c r="AW673" i="1"/>
  <c r="AO721" i="1"/>
  <c r="AW721" i="1"/>
  <c r="AO484" i="1"/>
  <c r="AW484" i="1"/>
  <c r="AO368" i="1"/>
  <c r="AW368" i="1"/>
  <c r="AO661" i="1"/>
  <c r="AW661" i="1"/>
  <c r="AO613" i="1"/>
  <c r="AW613" i="1"/>
  <c r="X402" i="1"/>
  <c r="Y402" i="1" s="1"/>
  <c r="AW402" i="1"/>
  <c r="AO781" i="1"/>
  <c r="AW781" i="1"/>
  <c r="AT725" i="1"/>
  <c r="AX725" i="1"/>
  <c r="AY725" i="1" s="1"/>
  <c r="AO229" i="1"/>
  <c r="AO678" i="1"/>
  <c r="AO866" i="1"/>
  <c r="AB919" i="1"/>
  <c r="AW919" i="1"/>
  <c r="AB686" i="1"/>
  <c r="AX686" i="1" s="1"/>
  <c r="AW686" i="1"/>
  <c r="X498" i="1"/>
  <c r="Y498" i="1" s="1"/>
  <c r="AW498" i="1"/>
  <c r="AO856" i="1"/>
  <c r="AW856" i="1"/>
  <c r="AB893" i="1"/>
  <c r="AX893" i="1" s="1"/>
  <c r="AW893" i="1"/>
  <c r="AB867" i="1"/>
  <c r="AG867" i="1" s="1"/>
  <c r="AV867" i="1" s="1"/>
  <c r="AW867" i="1"/>
  <c r="AO612" i="1"/>
  <c r="AW612" i="1"/>
  <c r="AB782" i="1"/>
  <c r="AX782" i="1" s="1"/>
  <c r="AW782" i="1"/>
  <c r="AO922" i="1"/>
  <c r="AW922" i="1"/>
  <c r="AB754" i="1"/>
  <c r="AX754" i="1" s="1"/>
  <c r="AW754" i="1"/>
  <c r="Y659" i="1"/>
  <c r="AU659" i="1" s="1"/>
  <c r="AW659" i="1"/>
  <c r="Y795" i="1"/>
  <c r="Z795" i="1" s="1"/>
  <c r="AW795" i="1"/>
  <c r="AB805" i="1"/>
  <c r="AW805" i="1"/>
  <c r="AO738" i="1"/>
  <c r="AW738" i="1"/>
  <c r="AO771" i="1"/>
  <c r="AW771" i="1"/>
  <c r="AO602" i="1"/>
  <c r="AW602" i="1"/>
  <c r="AO756" i="1"/>
  <c r="AW756" i="1"/>
  <c r="AO776" i="1"/>
  <c r="AW776" i="1"/>
  <c r="AO819" i="1"/>
  <c r="AW819" i="1"/>
  <c r="X603" i="1"/>
  <c r="AU603" i="1" s="1"/>
  <c r="AW603" i="1"/>
  <c r="Z861" i="1"/>
  <c r="AU861" i="1" s="1"/>
  <c r="AW861" i="1"/>
  <c r="AB334" i="1"/>
  <c r="AP334" i="1" s="1"/>
  <c r="AW334" i="1"/>
  <c r="AO911" i="1"/>
  <c r="AW911" i="1"/>
  <c r="AO599" i="1"/>
  <c r="AW599" i="1"/>
  <c r="AB898" i="1"/>
  <c r="AX898" i="1" s="1"/>
  <c r="AW898" i="1"/>
  <c r="AB896" i="1"/>
  <c r="AX896" i="1" s="1"/>
  <c r="AW896" i="1"/>
  <c r="Z833" i="1"/>
  <c r="AU833" i="1" s="1"/>
  <c r="AW833" i="1"/>
  <c r="AO741" i="1"/>
  <c r="AW741" i="1"/>
  <c r="AB365" i="1"/>
  <c r="AX365" i="1" s="1"/>
  <c r="AW365" i="1"/>
  <c r="Z869" i="1"/>
  <c r="AU869" i="1" s="1"/>
  <c r="AW869" i="1"/>
  <c r="X476" i="1"/>
  <c r="Y476" i="1" s="1"/>
  <c r="AW476" i="1"/>
  <c r="AO329" i="1"/>
  <c r="AW329" i="1"/>
  <c r="AO723" i="1"/>
  <c r="AW723" i="1"/>
  <c r="AO716" i="1"/>
  <c r="AW716" i="1"/>
  <c r="AO822" i="1"/>
  <c r="AW822" i="1"/>
  <c r="AO333" i="1"/>
  <c r="AW333" i="1"/>
  <c r="AO808" i="1"/>
  <c r="AW808" i="1"/>
  <c r="AO335" i="1"/>
  <c r="AW335" i="1"/>
  <c r="Y282" i="1"/>
  <c r="AW283" i="1"/>
  <c r="AO285" i="1"/>
  <c r="AW285" i="1"/>
  <c r="X569" i="1"/>
  <c r="Y569" i="1" s="1"/>
  <c r="AW569" i="1"/>
  <c r="AO389" i="1"/>
  <c r="AW389" i="1"/>
  <c r="AO392" i="1"/>
  <c r="AW392" i="1"/>
  <c r="AB688" i="1"/>
  <c r="AX688" i="1" s="1"/>
  <c r="AW688" i="1"/>
  <c r="Z835" i="1"/>
  <c r="AU835" i="1" s="1"/>
  <c r="AW835" i="1"/>
  <c r="AO830" i="1"/>
  <c r="AW830" i="1"/>
  <c r="AB328" i="1"/>
  <c r="AW328" i="1"/>
  <c r="AO712" i="1"/>
  <c r="AW712" i="1"/>
  <c r="AB589" i="1"/>
  <c r="AX589" i="1" s="1"/>
  <c r="AW589" i="1"/>
  <c r="AO853" i="1"/>
  <c r="AW853" i="1"/>
  <c r="AO846" i="1"/>
  <c r="AW846" i="1"/>
  <c r="AO768" i="1"/>
  <c r="AW768" i="1"/>
  <c r="AO844" i="1"/>
  <c r="AW844" i="1"/>
  <c r="AO742" i="1"/>
  <c r="AW742" i="1"/>
  <c r="X387" i="1"/>
  <c r="Y387" i="1" s="1"/>
  <c r="AW387" i="1"/>
  <c r="AO361" i="1"/>
  <c r="AW361" i="1"/>
  <c r="AO373" i="1"/>
  <c r="AW373" i="1"/>
  <c r="AO769" i="1"/>
  <c r="AW769" i="1"/>
  <c r="AO736" i="1"/>
  <c r="AW736" i="1"/>
  <c r="AO595" i="1"/>
  <c r="AW595" i="1"/>
  <c r="AO597" i="1"/>
  <c r="AW597" i="1"/>
  <c r="AO290" i="1"/>
  <c r="AW290" i="1"/>
  <c r="AO735" i="1"/>
  <c r="AW735" i="1"/>
  <c r="AO670" i="1"/>
  <c r="AW670" i="1"/>
  <c r="X479" i="1"/>
  <c r="Y479" i="1" s="1"/>
  <c r="AW479" i="1"/>
  <c r="AO794" i="1"/>
  <c r="AW794" i="1"/>
  <c r="AO916" i="1"/>
  <c r="AW916" i="1"/>
  <c r="AO687" i="1"/>
  <c r="AW687" i="1"/>
  <c r="AO907" i="1"/>
  <c r="AW907" i="1"/>
  <c r="AO816" i="1"/>
  <c r="AW816" i="1"/>
  <c r="AO894" i="1"/>
  <c r="AW894" i="1"/>
  <c r="AO372" i="1"/>
  <c r="AW372" i="1"/>
  <c r="AO780" i="1"/>
  <c r="AW780" i="1"/>
  <c r="AO799" i="1"/>
  <c r="AW799" i="1"/>
  <c r="AO665" i="1"/>
  <c r="AW665" i="1"/>
  <c r="AO395" i="1"/>
  <c r="AW395" i="1"/>
  <c r="AO760" i="1"/>
  <c r="AW760" i="1"/>
  <c r="AO785" i="1"/>
  <c r="AW785" i="1"/>
  <c r="AO377" i="1"/>
  <c r="AW377" i="1"/>
  <c r="AO836" i="1"/>
  <c r="AW836" i="1"/>
  <c r="AO748" i="1"/>
  <c r="AW748" i="1"/>
  <c r="AO804" i="1"/>
  <c r="AW804" i="1"/>
  <c r="AO300" i="1"/>
  <c r="AW300" i="1"/>
  <c r="AE476" i="1"/>
  <c r="AX476" i="1"/>
  <c r="AT869" i="1"/>
  <c r="AX869" i="1"/>
  <c r="Y734" i="1"/>
  <c r="Z734" i="1" s="1"/>
  <c r="AO774" i="1"/>
  <c r="AW774" i="1"/>
  <c r="AO605" i="1"/>
  <c r="AW605" i="1"/>
  <c r="AO732" i="1"/>
  <c r="AW732" i="1"/>
  <c r="AO903" i="1"/>
  <c r="AW903" i="1"/>
  <c r="AO746" i="1"/>
  <c r="AW746" i="1"/>
  <c r="AO287" i="1"/>
  <c r="AW287" i="1"/>
  <c r="AB677" i="1"/>
  <c r="AF677" i="1" s="1"/>
  <c r="AV677" i="1" s="1"/>
  <c r="AW677" i="1"/>
  <c r="AO396" i="1"/>
  <c r="AW396" i="1"/>
  <c r="AO722" i="1"/>
  <c r="AW722" i="1"/>
  <c r="AO664" i="1"/>
  <c r="AW664" i="1"/>
  <c r="AO908" i="1"/>
  <c r="AW908" i="1"/>
  <c r="AO864" i="1"/>
  <c r="AW864" i="1"/>
  <c r="AB801" i="1"/>
  <c r="AP801" i="1" s="1"/>
  <c r="AW801" i="1"/>
  <c r="AB705" i="1"/>
  <c r="AP705" i="1" s="1"/>
  <c r="AW705" i="1"/>
  <c r="AB710" i="1"/>
  <c r="AF710" i="1" s="1"/>
  <c r="AW710" i="1"/>
  <c r="AO775" i="1"/>
  <c r="AW775" i="1"/>
  <c r="AB906" i="1"/>
  <c r="AX906" i="1" s="1"/>
  <c r="AW906" i="1"/>
  <c r="AB671" i="1"/>
  <c r="AX671" i="1" s="1"/>
  <c r="AW671" i="1"/>
  <c r="X588" i="1"/>
  <c r="AU588" i="1" s="1"/>
  <c r="AW588" i="1"/>
  <c r="X563" i="1"/>
  <c r="AU563" i="1" s="1"/>
  <c r="AW563" i="1"/>
  <c r="AO858" i="1"/>
  <c r="AW858" i="1"/>
  <c r="AB682" i="1"/>
  <c r="AX682" i="1" s="1"/>
  <c r="AW682" i="1"/>
  <c r="AO676" i="1"/>
  <c r="AW676" i="1"/>
  <c r="AO901" i="1"/>
  <c r="AW901" i="1"/>
  <c r="AB740" i="1"/>
  <c r="AP740" i="1" s="1"/>
  <c r="AW740" i="1"/>
  <c r="AB814" i="1"/>
  <c r="AT814" i="1" s="1"/>
  <c r="AW814" i="1"/>
  <c r="AB914" i="1"/>
  <c r="AX914" i="1" s="1"/>
  <c r="AW914" i="1"/>
  <c r="Y706" i="1"/>
  <c r="Z706" i="1" s="1"/>
  <c r="AU706" i="1" s="1"/>
  <c r="AW706" i="1"/>
  <c r="Y745" i="1"/>
  <c r="Z745" i="1" s="1"/>
  <c r="AW745" i="1"/>
  <c r="AB803" i="1"/>
  <c r="AP803" i="1" s="1"/>
  <c r="AW803" i="1"/>
  <c r="AO294" i="1"/>
  <c r="AW294" i="1"/>
  <c r="AB600" i="1"/>
  <c r="AX600" i="1" s="1"/>
  <c r="AW600" i="1"/>
  <c r="AB806" i="1"/>
  <c r="AX806" i="1" s="1"/>
  <c r="AW806" i="1"/>
  <c r="AO319" i="1"/>
  <c r="W319" i="1"/>
  <c r="X319" i="1" s="1"/>
  <c r="AO56" i="1"/>
  <c r="V56" i="1"/>
  <c r="AW56" i="1" s="1"/>
  <c r="AO99" i="1"/>
  <c r="V99" i="1"/>
  <c r="AW99" i="1" s="1"/>
  <c r="AO403" i="1"/>
  <c r="X403" i="1"/>
  <c r="Y403" i="1" s="1"/>
  <c r="AU403" i="1" s="1"/>
  <c r="AO166" i="1"/>
  <c r="V166" i="1"/>
  <c r="AW166" i="1" s="1"/>
  <c r="AO90" i="1"/>
  <c r="V90" i="1"/>
  <c r="AW90" i="1" s="1"/>
  <c r="AO519" i="1"/>
  <c r="X519" i="1"/>
  <c r="Y519" i="1" s="1"/>
  <c r="AO500" i="1"/>
  <c r="X500" i="1"/>
  <c r="Y500" i="1" s="1"/>
  <c r="AU500" i="1" s="1"/>
  <c r="AO534" i="1"/>
  <c r="X534" i="1"/>
  <c r="Y534" i="1" s="1"/>
  <c r="AU534" i="1" s="1"/>
  <c r="AO525" i="1"/>
  <c r="X525" i="1"/>
  <c r="Y525" i="1" s="1"/>
  <c r="AO308" i="1"/>
  <c r="W308" i="1"/>
  <c r="X308" i="1" s="1"/>
  <c r="AO82" i="1"/>
  <c r="V82" i="1"/>
  <c r="AW82" i="1" s="1"/>
  <c r="AO381" i="1"/>
  <c r="X381" i="1"/>
  <c r="Y381" i="1" s="1"/>
  <c r="AO495" i="1"/>
  <c r="X495" i="1"/>
  <c r="Y495" i="1" s="1"/>
  <c r="AO149" i="1"/>
  <c r="V149" i="1"/>
  <c r="AW149" i="1" s="1"/>
  <c r="W312" i="1"/>
  <c r="X312" i="1" s="1"/>
  <c r="AU312" i="1" s="1"/>
  <c r="AO78" i="1"/>
  <c r="V78" i="1"/>
  <c r="AW78" i="1" s="1"/>
  <c r="W326" i="1"/>
  <c r="X326" i="1" s="1"/>
  <c r="AB102" i="1"/>
  <c r="V102" i="1"/>
  <c r="AW102" i="1" s="1"/>
  <c r="AO164" i="1"/>
  <c r="V164" i="1"/>
  <c r="AW164" i="1" s="1"/>
  <c r="AB556" i="1"/>
  <c r="X556" i="1"/>
  <c r="Y556" i="1" s="1"/>
  <c r="AU556" i="1" s="1"/>
  <c r="AB126" i="1"/>
  <c r="V126" i="1"/>
  <c r="AW126" i="1" s="1"/>
  <c r="AB113" i="1"/>
  <c r="AP113" i="1" s="1"/>
  <c r="V113" i="1"/>
  <c r="AW113" i="1" s="1"/>
  <c r="AO163" i="1"/>
  <c r="V163" i="1"/>
  <c r="AW163" i="1" s="1"/>
  <c r="AB86" i="1"/>
  <c r="V86" i="1"/>
  <c r="AW86" i="1" s="1"/>
  <c r="AO322" i="1"/>
  <c r="W322" i="1"/>
  <c r="X322" i="1" s="1"/>
  <c r="AU322" i="1" s="1"/>
  <c r="X558" i="1"/>
  <c r="Y558" i="1" s="1"/>
  <c r="AU558" i="1" s="1"/>
  <c r="X543" i="1"/>
  <c r="Y543" i="1" s="1"/>
  <c r="AO91" i="1"/>
  <c r="V91" i="1"/>
  <c r="AW91" i="1" s="1"/>
  <c r="AO89" i="1"/>
  <c r="V89" i="1"/>
  <c r="AW89" i="1" s="1"/>
  <c r="AB116" i="1"/>
  <c r="AP116" i="1" s="1"/>
  <c r="V116" i="1"/>
  <c r="AW116" i="1" s="1"/>
  <c r="AO531" i="1"/>
  <c r="X531" i="1"/>
  <c r="Y531" i="1" s="1"/>
  <c r="AO490" i="1"/>
  <c r="X490" i="1"/>
  <c r="AO508" i="1"/>
  <c r="X508" i="1"/>
  <c r="Y508" i="1" s="1"/>
  <c r="AO497" i="1"/>
  <c r="X497" i="1"/>
  <c r="Y497" i="1" s="1"/>
  <c r="AO511" i="1"/>
  <c r="X511" i="1"/>
  <c r="Y511" i="1" s="1"/>
  <c r="AU511" i="1" s="1"/>
  <c r="AO83" i="1"/>
  <c r="V83" i="1"/>
  <c r="AW83" i="1" s="1"/>
  <c r="AO306" i="1"/>
  <c r="W306" i="1"/>
  <c r="X306" i="1" s="1"/>
  <c r="AU306" i="1" s="1"/>
  <c r="AO311" i="1"/>
  <c r="W311" i="1"/>
  <c r="X311" i="1" s="1"/>
  <c r="AU311" i="1" s="1"/>
  <c r="AO137" i="1"/>
  <c r="V137" i="1"/>
  <c r="AW137" i="1" s="1"/>
  <c r="AO162" i="1"/>
  <c r="V162" i="1"/>
  <c r="AW162" i="1" s="1"/>
  <c r="AO105" i="1"/>
  <c r="V105" i="1"/>
  <c r="AW105" i="1" s="1"/>
  <c r="AO570" i="1"/>
  <c r="X570" i="1"/>
  <c r="AO385" i="1"/>
  <c r="X385" i="1"/>
  <c r="Y385" i="1" s="1"/>
  <c r="AU385" i="1" s="1"/>
  <c r="AO551" i="1"/>
  <c r="X551" i="1"/>
  <c r="Y551" i="1" s="1"/>
  <c r="AU551" i="1" s="1"/>
  <c r="AO546" i="1"/>
  <c r="X546" i="1"/>
  <c r="Y546" i="1" s="1"/>
  <c r="AU546" i="1" s="1"/>
  <c r="AO517" i="1"/>
  <c r="X517" i="1"/>
  <c r="Y517" i="1" s="1"/>
  <c r="AO172" i="1"/>
  <c r="V172" i="1"/>
  <c r="AW172" i="1" s="1"/>
  <c r="AO579" i="1"/>
  <c r="X579" i="1"/>
  <c r="Y579" i="1" s="1"/>
  <c r="AO521" i="1"/>
  <c r="X521" i="1"/>
  <c r="Y521" i="1" s="1"/>
  <c r="AO494" i="1"/>
  <c r="X494" i="1"/>
  <c r="Y494" i="1" s="1"/>
  <c r="AO520" i="1"/>
  <c r="X520" i="1"/>
  <c r="Y520" i="1" s="1"/>
  <c r="AO406" i="1"/>
  <c r="X406" i="1"/>
  <c r="Y406" i="1" s="1"/>
  <c r="AB407" i="1"/>
  <c r="X407" i="1"/>
  <c r="Y407" i="1" s="1"/>
  <c r="AU407" i="1" s="1"/>
  <c r="AB147" i="1"/>
  <c r="AC147" i="1" s="1"/>
  <c r="AX147" i="1" s="1"/>
  <c r="V147" i="1"/>
  <c r="AW147" i="1" s="1"/>
  <c r="AB580" i="1"/>
  <c r="X580" i="1"/>
  <c r="Y580" i="1" s="1"/>
  <c r="AU580" i="1" s="1"/>
  <c r="AO118" i="1"/>
  <c r="V118" i="1"/>
  <c r="AW118" i="1" s="1"/>
  <c r="AB578" i="1"/>
  <c r="X578" i="1"/>
  <c r="Y578" i="1" s="1"/>
  <c r="X545" i="1"/>
  <c r="Y545" i="1" s="1"/>
  <c r="AU545" i="1" s="1"/>
  <c r="AB117" i="1"/>
  <c r="AC117" i="1" s="1"/>
  <c r="AX117" i="1" s="1"/>
  <c r="V117" i="1"/>
  <c r="AW117" i="1" s="1"/>
  <c r="X536" i="1"/>
  <c r="Y536" i="1" s="1"/>
  <c r="AU536" i="1" s="1"/>
  <c r="AO84" i="1"/>
  <c r="V84" i="1"/>
  <c r="AW84" i="1" s="1"/>
  <c r="X489" i="1"/>
  <c r="Y489" i="1" s="1"/>
  <c r="AU489" i="1" s="1"/>
  <c r="AO165" i="1"/>
  <c r="V165" i="1"/>
  <c r="AW165" i="1" s="1"/>
  <c r="AO93" i="1"/>
  <c r="V93" i="1"/>
  <c r="AW93" i="1" s="1"/>
  <c r="AO133" i="1"/>
  <c r="V133" i="1"/>
  <c r="AW133" i="1" s="1"/>
  <c r="AO153" i="1"/>
  <c r="V153" i="1"/>
  <c r="AW153" i="1" s="1"/>
  <c r="X541" i="1"/>
  <c r="Y541" i="1" s="1"/>
  <c r="AU541" i="1" s="1"/>
  <c r="AB110" i="1"/>
  <c r="V110" i="1"/>
  <c r="AW110" i="1" s="1"/>
  <c r="AB135" i="1"/>
  <c r="AP135" i="1" s="1"/>
  <c r="V135" i="1"/>
  <c r="AW135" i="1" s="1"/>
  <c r="AB55" i="1"/>
  <c r="AC55" i="1" s="1"/>
  <c r="AX55" i="1" s="1"/>
  <c r="V55" i="1"/>
  <c r="AW55" i="1" s="1"/>
  <c r="AO552" i="1"/>
  <c r="X552" i="1"/>
  <c r="Y552" i="1" s="1"/>
  <c r="AU552" i="1" s="1"/>
  <c r="X478" i="1"/>
  <c r="Y478" i="1" s="1"/>
  <c r="AU478" i="1" s="1"/>
  <c r="AO539" i="1"/>
  <c r="X539" i="1"/>
  <c r="Y539" i="1" s="1"/>
  <c r="AO114" i="1"/>
  <c r="V114" i="1"/>
  <c r="AW114" i="1" s="1"/>
  <c r="X583" i="1"/>
  <c r="Y583" i="1" s="1"/>
  <c r="AB106" i="1"/>
  <c r="V106" i="1"/>
  <c r="AW106" i="1" s="1"/>
  <c r="AO120" i="1"/>
  <c r="V120" i="1"/>
  <c r="AW120" i="1" s="1"/>
  <c r="AO537" i="1"/>
  <c r="X537" i="1"/>
  <c r="Y537" i="1" s="1"/>
  <c r="AO501" i="1"/>
  <c r="X501" i="1"/>
  <c r="Y501" i="1" s="1"/>
  <c r="AO383" i="1"/>
  <c r="X383" i="1"/>
  <c r="Y383" i="1" s="1"/>
  <c r="AO103" i="1"/>
  <c r="V103" i="1"/>
  <c r="AW103" i="1" s="1"/>
  <c r="AO540" i="1"/>
  <c r="X540" i="1"/>
  <c r="Y540" i="1" s="1"/>
  <c r="AO405" i="1"/>
  <c r="X405" i="1"/>
  <c r="Y405" i="1" s="1"/>
  <c r="AO477" i="1"/>
  <c r="X477" i="1"/>
  <c r="AO95" i="1"/>
  <c r="V95" i="1"/>
  <c r="AW95" i="1" s="1"/>
  <c r="AO530" i="1"/>
  <c r="X530" i="1"/>
  <c r="Y530" i="1" s="1"/>
  <c r="AO64" i="1"/>
  <c r="V64" i="1"/>
  <c r="AW64" i="1" s="1"/>
  <c r="AB71" i="1"/>
  <c r="AC71" i="1" s="1"/>
  <c r="AX71" i="1" s="1"/>
  <c r="V71" i="1"/>
  <c r="AW71" i="1" s="1"/>
  <c r="W313" i="1"/>
  <c r="X313" i="1" s="1"/>
  <c r="AU313" i="1" s="1"/>
  <c r="AO109" i="1"/>
  <c r="V109" i="1"/>
  <c r="AW109" i="1" s="1"/>
  <c r="AO529" i="1"/>
  <c r="X529" i="1"/>
  <c r="Y529" i="1" s="1"/>
  <c r="AO171" i="1"/>
  <c r="V171" i="1"/>
  <c r="AW171" i="1" s="1"/>
  <c r="AO136" i="1"/>
  <c r="V136" i="1"/>
  <c r="AW136" i="1" s="1"/>
  <c r="AO145" i="1"/>
  <c r="V145" i="1"/>
  <c r="AW145" i="1" s="1"/>
  <c r="AO573" i="1"/>
  <c r="X573" i="1"/>
  <c r="Y573" i="1" s="1"/>
  <c r="AU573" i="1" s="1"/>
  <c r="AO88" i="1"/>
  <c r="V88" i="1"/>
  <c r="AW88" i="1" s="1"/>
  <c r="AO504" i="1"/>
  <c r="X504" i="1"/>
  <c r="Y504" i="1" s="1"/>
  <c r="AU504" i="1" s="1"/>
  <c r="AO386" i="1"/>
  <c r="X386" i="1"/>
  <c r="Y386" i="1" s="1"/>
  <c r="AU386" i="1" s="1"/>
  <c r="AO318" i="1"/>
  <c r="W318" i="1"/>
  <c r="X318" i="1" s="1"/>
  <c r="AU318" i="1" s="1"/>
  <c r="AO59" i="1"/>
  <c r="V59" i="1"/>
  <c r="AW59" i="1" s="1"/>
  <c r="AO58" i="1"/>
  <c r="V58" i="1"/>
  <c r="AW58" i="1" s="1"/>
  <c r="AO76" i="1"/>
  <c r="V76" i="1"/>
  <c r="AW76" i="1" s="1"/>
  <c r="AO142" i="1"/>
  <c r="V142" i="1"/>
  <c r="AW142" i="1" s="1"/>
  <c r="AO57" i="1"/>
  <c r="V57" i="1"/>
  <c r="AW57" i="1" s="1"/>
  <c r="AO111" i="1"/>
  <c r="V111" i="1"/>
  <c r="AW111" i="1" s="1"/>
  <c r="AO584" i="1"/>
  <c r="X584" i="1"/>
  <c r="Y584" i="1" s="1"/>
  <c r="AO502" i="1"/>
  <c r="X502" i="1"/>
  <c r="Y502" i="1" s="1"/>
  <c r="AU502" i="1" s="1"/>
  <c r="AO132" i="1"/>
  <c r="V132" i="1"/>
  <c r="AW132" i="1" s="1"/>
  <c r="AO320" i="1"/>
  <c r="W320" i="1"/>
  <c r="X320" i="1" s="1"/>
  <c r="AO98" i="1"/>
  <c r="V98" i="1"/>
  <c r="AW98" i="1" s="1"/>
  <c r="AO581" i="1"/>
  <c r="X581" i="1"/>
  <c r="Y581" i="1" s="1"/>
  <c r="AU581" i="1" s="1"/>
  <c r="AO544" i="1"/>
  <c r="X544" i="1"/>
  <c r="Y544" i="1" s="1"/>
  <c r="AO121" i="1"/>
  <c r="V121" i="1"/>
  <c r="AW121" i="1" s="1"/>
  <c r="AO557" i="1"/>
  <c r="X557" i="1"/>
  <c r="Y557" i="1" s="1"/>
  <c r="AU557" i="1" s="1"/>
  <c r="AO148" i="1"/>
  <c r="V148" i="1"/>
  <c r="AW148" i="1" s="1"/>
  <c r="AO535" i="1"/>
  <c r="X535" i="1"/>
  <c r="Y535" i="1" s="1"/>
  <c r="AU535" i="1" s="1"/>
  <c r="AO79" i="1"/>
  <c r="V79" i="1"/>
  <c r="AW79" i="1" s="1"/>
  <c r="AO123" i="1"/>
  <c r="V123" i="1"/>
  <c r="AW123" i="1" s="1"/>
  <c r="AO518" i="1"/>
  <c r="X518" i="1"/>
  <c r="Y518" i="1" s="1"/>
  <c r="AO382" i="1"/>
  <c r="X382" i="1"/>
  <c r="Y382" i="1" s="1"/>
  <c r="AU382" i="1" s="1"/>
  <c r="AO100" i="1"/>
  <c r="V100" i="1"/>
  <c r="AW100" i="1" s="1"/>
  <c r="AO506" i="1"/>
  <c r="X506" i="1"/>
  <c r="Y506" i="1" s="1"/>
  <c r="AO568" i="1"/>
  <c r="X568" i="1"/>
  <c r="Y568" i="1" s="1"/>
  <c r="AU568" i="1" s="1"/>
  <c r="AO527" i="1"/>
  <c r="X527" i="1"/>
  <c r="Y527" i="1" s="1"/>
  <c r="AO70" i="1"/>
  <c r="V70" i="1"/>
  <c r="AW70" i="1" s="1"/>
  <c r="AO128" i="1"/>
  <c r="V128" i="1"/>
  <c r="AW128" i="1" s="1"/>
  <c r="X574" i="1"/>
  <c r="Y574" i="1" s="1"/>
  <c r="AU574" i="1" s="1"/>
  <c r="AO507" i="1"/>
  <c r="X507" i="1"/>
  <c r="Y507" i="1" s="1"/>
  <c r="AB122" i="1"/>
  <c r="AC122" i="1" s="1"/>
  <c r="AX122" i="1" s="1"/>
  <c r="V122" i="1"/>
  <c r="AW122" i="1" s="1"/>
  <c r="AO575" i="1"/>
  <c r="X575" i="1"/>
  <c r="Y575" i="1" s="1"/>
  <c r="AU575" i="1" s="1"/>
  <c r="AO493" i="1"/>
  <c r="X493" i="1"/>
  <c r="Y493" i="1" s="1"/>
  <c r="AU493" i="1" s="1"/>
  <c r="AB324" i="1"/>
  <c r="AX324" i="1" s="1"/>
  <c r="AY324" i="1" s="1"/>
  <c r="W324" i="1"/>
  <c r="X324" i="1" s="1"/>
  <c r="AU324" i="1" s="1"/>
  <c r="AO167" i="1"/>
  <c r="V167" i="1"/>
  <c r="AW167" i="1" s="1"/>
  <c r="AO68" i="1"/>
  <c r="V68" i="1"/>
  <c r="AW68" i="1" s="1"/>
  <c r="AO496" i="1"/>
  <c r="X496" i="1"/>
  <c r="Y496" i="1" s="1"/>
  <c r="AU496" i="1" s="1"/>
  <c r="AO87" i="1"/>
  <c r="V87" i="1"/>
  <c r="AW87" i="1" s="1"/>
  <c r="AB150" i="1"/>
  <c r="V150" i="1"/>
  <c r="AW150" i="1" s="1"/>
  <c r="AB92" i="1"/>
  <c r="AC92" i="1" s="1"/>
  <c r="AX92" i="1" s="1"/>
  <c r="V92" i="1"/>
  <c r="AW92" i="1" s="1"/>
  <c r="AB152" i="1"/>
  <c r="AC152" i="1" s="1"/>
  <c r="AX152" i="1" s="1"/>
  <c r="V152" i="1"/>
  <c r="AW152" i="1" s="1"/>
  <c r="AO510" i="1"/>
  <c r="X510" i="1"/>
  <c r="Y510" i="1" s="1"/>
  <c r="AO315" i="1"/>
  <c r="W315" i="1"/>
  <c r="X315" i="1" s="1"/>
  <c r="AB173" i="1"/>
  <c r="AP173" i="1" s="1"/>
  <c r="V173" i="1"/>
  <c r="AW173" i="1" s="1"/>
  <c r="AO655" i="1"/>
  <c r="AB627" i="1"/>
  <c r="AP627" i="1" s="1"/>
  <c r="AB576" i="1"/>
  <c r="AP576" i="1" s="1"/>
  <c r="X576" i="1"/>
  <c r="Y576" i="1" s="1"/>
  <c r="X447" i="1"/>
  <c r="Y447" i="1" s="1"/>
  <c r="AU447" i="1" s="1"/>
  <c r="AO325" i="1"/>
  <c r="W325" i="1"/>
  <c r="X325" i="1" s="1"/>
  <c r="AO384" i="1"/>
  <c r="X384" i="1"/>
  <c r="AO129" i="1"/>
  <c r="V129" i="1"/>
  <c r="AW129" i="1" s="1"/>
  <c r="AO528" i="1"/>
  <c r="X528" i="1"/>
  <c r="Y528" i="1" s="1"/>
  <c r="AO73" i="1"/>
  <c r="V73" i="1"/>
  <c r="AW73" i="1" s="1"/>
  <c r="AO492" i="1"/>
  <c r="X492" i="1"/>
  <c r="Y492" i="1" s="1"/>
  <c r="AO316" i="1"/>
  <c r="W316" i="1"/>
  <c r="X316" i="1" s="1"/>
  <c r="AO582" i="1"/>
  <c r="X582" i="1"/>
  <c r="Y582" i="1" s="1"/>
  <c r="AO572" i="1"/>
  <c r="X572" i="1"/>
  <c r="AO77" i="1"/>
  <c r="V77" i="1"/>
  <c r="AW77" i="1" s="1"/>
  <c r="AO161" i="1"/>
  <c r="V161" i="1"/>
  <c r="AW161" i="1" s="1"/>
  <c r="AO155" i="1"/>
  <c r="V155" i="1"/>
  <c r="AW155" i="1" s="1"/>
  <c r="AO67" i="1"/>
  <c r="V67" i="1"/>
  <c r="AW67" i="1" s="1"/>
  <c r="X503" i="1"/>
  <c r="Y503" i="1" s="1"/>
  <c r="AU503" i="1" s="1"/>
  <c r="AO119" i="1"/>
  <c r="V119" i="1"/>
  <c r="AW119" i="1" s="1"/>
  <c r="W317" i="1"/>
  <c r="X317" i="1" s="1"/>
  <c r="AU317" i="1" s="1"/>
  <c r="AB75" i="1"/>
  <c r="V75" i="1"/>
  <c r="AW75" i="1" s="1"/>
  <c r="AO307" i="1"/>
  <c r="W307" i="1"/>
  <c r="X307" i="1" s="1"/>
  <c r="AU307" i="1" s="1"/>
  <c r="AO488" i="1"/>
  <c r="X488" i="1"/>
  <c r="Y488" i="1" s="1"/>
  <c r="AU488" i="1" s="1"/>
  <c r="AO533" i="1"/>
  <c r="X533" i="1"/>
  <c r="Y533" i="1" s="1"/>
  <c r="AU533" i="1" s="1"/>
  <c r="AO404" i="1"/>
  <c r="X404" i="1"/>
  <c r="Y404" i="1" s="1"/>
  <c r="AU404" i="1" s="1"/>
  <c r="AO151" i="1"/>
  <c r="V151" i="1"/>
  <c r="AW151" i="1" s="1"/>
  <c r="AO94" i="1"/>
  <c r="V94" i="1"/>
  <c r="AW94" i="1" s="1"/>
  <c r="AO505" i="1"/>
  <c r="X505" i="1"/>
  <c r="Y505" i="1" s="1"/>
  <c r="AO138" i="1"/>
  <c r="V138" i="1"/>
  <c r="AW138" i="1" s="1"/>
  <c r="AO115" i="1"/>
  <c r="V115" i="1"/>
  <c r="AW115" i="1" s="1"/>
  <c r="AO512" i="1"/>
  <c r="X512" i="1"/>
  <c r="Y512" i="1" s="1"/>
  <c r="AU512" i="1" s="1"/>
  <c r="AO139" i="1"/>
  <c r="V139" i="1"/>
  <c r="AW139" i="1" s="1"/>
  <c r="AO97" i="1"/>
  <c r="V97" i="1"/>
  <c r="AW97" i="1" s="1"/>
  <c r="AO156" i="1"/>
  <c r="V156" i="1"/>
  <c r="AW156" i="1" s="1"/>
  <c r="AO509" i="1"/>
  <c r="X509" i="1"/>
  <c r="Y509" i="1" s="1"/>
  <c r="AO526" i="1"/>
  <c r="X526" i="1"/>
  <c r="Y526" i="1" s="1"/>
  <c r="AO143" i="1"/>
  <c r="V143" i="1"/>
  <c r="AW143" i="1" s="1"/>
  <c r="AO309" i="1"/>
  <c r="W309" i="1"/>
  <c r="X309" i="1" s="1"/>
  <c r="AO80" i="1"/>
  <c r="V80" i="1"/>
  <c r="AW80" i="1" s="1"/>
  <c r="AO130" i="1"/>
  <c r="V130" i="1"/>
  <c r="AW130" i="1" s="1"/>
  <c r="AO104" i="1"/>
  <c r="V104" i="1"/>
  <c r="AW104" i="1" s="1"/>
  <c r="AO321" i="1"/>
  <c r="W321" i="1"/>
  <c r="X321" i="1" s="1"/>
  <c r="AU321" i="1" s="1"/>
  <c r="AO305" i="1"/>
  <c r="W305" i="1"/>
  <c r="AO81" i="1"/>
  <c r="V81" i="1"/>
  <c r="AW81" i="1" s="1"/>
  <c r="AO69" i="1"/>
  <c r="V69" i="1"/>
  <c r="AW69" i="1" s="1"/>
  <c r="AO127" i="1"/>
  <c r="V127" i="1"/>
  <c r="AW127" i="1" s="1"/>
  <c r="AO131" i="1"/>
  <c r="V131" i="1"/>
  <c r="AW131" i="1" s="1"/>
  <c r="AO108" i="1"/>
  <c r="V108" i="1"/>
  <c r="AW108" i="1" s="1"/>
  <c r="AO144" i="1"/>
  <c r="V144" i="1"/>
  <c r="AW144" i="1" s="1"/>
  <c r="AO553" i="1"/>
  <c r="X553" i="1"/>
  <c r="Y553" i="1" s="1"/>
  <c r="AO523" i="1"/>
  <c r="X523" i="1"/>
  <c r="Y523" i="1" s="1"/>
  <c r="AO491" i="1"/>
  <c r="X491" i="1"/>
  <c r="Y491" i="1" s="1"/>
  <c r="AO160" i="1"/>
  <c r="V160" i="1"/>
  <c r="AW160" i="1" s="1"/>
  <c r="AO532" i="1"/>
  <c r="X532" i="1"/>
  <c r="Y532" i="1" s="1"/>
  <c r="AU532" i="1" s="1"/>
  <c r="AO314" i="1"/>
  <c r="W314" i="1"/>
  <c r="X314" i="1" s="1"/>
  <c r="AO408" i="1"/>
  <c r="X408" i="1"/>
  <c r="Y408" i="1" s="1"/>
  <c r="AO542" i="1"/>
  <c r="X542" i="1"/>
  <c r="Y542" i="1" s="1"/>
  <c r="AU542" i="1" s="1"/>
  <c r="AO538" i="1"/>
  <c r="X538" i="1"/>
  <c r="Y538" i="1" s="1"/>
  <c r="AO524" i="1"/>
  <c r="X524" i="1"/>
  <c r="Y524" i="1" s="1"/>
  <c r="AU524" i="1" s="1"/>
  <c r="AO158" i="1"/>
  <c r="V158" i="1"/>
  <c r="AW158" i="1" s="1"/>
  <c r="AO168" i="1"/>
  <c r="V168" i="1"/>
  <c r="AW168" i="1" s="1"/>
  <c r="AO85" i="1"/>
  <c r="V85" i="1"/>
  <c r="AW85" i="1" s="1"/>
  <c r="AO63" i="1"/>
  <c r="V63" i="1"/>
  <c r="AW63" i="1" s="1"/>
  <c r="AO60" i="1"/>
  <c r="V60" i="1"/>
  <c r="AW60" i="1" s="1"/>
  <c r="AO159" i="1"/>
  <c r="V159" i="1"/>
  <c r="AW159" i="1" s="1"/>
  <c r="AO567" i="1"/>
  <c r="X567" i="1"/>
  <c r="Y567" i="1" s="1"/>
  <c r="AB134" i="1"/>
  <c r="AC134" i="1" s="1"/>
  <c r="AX134" i="1" s="1"/>
  <c r="V134" i="1"/>
  <c r="AW134" i="1" s="1"/>
  <c r="AB140" i="1"/>
  <c r="V140" i="1"/>
  <c r="AW140" i="1" s="1"/>
  <c r="AO566" i="1"/>
  <c r="X566" i="1"/>
  <c r="Y566" i="1" s="1"/>
  <c r="AO62" i="1"/>
  <c r="V62" i="1"/>
  <c r="AW62" i="1" s="1"/>
  <c r="W310" i="1"/>
  <c r="X310" i="1" s="1"/>
  <c r="AU310" i="1" s="1"/>
  <c r="X522" i="1"/>
  <c r="Y522" i="1" s="1"/>
  <c r="AU522" i="1" s="1"/>
  <c r="AO555" i="1"/>
  <c r="X555" i="1"/>
  <c r="Y555" i="1" s="1"/>
  <c r="AB65" i="1"/>
  <c r="AC65" i="1" s="1"/>
  <c r="AX65" i="1" s="1"/>
  <c r="V65" i="1"/>
  <c r="AW65" i="1" s="1"/>
  <c r="X514" i="1"/>
  <c r="Y514" i="1" s="1"/>
  <c r="AU514" i="1" s="1"/>
  <c r="AO547" i="1"/>
  <c r="X547" i="1"/>
  <c r="Y547" i="1" s="1"/>
  <c r="AU547" i="1" s="1"/>
  <c r="AO96" i="1"/>
  <c r="V96" i="1"/>
  <c r="AW96" i="1" s="1"/>
  <c r="AO516" i="1"/>
  <c r="X516" i="1"/>
  <c r="Y516" i="1" s="1"/>
  <c r="AU516" i="1" s="1"/>
  <c r="AB124" i="1"/>
  <c r="AC124" i="1" s="1"/>
  <c r="AX124" i="1" s="1"/>
  <c r="V124" i="1"/>
  <c r="AW124" i="1" s="1"/>
  <c r="AO66" i="1"/>
  <c r="V66" i="1"/>
  <c r="AW66" i="1" s="1"/>
  <c r="AO170" i="1"/>
  <c r="V170" i="1"/>
  <c r="AW170" i="1" s="1"/>
  <c r="AO112" i="1"/>
  <c r="V112" i="1"/>
  <c r="AW112" i="1" s="1"/>
  <c r="AO74" i="1"/>
  <c r="V74" i="1"/>
  <c r="AW74" i="1" s="1"/>
  <c r="AB125" i="1"/>
  <c r="V125" i="1"/>
  <c r="AW125" i="1" s="1"/>
  <c r="AO107" i="1"/>
  <c r="V107" i="1"/>
  <c r="AW107" i="1" s="1"/>
  <c r="AO101" i="1"/>
  <c r="V101" i="1"/>
  <c r="AW101" i="1" s="1"/>
  <c r="AO146" i="1"/>
  <c r="V146" i="1"/>
  <c r="AW146" i="1" s="1"/>
  <c r="AB141" i="1"/>
  <c r="AP141" i="1" s="1"/>
  <c r="V141" i="1"/>
  <c r="AW141" i="1" s="1"/>
  <c r="X468" i="1"/>
  <c r="AB655" i="1"/>
  <c r="AO627" i="1"/>
  <c r="AO576" i="1"/>
  <c r="X562" i="1"/>
  <c r="AU562" i="1" s="1"/>
  <c r="AB859" i="1"/>
  <c r="AB562" i="1"/>
  <c r="Z899" i="1"/>
  <c r="AU899" i="1" s="1"/>
  <c r="AO387" i="1"/>
  <c r="AO42" i="1"/>
  <c r="V42" i="1"/>
  <c r="AO479" i="1"/>
  <c r="AO299" i="1"/>
  <c r="W299" i="1"/>
  <c r="AU299" i="1" s="1"/>
  <c r="AO821" i="1"/>
  <c r="Y821" i="1"/>
  <c r="AO303" i="1"/>
  <c r="W303" i="1"/>
  <c r="W302" i="1" s="1"/>
  <c r="AO288" i="1"/>
  <c r="W288" i="1"/>
  <c r="AU288" i="1" s="1"/>
  <c r="AO378" i="1"/>
  <c r="W378" i="1"/>
  <c r="AU378" i="1" s="1"/>
  <c r="AO356" i="1"/>
  <c r="W356" i="1"/>
  <c r="AO549" i="1"/>
  <c r="X549" i="1"/>
  <c r="X548" i="1" s="1"/>
  <c r="AO586" i="1"/>
  <c r="X586" i="1"/>
  <c r="AU586" i="1" s="1"/>
  <c r="AO323" i="1"/>
  <c r="AO839" i="1"/>
  <c r="Z839" i="1"/>
  <c r="AU839" i="1" s="1"/>
  <c r="AO850" i="1"/>
  <c r="Z850" i="1"/>
  <c r="AU850" i="1" s="1"/>
  <c r="AO569" i="1"/>
  <c r="AO660" i="1"/>
  <c r="Y660" i="1"/>
  <c r="AU660" i="1" s="1"/>
  <c r="AO390" i="1"/>
  <c r="X390" i="1"/>
  <c r="AU390" i="1" s="1"/>
  <c r="AO817" i="1"/>
  <c r="Y817" i="1"/>
  <c r="AU817" i="1" s="1"/>
  <c r="AO765" i="1"/>
  <c r="Y765" i="1"/>
  <c r="AO842" i="1"/>
  <c r="Z842" i="1"/>
  <c r="AO400" i="1"/>
  <c r="X400" i="1"/>
  <c r="X399" i="1" s="1"/>
  <c r="AO900" i="1"/>
  <c r="Z900" i="1"/>
  <c r="AU900" i="1" s="1"/>
  <c r="AO717" i="1"/>
  <c r="Y717" i="1"/>
  <c r="Z717" i="1" s="1"/>
  <c r="AO577" i="1"/>
  <c r="AO513" i="1"/>
  <c r="AO809" i="1"/>
  <c r="Y809" i="1"/>
  <c r="Z809" i="1" s="1"/>
  <c r="AO789" i="1"/>
  <c r="Y789" i="1"/>
  <c r="Z789" i="1" s="1"/>
  <c r="AO398" i="1"/>
  <c r="X398" i="1"/>
  <c r="AU398" i="1" s="1"/>
  <c r="AO482" i="1"/>
  <c r="X482" i="1"/>
  <c r="AU482" i="1" s="1"/>
  <c r="AB485" i="1"/>
  <c r="AP485" i="1" s="1"/>
  <c r="X485" i="1"/>
  <c r="AU485" i="1" s="1"/>
  <c r="AB707" i="1"/>
  <c r="AT707" i="1" s="1"/>
  <c r="Y707" i="1"/>
  <c r="Z707" i="1" s="1"/>
  <c r="AB367" i="1"/>
  <c r="AX367" i="1" s="1"/>
  <c r="AY367" i="1" s="1"/>
  <c r="W367" i="1"/>
  <c r="AU367" i="1" s="1"/>
  <c r="AO564" i="1"/>
  <c r="X564" i="1"/>
  <c r="AU564" i="1" s="1"/>
  <c r="V655" i="1"/>
  <c r="AW655" i="1" s="1"/>
  <c r="V627" i="1"/>
  <c r="AO554" i="1"/>
  <c r="AO619" i="1"/>
  <c r="X619" i="1"/>
  <c r="AU619" i="1" s="1"/>
  <c r="AO402" i="1"/>
  <c r="AB498" i="1"/>
  <c r="AT498" i="1" s="1"/>
  <c r="W331" i="1"/>
  <c r="AU331" i="1" s="1"/>
  <c r="AB832" i="1"/>
  <c r="Z832" i="1"/>
  <c r="AU832" i="1" s="1"/>
  <c r="AO693" i="1"/>
  <c r="AO692" i="1"/>
  <c r="AT698" i="1"/>
  <c r="AO694" i="1"/>
  <c r="AO690" i="1"/>
  <c r="Y690" i="1"/>
  <c r="T657" i="1"/>
  <c r="AN657" i="1" s="1"/>
  <c r="AB695" i="1"/>
  <c r="AO697" i="1"/>
  <c r="AN18" i="1"/>
  <c r="T17" i="1"/>
  <c r="AN17" i="1" s="1"/>
  <c r="AB691" i="1"/>
  <c r="AP691" i="1" s="1"/>
  <c r="AO696" i="1"/>
  <c r="AO698" i="1"/>
  <c r="AO883" i="1"/>
  <c r="V883" i="1"/>
  <c r="AO890" i="1"/>
  <c r="V890" i="1"/>
  <c r="AO876" i="1"/>
  <c r="V876" i="1"/>
  <c r="AO875" i="1"/>
  <c r="V875" i="1"/>
  <c r="AO874" i="1"/>
  <c r="V874" i="1"/>
  <c r="AB887" i="1"/>
  <c r="AP887" i="1" s="1"/>
  <c r="V887" i="1"/>
  <c r="AO885" i="1"/>
  <c r="V885" i="1"/>
  <c r="AB882" i="1"/>
  <c r="AP882" i="1" s="1"/>
  <c r="V882" i="1"/>
  <c r="AB888" i="1"/>
  <c r="V888" i="1"/>
  <c r="AO878" i="1"/>
  <c r="V878" i="1"/>
  <c r="AO881" i="1"/>
  <c r="V881" i="1"/>
  <c r="AO889" i="1"/>
  <c r="V889" i="1"/>
  <c r="AO877" i="1"/>
  <c r="V877" i="1"/>
  <c r="AO884" i="1"/>
  <c r="V884" i="1"/>
  <c r="AO886" i="1"/>
  <c r="V886" i="1"/>
  <c r="AB879" i="1"/>
  <c r="V879" i="1"/>
  <c r="V880" i="1"/>
  <c r="Y778" i="1"/>
  <c r="Z778" i="1" s="1"/>
  <c r="AO656" i="1"/>
  <c r="V656" i="1"/>
  <c r="AW656" i="1" s="1"/>
  <c r="AO641" i="1"/>
  <c r="V641" i="1"/>
  <c r="AW641" i="1" s="1"/>
  <c r="AO632" i="1"/>
  <c r="V632" i="1"/>
  <c r="AW632" i="1" s="1"/>
  <c r="AO638" i="1"/>
  <c r="V638" i="1"/>
  <c r="V639" i="1"/>
  <c r="V643" i="1"/>
  <c r="AW643" i="1" s="1"/>
  <c r="V636" i="1"/>
  <c r="AO635" i="1"/>
  <c r="V635" i="1"/>
  <c r="AO654" i="1"/>
  <c r="V654" i="1"/>
  <c r="AO630" i="1"/>
  <c r="V630" i="1"/>
  <c r="AW630" i="1" s="1"/>
  <c r="AO640" i="1"/>
  <c r="V640" i="1"/>
  <c r="AO647" i="1"/>
  <c r="V647" i="1"/>
  <c r="AW647" i="1" s="1"/>
  <c r="V626" i="1"/>
  <c r="AW626" i="1" s="1"/>
  <c r="AO646" i="1"/>
  <c r="V646" i="1"/>
  <c r="AO649" i="1"/>
  <c r="V649" i="1"/>
  <c r="AW649" i="1" s="1"/>
  <c r="AO644" i="1"/>
  <c r="V644" i="1"/>
  <c r="AO634" i="1"/>
  <c r="V634" i="1"/>
  <c r="AW634" i="1" s="1"/>
  <c r="AO629" i="1"/>
  <c r="V629" i="1"/>
  <c r="AO633" i="1"/>
  <c r="V633" i="1"/>
  <c r="AW633" i="1" s="1"/>
  <c r="AO637" i="1"/>
  <c r="V637" i="1"/>
  <c r="AW637" i="1" s="1"/>
  <c r="AO652" i="1"/>
  <c r="V652" i="1"/>
  <c r="AB623" i="1"/>
  <c r="V623" i="1"/>
  <c r="V651" i="1"/>
  <c r="AW651" i="1" s="1"/>
  <c r="AO622" i="1"/>
  <c r="V622" i="1"/>
  <c r="V645" i="1"/>
  <c r="AO628" i="1"/>
  <c r="V628" i="1"/>
  <c r="AW628" i="1" s="1"/>
  <c r="AB631" i="1"/>
  <c r="V631" i="1"/>
  <c r="AW631" i="1" s="1"/>
  <c r="AO642" i="1"/>
  <c r="V642" i="1"/>
  <c r="AW642" i="1" s="1"/>
  <c r="AO625" i="1"/>
  <c r="V625" i="1"/>
  <c r="AO653" i="1"/>
  <c r="V653" i="1"/>
  <c r="AW653" i="1" s="1"/>
  <c r="AO648" i="1"/>
  <c r="V648" i="1"/>
  <c r="AW648" i="1" s="1"/>
  <c r="AO624" i="1"/>
  <c r="V624" i="1"/>
  <c r="AW624" i="1" s="1"/>
  <c r="AO650" i="1"/>
  <c r="V650" i="1"/>
  <c r="AO621" i="1"/>
  <c r="V621" i="1"/>
  <c r="AO454" i="1"/>
  <c r="V454" i="1"/>
  <c r="AW454" i="1" s="1"/>
  <c r="AO458" i="1"/>
  <c r="V458" i="1"/>
  <c r="AW458" i="1" s="1"/>
  <c r="AO471" i="1"/>
  <c r="V471" i="1"/>
  <c r="AW471" i="1" s="1"/>
  <c r="V463" i="1"/>
  <c r="AW463" i="1" s="1"/>
  <c r="AB460" i="1"/>
  <c r="V460" i="1"/>
  <c r="AO452" i="1"/>
  <c r="V452" i="1"/>
  <c r="AW452" i="1" s="1"/>
  <c r="AO451" i="1"/>
  <c r="V451" i="1"/>
  <c r="AO456" i="1"/>
  <c r="V456" i="1"/>
  <c r="AW456" i="1" s="1"/>
  <c r="AO461" i="1"/>
  <c r="V461" i="1"/>
  <c r="AW461" i="1" s="1"/>
  <c r="AO466" i="1"/>
  <c r="V466" i="1"/>
  <c r="AW466" i="1" s="1"/>
  <c r="V453" i="1"/>
  <c r="AW453" i="1" s="1"/>
  <c r="AO457" i="1"/>
  <c r="V457" i="1"/>
  <c r="AO464" i="1"/>
  <c r="V464" i="1"/>
  <c r="AW464" i="1" s="1"/>
  <c r="AO455" i="1"/>
  <c r="V455" i="1"/>
  <c r="AW455" i="1" s="1"/>
  <c r="AO470" i="1"/>
  <c r="V470" i="1"/>
  <c r="AW470" i="1" s="1"/>
  <c r="AO469" i="1"/>
  <c r="V469" i="1"/>
  <c r="AW469" i="1" s="1"/>
  <c r="AO465" i="1"/>
  <c r="V465" i="1"/>
  <c r="AW465" i="1" s="1"/>
  <c r="AO472" i="1"/>
  <c r="V472" i="1"/>
  <c r="AO459" i="1"/>
  <c r="V459" i="1"/>
  <c r="AW459" i="1" s="1"/>
  <c r="AO474" i="1"/>
  <c r="V474" i="1"/>
  <c r="AW474" i="1" s="1"/>
  <c r="AO467" i="1"/>
  <c r="V467" i="1"/>
  <c r="AW467" i="1" s="1"/>
  <c r="V462" i="1"/>
  <c r="AO473" i="1"/>
  <c r="V473" i="1"/>
  <c r="AO450" i="1"/>
  <c r="V450" i="1"/>
  <c r="AO414" i="1"/>
  <c r="V414" i="1"/>
  <c r="AO428" i="1"/>
  <c r="V428" i="1"/>
  <c r="AW428" i="1" s="1"/>
  <c r="AO415" i="1"/>
  <c r="V415" i="1"/>
  <c r="AO429" i="1"/>
  <c r="V429" i="1"/>
  <c r="AW429" i="1" s="1"/>
  <c r="AO438" i="1"/>
  <c r="V438" i="1"/>
  <c r="AO422" i="1"/>
  <c r="V422" i="1"/>
  <c r="AW422" i="1" s="1"/>
  <c r="AO439" i="1"/>
  <c r="V439" i="1"/>
  <c r="V434" i="1"/>
  <c r="AW434" i="1" s="1"/>
  <c r="AB431" i="1"/>
  <c r="V431" i="1"/>
  <c r="AW431" i="1" s="1"/>
  <c r="AO437" i="1"/>
  <c r="V437" i="1"/>
  <c r="AW437" i="1" s="1"/>
  <c r="AO411" i="1"/>
  <c r="V411" i="1"/>
  <c r="AW411" i="1" s="1"/>
  <c r="AO416" i="1"/>
  <c r="V416" i="1"/>
  <c r="AO419" i="1"/>
  <c r="V419" i="1"/>
  <c r="AO423" i="1"/>
  <c r="V423" i="1"/>
  <c r="AW423" i="1" s="1"/>
  <c r="AO432" i="1"/>
  <c r="V432" i="1"/>
  <c r="AW432" i="1" s="1"/>
  <c r="AO445" i="1"/>
  <c r="V445" i="1"/>
  <c r="AW445" i="1" s="1"/>
  <c r="V421" i="1"/>
  <c r="AO417" i="1"/>
  <c r="V417" i="1"/>
  <c r="AO442" i="1"/>
  <c r="V442" i="1"/>
  <c r="AO424" i="1"/>
  <c r="V424" i="1"/>
  <c r="V425" i="1"/>
  <c r="AW425" i="1" s="1"/>
  <c r="AO435" i="1"/>
  <c r="V435" i="1"/>
  <c r="AW435" i="1" s="1"/>
  <c r="AB413" i="1"/>
  <c r="V413" i="1"/>
  <c r="AO418" i="1"/>
  <c r="V418" i="1"/>
  <c r="AW418" i="1" s="1"/>
  <c r="V446" i="1"/>
  <c r="AO412" i="1"/>
  <c r="V412" i="1"/>
  <c r="AW412" i="1" s="1"/>
  <c r="AO441" i="1"/>
  <c r="V441" i="1"/>
  <c r="AO443" i="1"/>
  <c r="V443" i="1"/>
  <c r="AW443" i="1" s="1"/>
  <c r="AO433" i="1"/>
  <c r="V433" i="1"/>
  <c r="AO440" i="1"/>
  <c r="V440" i="1"/>
  <c r="AW440" i="1" s="1"/>
  <c r="AB420" i="1"/>
  <c r="V420" i="1"/>
  <c r="AO444" i="1"/>
  <c r="V444" i="1"/>
  <c r="AW444" i="1" s="1"/>
  <c r="AO436" i="1"/>
  <c r="V436" i="1"/>
  <c r="AO430" i="1"/>
  <c r="V430" i="1"/>
  <c r="AW430" i="1" s="1"/>
  <c r="AO427" i="1"/>
  <c r="V427" i="1"/>
  <c r="V426" i="1"/>
  <c r="V448" i="1"/>
  <c r="AW448" i="1" s="1"/>
  <c r="AO410" i="1"/>
  <c r="V410" i="1"/>
  <c r="AW410" i="1" s="1"/>
  <c r="AO338" i="1"/>
  <c r="V338" i="1"/>
  <c r="AO337" i="1"/>
  <c r="V337" i="1"/>
  <c r="V346" i="1"/>
  <c r="V345" i="1"/>
  <c r="AB343" i="1"/>
  <c r="V343" i="1"/>
  <c r="AO342" i="1"/>
  <c r="V342" i="1"/>
  <c r="AO344" i="1"/>
  <c r="V344" i="1"/>
  <c r="AO340" i="1"/>
  <c r="V340" i="1"/>
  <c r="AO341" i="1"/>
  <c r="V341" i="1"/>
  <c r="AB339" i="1"/>
  <c r="AP339" i="1" s="1"/>
  <c r="V339" i="1"/>
  <c r="AO20" i="1"/>
  <c r="V20" i="1"/>
  <c r="AO22" i="1"/>
  <c r="V22" i="1"/>
  <c r="AO21" i="1"/>
  <c r="V21" i="1"/>
  <c r="AO778" i="1"/>
  <c r="AB178" i="1"/>
  <c r="AT178" i="1" s="1"/>
  <c r="AO106" i="1"/>
  <c r="AO292" i="1"/>
  <c r="Y289" i="1"/>
  <c r="AO141" i="1"/>
  <c r="AO283" i="1"/>
  <c r="W283" i="1"/>
  <c r="W282" i="1" s="1"/>
  <c r="AO869" i="1"/>
  <c r="AO275" i="1"/>
  <c r="V275" i="1"/>
  <c r="AO272" i="1"/>
  <c r="V272" i="1"/>
  <c r="AO276" i="1"/>
  <c r="V276" i="1"/>
  <c r="AO281" i="1"/>
  <c r="V281" i="1"/>
  <c r="AB274" i="1"/>
  <c r="AP274" i="1" s="1"/>
  <c r="V274" i="1"/>
  <c r="AO278" i="1"/>
  <c r="V278" i="1"/>
  <c r="V279" i="1"/>
  <c r="AO280" i="1"/>
  <c r="V280" i="1"/>
  <c r="AO273" i="1"/>
  <c r="V273" i="1"/>
  <c r="AB277" i="1"/>
  <c r="AT277" i="1" s="1"/>
  <c r="V277" i="1"/>
  <c r="AO271" i="1"/>
  <c r="V271" i="1"/>
  <c r="AO248" i="1"/>
  <c r="W248" i="1"/>
  <c r="AC268" i="1"/>
  <c r="AO256" i="1"/>
  <c r="V256" i="1"/>
  <c r="AO255" i="1"/>
  <c r="V255" i="1"/>
  <c r="AO269" i="1"/>
  <c r="W269" i="1"/>
  <c r="AU269" i="1" s="1"/>
  <c r="AO259" i="1"/>
  <c r="V259" i="1"/>
  <c r="AO262" i="1"/>
  <c r="V262" i="1"/>
  <c r="AO254" i="1"/>
  <c r="V254" i="1"/>
  <c r="AO251" i="1"/>
  <c r="V251" i="1"/>
  <c r="AO264" i="1"/>
  <c r="V264" i="1"/>
  <c r="V265" i="1"/>
  <c r="AO263" i="1"/>
  <c r="V263" i="1"/>
  <c r="AO257" i="1"/>
  <c r="V257" i="1"/>
  <c r="AO261" i="1"/>
  <c r="V261" i="1"/>
  <c r="AO260" i="1"/>
  <c r="V260" i="1"/>
  <c r="AO258" i="1"/>
  <c r="V258" i="1"/>
  <c r="AO253" i="1"/>
  <c r="V253" i="1"/>
  <c r="AO252" i="1"/>
  <c r="V252" i="1"/>
  <c r="AO267" i="1"/>
  <c r="V267" i="1"/>
  <c r="AB266" i="1"/>
  <c r="AP266" i="1" s="1"/>
  <c r="V266" i="1"/>
  <c r="AO250" i="1"/>
  <c r="V250" i="1"/>
  <c r="AB378" i="1"/>
  <c r="AX378" i="1" s="1"/>
  <c r="AY378" i="1" s="1"/>
  <c r="AB411" i="1"/>
  <c r="AB91" i="1"/>
  <c r="AB89" i="1"/>
  <c r="AO543" i="1"/>
  <c r="AO116" i="1"/>
  <c r="AB217" i="1"/>
  <c r="AT217" i="1" s="1"/>
  <c r="AB543" i="1"/>
  <c r="AX543" i="1" s="1"/>
  <c r="AY543" i="1" s="1"/>
  <c r="AO242" i="1"/>
  <c r="AO173" i="1"/>
  <c r="Y719" i="1"/>
  <c r="Z719" i="1" s="1"/>
  <c r="AU719" i="1" s="1"/>
  <c r="AO859" i="1"/>
  <c r="AB486" i="1"/>
  <c r="X486" i="1"/>
  <c r="AU486" i="1" s="1"/>
  <c r="AO365" i="1"/>
  <c r="T246" i="1"/>
  <c r="AN246" i="1" s="1"/>
  <c r="Y806" i="1"/>
  <c r="Z806" i="1" s="1"/>
  <c r="AB899" i="1"/>
  <c r="Y729" i="1"/>
  <c r="Z729" i="1" s="1"/>
  <c r="AO729" i="1"/>
  <c r="AB719" i="1"/>
  <c r="AB583" i="1"/>
  <c r="AX583" i="1" s="1"/>
  <c r="AY583" i="1" s="1"/>
  <c r="AB114" i="1"/>
  <c r="AC114" i="1" s="1"/>
  <c r="AX114" i="1" s="1"/>
  <c r="AO583" i="1"/>
  <c r="Z846" i="1"/>
  <c r="AU846" i="1" s="1"/>
  <c r="AB539" i="1"/>
  <c r="AX539" i="1" s="1"/>
  <c r="AY539" i="1" s="1"/>
  <c r="AB846" i="1"/>
  <c r="AB878" i="1"/>
  <c r="AB47" i="1"/>
  <c r="AC47" i="1" s="1"/>
  <c r="W365" i="1"/>
  <c r="AU365" i="1" s="1"/>
  <c r="AO45" i="1"/>
  <c r="AB834" i="1"/>
  <c r="W363" i="1"/>
  <c r="AU363" i="1" s="1"/>
  <c r="Y797" i="1"/>
  <c r="Z797" i="1" s="1"/>
  <c r="AO363" i="1"/>
  <c r="AO834" i="1"/>
  <c r="W294" i="1"/>
  <c r="AU294" i="1" s="1"/>
  <c r="AB279" i="1"/>
  <c r="X600" i="1"/>
  <c r="AU600" i="1" s="1"/>
  <c r="AO279" i="1"/>
  <c r="AO600" i="1"/>
  <c r="AO806" i="1"/>
  <c r="AO745" i="1"/>
  <c r="AB288" i="1"/>
  <c r="AX288" i="1" s="1"/>
  <c r="AY288" i="1" s="1"/>
  <c r="Y803" i="1"/>
  <c r="Z803" i="1" s="1"/>
  <c r="AB294" i="1"/>
  <c r="AB558" i="1"/>
  <c r="AX558" i="1" s="1"/>
  <c r="AY558" i="1" s="1"/>
  <c r="AB146" i="1"/>
  <c r="Y763" i="1"/>
  <c r="Z763" i="1" s="1"/>
  <c r="AU763" i="1" s="1"/>
  <c r="AO763" i="1"/>
  <c r="AB315" i="1"/>
  <c r="AX315" i="1" s="1"/>
  <c r="AY315" i="1" s="1"/>
  <c r="Y704" i="1"/>
  <c r="Z704" i="1" s="1"/>
  <c r="AU704" i="1" s="1"/>
  <c r="AO704" i="1"/>
  <c r="AB797" i="1"/>
  <c r="AB833" i="1"/>
  <c r="Y741" i="1"/>
  <c r="Z741" i="1" s="1"/>
  <c r="AU741" i="1" s="1"/>
  <c r="AB448" i="1"/>
  <c r="AB741" i="1"/>
  <c r="AB101" i="1"/>
  <c r="AO833" i="1"/>
  <c r="AO448" i="1"/>
  <c r="AB265" i="1"/>
  <c r="AB478" i="1"/>
  <c r="AX478" i="1" s="1"/>
  <c r="AY478" i="1" s="1"/>
  <c r="AO478" i="1"/>
  <c r="Z868" i="1"/>
  <c r="AU868" i="1" s="1"/>
  <c r="AB868" i="1"/>
  <c r="W296" i="1"/>
  <c r="AU296" i="1" s="1"/>
  <c r="AB666" i="1"/>
  <c r="AB296" i="1"/>
  <c r="AB599" i="1"/>
  <c r="AB412" i="1"/>
  <c r="AB911" i="1"/>
  <c r="AO845" i="1"/>
  <c r="AB331" i="1"/>
  <c r="AX331" i="1" s="1"/>
  <c r="AY331" i="1" s="1"/>
  <c r="Y711" i="1"/>
  <c r="Z711" i="1" s="1"/>
  <c r="AU711" i="1" s="1"/>
  <c r="AO331" i="1"/>
  <c r="AO152" i="1"/>
  <c r="X599" i="1"/>
  <c r="AU599" i="1" s="1"/>
  <c r="AB711" i="1"/>
  <c r="Y813" i="1"/>
  <c r="AU813" i="1" s="1"/>
  <c r="AO666" i="1"/>
  <c r="Y700" i="1"/>
  <c r="Z700" i="1" s="1"/>
  <c r="AB337" i="1"/>
  <c r="AB390" i="1"/>
  <c r="AX390" i="1" s="1"/>
  <c r="AY390" i="1" s="1"/>
  <c r="AB510" i="1"/>
  <c r="AX510" i="1" s="1"/>
  <c r="AY510" i="1" s="1"/>
  <c r="AB618" i="1"/>
  <c r="AB845" i="1"/>
  <c r="Z911" i="1"/>
  <c r="AU911" i="1" s="1"/>
  <c r="AB880" i="1"/>
  <c r="AB813" i="1"/>
  <c r="AO19" i="1"/>
  <c r="V19" i="1"/>
  <c r="AW19" i="1" s="1"/>
  <c r="AB745" i="1"/>
  <c r="AO700" i="1"/>
  <c r="AO176" i="1"/>
  <c r="AO558" i="1"/>
  <c r="AO618" i="1"/>
  <c r="AB552" i="1"/>
  <c r="AX552" i="1" s="1"/>
  <c r="AY552" i="1" s="1"/>
  <c r="AO803" i="1"/>
  <c r="AO55" i="1"/>
  <c r="AB345" i="1"/>
  <c r="AO921" i="1"/>
  <c r="AB322" i="1"/>
  <c r="AX322" i="1" s="1"/>
  <c r="AY322" i="1" s="1"/>
  <c r="AO832" i="1"/>
  <c r="Z896" i="1"/>
  <c r="AU896" i="1" s="1"/>
  <c r="AO896" i="1"/>
  <c r="AB344" i="1"/>
  <c r="AO426" i="1"/>
  <c r="AO125" i="1"/>
  <c r="AB426" i="1"/>
  <c r="AB107" i="1"/>
  <c r="AB446" i="1"/>
  <c r="AO848" i="1"/>
  <c r="AO446" i="1"/>
  <c r="AB848" i="1"/>
  <c r="Y810" i="1"/>
  <c r="Z810" i="1" s="1"/>
  <c r="AU810" i="1" s="1"/>
  <c r="AB39" i="1"/>
  <c r="AT39" i="1" s="1"/>
  <c r="Z898" i="1"/>
  <c r="AU898" i="1" s="1"/>
  <c r="AB810" i="1"/>
  <c r="AO898" i="1"/>
  <c r="AO880" i="1"/>
  <c r="AO150" i="1"/>
  <c r="AO92" i="1"/>
  <c r="AB271" i="1"/>
  <c r="AO914" i="1"/>
  <c r="AB163" i="1"/>
  <c r="AO86" i="1"/>
  <c r="AO706" i="1"/>
  <c r="AB437" i="1"/>
  <c r="AB278" i="1"/>
  <c r="AO882" i="1"/>
  <c r="Z914" i="1"/>
  <c r="AU914" i="1" s="1"/>
  <c r="AB706" i="1"/>
  <c r="Z921" i="1"/>
  <c r="AU921" i="1" s="1"/>
  <c r="AO135" i="1"/>
  <c r="AO265" i="1"/>
  <c r="AO826" i="1"/>
  <c r="AB24" i="1"/>
  <c r="AT24" i="1" s="1"/>
  <c r="AO343" i="1"/>
  <c r="AO814" i="1"/>
  <c r="AB826" i="1"/>
  <c r="AB21" i="1"/>
  <c r="AT21" i="1" s="1"/>
  <c r="AB702" i="1"/>
  <c r="AB397" i="1"/>
  <c r="AB87" i="1"/>
  <c r="W374" i="1"/>
  <c r="AU374" i="1" s="1"/>
  <c r="AB564" i="1"/>
  <c r="AX564" i="1" s="1"/>
  <c r="AY564" i="1" s="1"/>
  <c r="AB877" i="1"/>
  <c r="AO631" i="1"/>
  <c r="AO702" i="1"/>
  <c r="AO374" i="1"/>
  <c r="AB626" i="1"/>
  <c r="AO626" i="1"/>
  <c r="AO345" i="1"/>
  <c r="AB650" i="1"/>
  <c r="AO334" i="1"/>
  <c r="W334" i="1"/>
  <c r="AU334" i="1" s="1"/>
  <c r="AO397" i="1"/>
  <c r="AB503" i="1"/>
  <c r="AX503" i="1" s="1"/>
  <c r="AY503" i="1" s="1"/>
  <c r="AO346" i="1"/>
  <c r="Z919" i="1"/>
  <c r="AU919" i="1" s="1"/>
  <c r="Y814" i="1"/>
  <c r="AU814" i="1" s="1"/>
  <c r="AB575" i="1"/>
  <c r="AX575" i="1" s="1"/>
  <c r="AY575" i="1" s="1"/>
  <c r="AO682" i="1"/>
  <c r="AO636" i="1"/>
  <c r="AB307" i="1"/>
  <c r="AX307" i="1" s="1"/>
  <c r="AY307" i="1" s="1"/>
  <c r="Y740" i="1"/>
  <c r="Z740" i="1" s="1"/>
  <c r="AU740" i="1" s="1"/>
  <c r="AO675" i="1"/>
  <c r="AB493" i="1"/>
  <c r="AX493" i="1" s="1"/>
  <c r="AY493" i="1" s="1"/>
  <c r="AB588" i="1"/>
  <c r="AB636" i="1"/>
  <c r="AO643" i="1"/>
  <c r="AB901" i="1"/>
  <c r="AO113" i="1"/>
  <c r="Y819" i="1"/>
  <c r="AU819" i="1" s="1"/>
  <c r="AB346" i="1"/>
  <c r="AB430" i="1"/>
  <c r="AB675" i="1"/>
  <c r="AB427" i="1"/>
  <c r="Y771" i="1"/>
  <c r="Z771" i="1" s="1"/>
  <c r="Y776" i="1"/>
  <c r="Z776" i="1" s="1"/>
  <c r="AB170" i="1"/>
  <c r="U302" i="1"/>
  <c r="AO623" i="1"/>
  <c r="AB303" i="1"/>
  <c r="AX303" i="1" s="1"/>
  <c r="AY303" i="1" s="1"/>
  <c r="AB651" i="1"/>
  <c r="AB445" i="1"/>
  <c r="AB819" i="1"/>
  <c r="AB602" i="1"/>
  <c r="AB861" i="1"/>
  <c r="AB771" i="1"/>
  <c r="AB436" i="1"/>
  <c r="AB776" i="1"/>
  <c r="Y738" i="1"/>
  <c r="Z738" i="1" s="1"/>
  <c r="AU738" i="1" s="1"/>
  <c r="AB231" i="1"/>
  <c r="AC231" i="1" s="1"/>
  <c r="AX231" i="1" s="1"/>
  <c r="AB66" i="1"/>
  <c r="AB84" i="1"/>
  <c r="AO193" i="1"/>
  <c r="AO805" i="1"/>
  <c r="AB292" i="1"/>
  <c r="Y805" i="1"/>
  <c r="Z805" i="1" s="1"/>
  <c r="AU805" i="1" s="1"/>
  <c r="Y756" i="1"/>
  <c r="Z756" i="1" s="1"/>
  <c r="AU756" i="1" s="1"/>
  <c r="AB738" i="1"/>
  <c r="X602" i="1"/>
  <c r="AU602" i="1" s="1"/>
  <c r="AO603" i="1"/>
  <c r="AO861" i="1"/>
  <c r="AB280" i="1"/>
  <c r="AB603" i="1"/>
  <c r="AB756" i="1"/>
  <c r="AB164" i="1"/>
  <c r="AB112" i="1"/>
  <c r="AB74" i="1"/>
  <c r="AB496" i="1"/>
  <c r="AX496" i="1" s="1"/>
  <c r="AY496" i="1" s="1"/>
  <c r="AB628" i="1"/>
  <c r="AO277" i="1"/>
  <c r="AB753" i="1"/>
  <c r="AO186" i="1"/>
  <c r="AB647" i="1"/>
  <c r="AO110" i="1"/>
  <c r="AO753" i="1"/>
  <c r="AB795" i="1"/>
  <c r="Y705" i="1"/>
  <c r="Z705" i="1" s="1"/>
  <c r="AU705" i="1" s="1"/>
  <c r="AB153" i="1"/>
  <c r="AO726" i="1"/>
  <c r="Y726" i="1"/>
  <c r="Z726" i="1" s="1"/>
  <c r="Y801" i="1"/>
  <c r="Z801" i="1" s="1"/>
  <c r="AU801" i="1" s="1"/>
  <c r="Y750" i="1"/>
  <c r="Z750" i="1" s="1"/>
  <c r="AU750" i="1" s="1"/>
  <c r="AO888" i="1"/>
  <c r="AO489" i="1"/>
  <c r="AO801" i="1"/>
  <c r="AB757" i="1"/>
  <c r="AB715" i="1"/>
  <c r="AB240" i="1"/>
  <c r="AT240" i="1" s="1"/>
  <c r="AO705" i="1"/>
  <c r="AO431" i="1"/>
  <c r="AO740" i="1"/>
  <c r="AB382" i="1"/>
  <c r="AX382" i="1" s="1"/>
  <c r="AY382" i="1" s="1"/>
  <c r="AB616" i="1"/>
  <c r="Y772" i="1"/>
  <c r="Z772" i="1" s="1"/>
  <c r="Y712" i="1"/>
  <c r="Z712" i="1" s="1"/>
  <c r="Y792" i="1"/>
  <c r="Z792" i="1" s="1"/>
  <c r="AB70" i="1"/>
  <c r="AB167" i="1"/>
  <c r="AB917" i="1"/>
  <c r="AB159" i="1"/>
  <c r="AO545" i="1"/>
  <c r="AO29" i="1"/>
  <c r="AO695" i="1"/>
  <c r="AO225" i="1"/>
  <c r="AB391" i="1"/>
  <c r="Z849" i="1"/>
  <c r="AU849" i="1" s="1"/>
  <c r="AB694" i="1"/>
  <c r="AO645" i="1"/>
  <c r="AO792" i="1"/>
  <c r="AO590" i="1"/>
  <c r="Y663" i="1"/>
  <c r="AU663" i="1" s="1"/>
  <c r="W295" i="1"/>
  <c r="AU295" i="1" s="1"/>
  <c r="AB466" i="1"/>
  <c r="AB645" i="1"/>
  <c r="AB712" i="1"/>
  <c r="AB772" i="1"/>
  <c r="AB663" i="1"/>
  <c r="AB567" i="1"/>
  <c r="AX567" i="1" s="1"/>
  <c r="AY567" i="1" s="1"/>
  <c r="Y730" i="1"/>
  <c r="Z730" i="1" s="1"/>
  <c r="AB849" i="1"/>
  <c r="AB418" i="1"/>
  <c r="AO367" i="1"/>
  <c r="AO485" i="1"/>
  <c r="AO328" i="1"/>
  <c r="AO38" i="1"/>
  <c r="AO917" i="1"/>
  <c r="AO391" i="1"/>
  <c r="AB295" i="1"/>
  <c r="AB545" i="1"/>
  <c r="AX545" i="1" s="1"/>
  <c r="AY545" i="1" s="1"/>
  <c r="AB622" i="1"/>
  <c r="X590" i="1"/>
  <c r="AU590" i="1" s="1"/>
  <c r="Z915" i="1"/>
  <c r="AU915" i="1" s="1"/>
  <c r="AB730" i="1"/>
  <c r="X616" i="1"/>
  <c r="AU616" i="1" s="1"/>
  <c r="AB68" i="1"/>
  <c r="AO915" i="1"/>
  <c r="AO574" i="1"/>
  <c r="W328" i="1"/>
  <c r="AU328" i="1" s="1"/>
  <c r="AB527" i="1"/>
  <c r="AX527" i="1" s="1"/>
  <c r="AY527" i="1" s="1"/>
  <c r="AB467" i="1"/>
  <c r="AB574" i="1"/>
  <c r="AX574" i="1" s="1"/>
  <c r="AY574" i="1" s="1"/>
  <c r="AB889" i="1"/>
  <c r="AB854" i="1"/>
  <c r="AB128" i="1"/>
  <c r="AO536" i="1"/>
  <c r="AB612" i="1"/>
  <c r="AB180" i="1"/>
  <c r="AT180" i="1" s="1"/>
  <c r="AO317" i="1"/>
  <c r="AO75" i="1"/>
  <c r="AB439" i="1"/>
  <c r="Y682" i="1"/>
  <c r="AU682" i="1" s="1"/>
  <c r="AB317" i="1"/>
  <c r="AX317" i="1" s="1"/>
  <c r="AY317" i="1" s="1"/>
  <c r="AB563" i="1"/>
  <c r="Z901" i="1"/>
  <c r="AU901" i="1" s="1"/>
  <c r="AB119" i="1"/>
  <c r="AO339" i="1"/>
  <c r="AO782" i="1"/>
  <c r="AB398" i="1"/>
  <c r="AO541" i="1"/>
  <c r="AB489" i="1"/>
  <c r="AX489" i="1" s="1"/>
  <c r="AY489" i="1" s="1"/>
  <c r="AB453" i="1"/>
  <c r="AB821" i="1"/>
  <c r="AX821" i="1" s="1"/>
  <c r="AY821" i="1" s="1"/>
  <c r="AB750" i="1"/>
  <c r="AB96" i="1"/>
  <c r="AB133" i="1"/>
  <c r="AO677" i="1"/>
  <c r="AO795" i="1"/>
  <c r="AO194" i="1"/>
  <c r="AO560" i="1"/>
  <c r="AB264" i="1"/>
  <c r="AB541" i="1"/>
  <c r="AX541" i="1" s="1"/>
  <c r="AY541" i="1" s="1"/>
  <c r="Y681" i="1"/>
  <c r="AU681" i="1" s="1"/>
  <c r="Z830" i="1"/>
  <c r="AU830" i="1" s="1"/>
  <c r="X560" i="1"/>
  <c r="AU560" i="1" s="1"/>
  <c r="AB93" i="1"/>
  <c r="AO453" i="1"/>
  <c r="AO421" i="1"/>
  <c r="AO187" i="1"/>
  <c r="AO266" i="1"/>
  <c r="W370" i="1"/>
  <c r="AU370" i="1" s="1"/>
  <c r="AB681" i="1"/>
  <c r="Z857" i="1"/>
  <c r="AU857" i="1" s="1"/>
  <c r="AB421" i="1"/>
  <c r="Y757" i="1"/>
  <c r="Z757" i="1" s="1"/>
  <c r="AU757" i="1" s="1"/>
  <c r="AB835" i="1"/>
  <c r="AB908" i="1"/>
  <c r="Y715" i="1"/>
  <c r="Z715" i="1" s="1"/>
  <c r="AU715" i="1" s="1"/>
  <c r="AB165" i="1"/>
  <c r="AB209" i="1"/>
  <c r="AC209" i="1" s="1"/>
  <c r="AX209" i="1" s="1"/>
  <c r="AB370" i="1"/>
  <c r="AB276" i="1"/>
  <c r="AB310" i="1"/>
  <c r="AX310" i="1" s="1"/>
  <c r="AY310" i="1" s="1"/>
  <c r="Z922" i="1"/>
  <c r="AU922" i="1" s="1"/>
  <c r="Y754" i="1"/>
  <c r="Z754" i="1" s="1"/>
  <c r="AU754" i="1" s="1"/>
  <c r="Z858" i="1"/>
  <c r="AU858" i="1" s="1"/>
  <c r="Y676" i="1"/>
  <c r="AU676" i="1" s="1"/>
  <c r="Y671" i="1"/>
  <c r="AU671" i="1" s="1"/>
  <c r="Y782" i="1"/>
  <c r="Z782" i="1" s="1"/>
  <c r="AO588" i="1"/>
  <c r="AO184" i="1"/>
  <c r="AO463" i="1"/>
  <c r="AO754" i="1"/>
  <c r="AO671" i="1"/>
  <c r="AB260" i="1"/>
  <c r="AB555" i="1"/>
  <c r="AB463" i="1"/>
  <c r="X392" i="1"/>
  <c r="AU392" i="1" s="1"/>
  <c r="AB643" i="1"/>
  <c r="AB922" i="1"/>
  <c r="AB858" i="1"/>
  <c r="AB676" i="1"/>
  <c r="X612" i="1"/>
  <c r="AU612" i="1" s="1"/>
  <c r="AO556" i="1"/>
  <c r="AO310" i="1"/>
  <c r="AO563" i="1"/>
  <c r="AO126" i="1"/>
  <c r="AO313" i="1"/>
  <c r="AO236" i="1"/>
  <c r="AB272" i="1"/>
  <c r="AB313" i="1"/>
  <c r="AX313" i="1" s="1"/>
  <c r="AY313" i="1" s="1"/>
  <c r="AB547" i="1"/>
  <c r="AX547" i="1" s="1"/>
  <c r="AY547" i="1" s="1"/>
  <c r="AB473" i="1"/>
  <c r="AB392" i="1"/>
  <c r="Y746" i="1"/>
  <c r="Z746" i="1" s="1"/>
  <c r="AU746" i="1" s="1"/>
  <c r="U559" i="1"/>
  <c r="AB669" i="1"/>
  <c r="AB912" i="1"/>
  <c r="AO669" i="1"/>
  <c r="AO122" i="1"/>
  <c r="AO117" i="1"/>
  <c r="AO154" i="1"/>
  <c r="AO919" i="1"/>
  <c r="AB652" i="1"/>
  <c r="AB444" i="1"/>
  <c r="AB154" i="1"/>
  <c r="AO503" i="1"/>
  <c r="AO651" i="1"/>
  <c r="AO102" i="1"/>
  <c r="AO124" i="1"/>
  <c r="Y818" i="1"/>
  <c r="AU818" i="1" s="1"/>
  <c r="AO140" i="1"/>
  <c r="AO912" i="1"/>
  <c r="AO498" i="1"/>
  <c r="AB818" i="1"/>
  <c r="AO580" i="1"/>
  <c r="AO407" i="1"/>
  <c r="Z864" i="1"/>
  <c r="AU864" i="1" s="1"/>
  <c r="Z853" i="1"/>
  <c r="AU853" i="1" s="1"/>
  <c r="AB864" i="1"/>
  <c r="X396" i="1"/>
  <c r="AU396" i="1" s="1"/>
  <c r="AB624" i="1"/>
  <c r="AB853" i="1"/>
  <c r="Z908" i="1"/>
  <c r="AU908" i="1" s="1"/>
  <c r="AO25" i="1"/>
  <c r="Y667" i="1"/>
  <c r="AU667" i="1" s="1"/>
  <c r="AB667" i="1"/>
  <c r="AB396" i="1"/>
  <c r="AB746" i="1"/>
  <c r="AB273" i="1"/>
  <c r="AB312" i="1"/>
  <c r="AX312" i="1" s="1"/>
  <c r="AY312" i="1" s="1"/>
  <c r="AB514" i="1"/>
  <c r="AX514" i="1" s="1"/>
  <c r="AY514" i="1" s="1"/>
  <c r="AO867" i="1"/>
  <c r="AB267" i="1"/>
  <c r="AB660" i="1"/>
  <c r="AX660" i="1" s="1"/>
  <c r="AY660" i="1" s="1"/>
  <c r="AB22" i="1"/>
  <c r="AT22" i="1" s="1"/>
  <c r="AO691" i="1"/>
  <c r="AO312" i="1"/>
  <c r="AB637" i="1"/>
  <c r="AB62" i="1"/>
  <c r="AB609" i="1"/>
  <c r="Z867" i="1"/>
  <c r="AU867" i="1" s="1"/>
  <c r="AO854" i="1"/>
  <c r="AB461" i="1"/>
  <c r="AB40" i="1"/>
  <c r="AT40" i="1" s="1"/>
  <c r="AB78" i="1"/>
  <c r="AO460" i="1"/>
  <c r="AB506" i="1"/>
  <c r="AX506" i="1" s="1"/>
  <c r="AY506" i="1" s="1"/>
  <c r="Y686" i="1"/>
  <c r="AU686" i="1" s="1"/>
  <c r="AO707" i="1"/>
  <c r="AB462" i="1"/>
  <c r="Z856" i="1"/>
  <c r="AU856" i="1" s="1"/>
  <c r="AO589" i="1"/>
  <c r="AO710" i="1"/>
  <c r="AO906" i="1"/>
  <c r="X589" i="1"/>
  <c r="AU589" i="1" s="1"/>
  <c r="AB507" i="1"/>
  <c r="AX507" i="1" s="1"/>
  <c r="AY507" i="1" s="1"/>
  <c r="AB856" i="1"/>
  <c r="Y798" i="1"/>
  <c r="Z798" i="1" s="1"/>
  <c r="Z906" i="1"/>
  <c r="AU906" i="1" s="1"/>
  <c r="AO686" i="1"/>
  <c r="W330" i="1"/>
  <c r="AU330" i="1" s="1"/>
  <c r="AO462" i="1"/>
  <c r="Y710" i="1"/>
  <c r="Z710" i="1" s="1"/>
  <c r="AU710" i="1" s="1"/>
  <c r="AF725" i="1"/>
  <c r="AG725" i="1" s="1"/>
  <c r="AO798" i="1"/>
  <c r="Z903" i="1"/>
  <c r="AU903" i="1" s="1"/>
  <c r="AB903" i="1"/>
  <c r="AB830" i="1"/>
  <c r="Y664" i="1"/>
  <c r="AU664" i="1" s="1"/>
  <c r="Y722" i="1"/>
  <c r="Z722" i="1" s="1"/>
  <c r="AU722" i="1" s="1"/>
  <c r="Z892" i="1"/>
  <c r="AU892" i="1" s="1"/>
  <c r="AO835" i="1"/>
  <c r="AB659" i="1"/>
  <c r="AB664" i="1"/>
  <c r="AB722" i="1"/>
  <c r="AB892" i="1"/>
  <c r="AB434" i="1"/>
  <c r="AO147" i="1"/>
  <c r="AO688" i="1"/>
  <c r="AO659" i="1"/>
  <c r="AB639" i="1"/>
  <c r="AO324" i="1"/>
  <c r="AO639" i="1"/>
  <c r="AO434" i="1"/>
  <c r="Y688" i="1"/>
  <c r="AU688" i="1" s="1"/>
  <c r="AO326" i="1"/>
  <c r="AB326" i="1"/>
  <c r="AX326" i="1" s="1"/>
  <c r="AY326" i="1" s="1"/>
  <c r="AB482" i="1"/>
  <c r="AX482" i="1" s="1"/>
  <c r="AY482" i="1" s="1"/>
  <c r="AO274" i="1"/>
  <c r="AB561" i="1"/>
  <c r="AB516" i="1"/>
  <c r="AX516" i="1" s="1"/>
  <c r="AY516" i="1" s="1"/>
  <c r="AO200" i="1"/>
  <c r="Y784" i="1"/>
  <c r="Z784" i="1" s="1"/>
  <c r="AU784" i="1" s="1"/>
  <c r="AB604" i="1"/>
  <c r="AB204" i="1"/>
  <c r="AP204" i="1" s="1"/>
  <c r="AO243" i="1"/>
  <c r="AB784" i="1"/>
  <c r="AO578" i="1"/>
  <c r="AB518" i="1"/>
  <c r="AX518" i="1" s="1"/>
  <c r="AY518" i="1" s="1"/>
  <c r="AB536" i="1"/>
  <c r="AX536" i="1" s="1"/>
  <c r="AY536" i="1" s="1"/>
  <c r="Y815" i="1"/>
  <c r="AU815" i="1" s="1"/>
  <c r="AB566" i="1"/>
  <c r="AX566" i="1" s="1"/>
  <c r="AY566" i="1" s="1"/>
  <c r="AB815" i="1"/>
  <c r="X604" i="1"/>
  <c r="AU604" i="1" s="1"/>
  <c r="Z893" i="1"/>
  <c r="AU893" i="1" s="1"/>
  <c r="Y775" i="1"/>
  <c r="Z775" i="1" s="1"/>
  <c r="AU775" i="1" s="1"/>
  <c r="AO887" i="1"/>
  <c r="AO893" i="1"/>
  <c r="AB775" i="1"/>
  <c r="AB20" i="1"/>
  <c r="AP20" i="1" s="1"/>
  <c r="AB31" i="1"/>
  <c r="AT31" i="1" s="1"/>
  <c r="AB330" i="1"/>
  <c r="AB685" i="1"/>
  <c r="AB118" i="1"/>
  <c r="AO514" i="1"/>
  <c r="AB406" i="1"/>
  <c r="AX406" i="1" s="1"/>
  <c r="AY406" i="1" s="1"/>
  <c r="AB885" i="1"/>
  <c r="X608" i="1"/>
  <c r="AU608" i="1" s="1"/>
  <c r="AB37" i="1"/>
  <c r="AT37" i="1" s="1"/>
  <c r="AO425" i="1"/>
  <c r="W362" i="1"/>
  <c r="AU362" i="1" s="1"/>
  <c r="Y677" i="1"/>
  <c r="AU677" i="1" s="1"/>
  <c r="AO65" i="1"/>
  <c r="AO413" i="1"/>
  <c r="AO134" i="1"/>
  <c r="AB608" i="1"/>
  <c r="AB435" i="1"/>
  <c r="AB220" i="1"/>
  <c r="AT220" i="1" s="1"/>
  <c r="AO220" i="1"/>
  <c r="AO213" i="1"/>
  <c r="AB425" i="1"/>
  <c r="W287" i="1"/>
  <c r="AU287" i="1" s="1"/>
  <c r="AB287" i="1"/>
  <c r="AB521" i="1"/>
  <c r="AX521" i="1" s="1"/>
  <c r="AY521" i="1" s="1"/>
  <c r="AB494" i="1"/>
  <c r="AX494" i="1" s="1"/>
  <c r="AY494" i="1" s="1"/>
  <c r="AB522" i="1"/>
  <c r="AX522" i="1" s="1"/>
  <c r="AY522" i="1" s="1"/>
  <c r="AO522" i="1"/>
  <c r="X561" i="1"/>
  <c r="AU561" i="1" s="1"/>
  <c r="AB281" i="1"/>
  <c r="AB190" i="1"/>
  <c r="AT190" i="1" s="1"/>
  <c r="AB215" i="1"/>
  <c r="AT215" i="1" s="1"/>
  <c r="AB251" i="1"/>
  <c r="AB253" i="1"/>
  <c r="AB640" i="1"/>
  <c r="AB774" i="1"/>
  <c r="Y774" i="1"/>
  <c r="Z774" i="1" s="1"/>
  <c r="AB732" i="1"/>
  <c r="AB252" i="1"/>
  <c r="Y733" i="1"/>
  <c r="Z733" i="1" s="1"/>
  <c r="AB471" i="1"/>
  <c r="Y732" i="1"/>
  <c r="Z732" i="1" s="1"/>
  <c r="AO420" i="1"/>
  <c r="AB362" i="1"/>
  <c r="AB568" i="1"/>
  <c r="AX568" i="1" s="1"/>
  <c r="AY568" i="1" s="1"/>
  <c r="AB605" i="1"/>
  <c r="Z863" i="1"/>
  <c r="AU863" i="1" s="1"/>
  <c r="AB863" i="1"/>
  <c r="AO561" i="1"/>
  <c r="AB733" i="1"/>
  <c r="Y685" i="1"/>
  <c r="AU685" i="1" s="1"/>
  <c r="AB857" i="1"/>
  <c r="AB592" i="1"/>
  <c r="Z895" i="1"/>
  <c r="AU895" i="1" s="1"/>
  <c r="AB895" i="1"/>
  <c r="X592" i="1"/>
  <c r="AU592" i="1" s="1"/>
  <c r="AO865" i="1"/>
  <c r="Z865" i="1"/>
  <c r="AU865" i="1" s="1"/>
  <c r="AO71" i="1"/>
  <c r="AB520" i="1"/>
  <c r="AX520" i="1" s="1"/>
  <c r="AY520" i="1" s="1"/>
  <c r="AP45" i="1"/>
  <c r="AP213" i="1"/>
  <c r="AP229" i="1"/>
  <c r="AP200" i="1"/>
  <c r="AP203" i="1"/>
  <c r="AO879" i="1"/>
  <c r="AP193" i="1"/>
  <c r="AP38" i="1"/>
  <c r="AP29" i="1"/>
  <c r="AP176" i="1"/>
  <c r="AP187" i="1"/>
  <c r="AP698" i="1"/>
  <c r="AP869" i="1"/>
  <c r="AP476" i="1"/>
  <c r="AP34" i="1"/>
  <c r="AP268" i="1"/>
  <c r="AP186" i="1"/>
  <c r="AP243" i="1"/>
  <c r="AP725" i="1"/>
  <c r="AP194" i="1"/>
  <c r="AP191" i="1"/>
  <c r="AP184" i="1"/>
  <c r="AP225" i="1"/>
  <c r="AP25" i="1"/>
  <c r="AP242" i="1"/>
  <c r="AP236" i="1"/>
  <c r="AP870" i="1"/>
  <c r="AB495" i="1"/>
  <c r="AX495" i="1" s="1"/>
  <c r="AY495" i="1" s="1"/>
  <c r="AB139" i="1"/>
  <c r="X593" i="1"/>
  <c r="AU593" i="1" s="1"/>
  <c r="AB59" i="1"/>
  <c r="AB76" i="1"/>
  <c r="AB196" i="1"/>
  <c r="AP196" i="1" s="1"/>
  <c r="AB83" i="1"/>
  <c r="AB26" i="1"/>
  <c r="AP26" i="1" s="1"/>
  <c r="AB693" i="1"/>
  <c r="AB207" i="1"/>
  <c r="AP207" i="1" s="1"/>
  <c r="AB123" i="1"/>
  <c r="AB56" i="1"/>
  <c r="X615" i="1"/>
  <c r="AU615" i="1" s="1"/>
  <c r="AB81" i="1"/>
  <c r="AC81" i="1" s="1"/>
  <c r="AX81" i="1" s="1"/>
  <c r="AB69" i="1"/>
  <c r="AB138" i="1"/>
  <c r="AB132" i="1"/>
  <c r="AB162" i="1"/>
  <c r="AB185" i="1"/>
  <c r="AP185" i="1" s="1"/>
  <c r="AC213" i="1"/>
  <c r="AT213" i="1"/>
  <c r="AC698" i="1"/>
  <c r="AB205" i="1"/>
  <c r="AB121" i="1"/>
  <c r="AB120" i="1"/>
  <c r="X595" i="1"/>
  <c r="AU595" i="1" s="1"/>
  <c r="AB103" i="1"/>
  <c r="AB111" i="1"/>
  <c r="AB189" i="1"/>
  <c r="AT189" i="1" s="1"/>
  <c r="AB192" i="1"/>
  <c r="AT192" i="1" s="1"/>
  <c r="AB227" i="1"/>
  <c r="AP227" i="1" s="1"/>
  <c r="AB82" i="1"/>
  <c r="AB155" i="1"/>
  <c r="AG870" i="1"/>
  <c r="AV870" i="1" s="1"/>
  <c r="AT870" i="1"/>
  <c r="AC187" i="1"/>
  <c r="AX187" i="1" s="1"/>
  <c r="AT187" i="1"/>
  <c r="X605" i="1"/>
  <c r="AU605" i="1" s="1"/>
  <c r="X598" i="1"/>
  <c r="AU598" i="1" s="1"/>
  <c r="AB206" i="1"/>
  <c r="AP206" i="1" s="1"/>
  <c r="AB127" i="1"/>
  <c r="AC127" i="1" s="1"/>
  <c r="AX127" i="1" s="1"/>
  <c r="AB214" i="1"/>
  <c r="AT214" i="1" s="1"/>
  <c r="AB115" i="1"/>
  <c r="AB237" i="1"/>
  <c r="AP237" i="1" s="1"/>
  <c r="AB211" i="1"/>
  <c r="AP211" i="1" s="1"/>
  <c r="AB148" i="1"/>
  <c r="AB239" i="1"/>
  <c r="AT239" i="1" s="1"/>
  <c r="AB149" i="1"/>
  <c r="AB97" i="1"/>
  <c r="AB216" i="1"/>
  <c r="AB27" i="1"/>
  <c r="AP27" i="1" s="1"/>
  <c r="AB244" i="1"/>
  <c r="AT244" i="1" s="1"/>
  <c r="AB208" i="1"/>
  <c r="AP208" i="1" s="1"/>
  <c r="AB696" i="1"/>
  <c r="AB179" i="1"/>
  <c r="AP179" i="1" s="1"/>
  <c r="AB142" i="1"/>
  <c r="X617" i="1"/>
  <c r="AU617" i="1" s="1"/>
  <c r="AB697" i="1"/>
  <c r="AB95" i="1"/>
  <c r="AB221" i="1"/>
  <c r="X601" i="1"/>
  <c r="AU601" i="1" s="1"/>
  <c r="AT268" i="1"/>
  <c r="AC200" i="1"/>
  <c r="AB171" i="1"/>
  <c r="AB143" i="1"/>
  <c r="AB80" i="1"/>
  <c r="X606" i="1"/>
  <c r="AU606" i="1" s="1"/>
  <c r="AB195" i="1"/>
  <c r="AT195" i="1" s="1"/>
  <c r="AB222" i="1"/>
  <c r="AP222" i="1" s="1"/>
  <c r="AB241" i="1"/>
  <c r="AT241" i="1" s="1"/>
  <c r="AB105" i="1"/>
  <c r="AB181" i="1"/>
  <c r="AT181" i="1" s="1"/>
  <c r="AB77" i="1"/>
  <c r="AB161" i="1"/>
  <c r="X613" i="1"/>
  <c r="AU613" i="1" s="1"/>
  <c r="AG869" i="1"/>
  <c r="AV869" i="1" s="1"/>
  <c r="AC191" i="1"/>
  <c r="AT191" i="1"/>
  <c r="AC243" i="1"/>
  <c r="AT243" i="1"/>
  <c r="AB145" i="1"/>
  <c r="U270" i="1"/>
  <c r="AB197" i="1"/>
  <c r="AP197" i="1" s="1"/>
  <c r="AB238" i="1"/>
  <c r="AT238" i="1" s="1"/>
  <c r="AB232" i="1"/>
  <c r="AP232" i="1" s="1"/>
  <c r="AB198" i="1"/>
  <c r="AP198" i="1" s="1"/>
  <c r="AB99" i="1"/>
  <c r="AB129" i="1"/>
  <c r="AC129" i="1" s="1"/>
  <c r="AX129" i="1" s="1"/>
  <c r="AB73" i="1"/>
  <c r="X597" i="1"/>
  <c r="AU597" i="1" s="1"/>
  <c r="AB90" i="1"/>
  <c r="AB219" i="1"/>
  <c r="AB131" i="1"/>
  <c r="AB98" i="1"/>
  <c r="AB36" i="1"/>
  <c r="AP36" i="1" s="1"/>
  <c r="AB64" i="1"/>
  <c r="AC193" i="1"/>
  <c r="AX193" i="1" s="1"/>
  <c r="AT193" i="1"/>
  <c r="AB60" i="1"/>
  <c r="AC60" i="1" s="1"/>
  <c r="AX60" i="1" s="1"/>
  <c r="AB230" i="1"/>
  <c r="AT230" i="1" s="1"/>
  <c r="AB109" i="1"/>
  <c r="AB182" i="1"/>
  <c r="AT182" i="1" s="1"/>
  <c r="AB245" i="1"/>
  <c r="AT245" i="1" s="1"/>
  <c r="AB177" i="1"/>
  <c r="AP177" i="1" s="1"/>
  <c r="AB160" i="1"/>
  <c r="AB234" i="1"/>
  <c r="AT234" i="1" s="1"/>
  <c r="AB172" i="1"/>
  <c r="AB201" i="1"/>
  <c r="AT201" i="1" s="1"/>
  <c r="X594" i="1"/>
  <c r="AU594" i="1" s="1"/>
  <c r="AB156" i="1"/>
  <c r="Y701" i="1"/>
  <c r="Z701" i="1" s="1"/>
  <c r="AU701" i="1" s="1"/>
  <c r="AB88" i="1"/>
  <c r="AB233" i="1"/>
  <c r="AP233" i="1" s="1"/>
  <c r="AB58" i="1"/>
  <c r="AC58" i="1" s="1"/>
  <c r="AX58" i="1" s="1"/>
  <c r="AB57" i="1"/>
  <c r="AB35" i="1"/>
  <c r="AT35" i="1" s="1"/>
  <c r="AB224" i="1"/>
  <c r="AP224" i="1" s="1"/>
  <c r="AB137" i="1"/>
  <c r="AC137" i="1" s="1"/>
  <c r="AX137" i="1" s="1"/>
  <c r="AB692" i="1"/>
  <c r="AB30" i="1"/>
  <c r="AT30" i="1" s="1"/>
  <c r="AB79" i="1"/>
  <c r="AB690" i="1"/>
  <c r="AB48" i="1"/>
  <c r="AT48" i="1" s="1"/>
  <c r="AT476" i="1"/>
  <c r="AB168" i="1"/>
  <c r="AC34" i="1"/>
  <c r="AX34" i="1" s="1"/>
  <c r="AC203" i="1"/>
  <c r="AX203" i="1" s="1"/>
  <c r="AT34" i="1"/>
  <c r="X614" i="1"/>
  <c r="AU614" i="1" s="1"/>
  <c r="AB151" i="1"/>
  <c r="AB218" i="1"/>
  <c r="AP218" i="1" s="1"/>
  <c r="AB136" i="1"/>
  <c r="AB212" i="1"/>
  <c r="AP212" i="1" s="1"/>
  <c r="AB130" i="1"/>
  <c r="AB32" i="1"/>
  <c r="AT32" i="1" s="1"/>
  <c r="AB104" i="1"/>
  <c r="AB94" i="1"/>
  <c r="AB33" i="1"/>
  <c r="AT33" i="1" s="1"/>
  <c r="X610" i="1"/>
  <c r="AU610" i="1" s="1"/>
  <c r="AB223" i="1"/>
  <c r="AP223" i="1" s="1"/>
  <c r="X395" i="1"/>
  <c r="AU395" i="1" s="1"/>
  <c r="AC236" i="1"/>
  <c r="AT236" i="1"/>
  <c r="AC176" i="1"/>
  <c r="AT176" i="1"/>
  <c r="AB144" i="1"/>
  <c r="AB202" i="1"/>
  <c r="AP202" i="1" s="1"/>
  <c r="AB166" i="1"/>
  <c r="AB183" i="1"/>
  <c r="AP183" i="1" s="1"/>
  <c r="AB226" i="1"/>
  <c r="AP226" i="1" s="1"/>
  <c r="AB210" i="1"/>
  <c r="AT210" i="1" s="1"/>
  <c r="AB46" i="1"/>
  <c r="AT46" i="1" s="1"/>
  <c r="AB108" i="1"/>
  <c r="AB28" i="1"/>
  <c r="AT28" i="1" s="1"/>
  <c r="AB228" i="1"/>
  <c r="AB67" i="1"/>
  <c r="AB199" i="1"/>
  <c r="AP199" i="1" s="1"/>
  <c r="AC194" i="1"/>
  <c r="AC186" i="1"/>
  <c r="AC25" i="1"/>
  <c r="AB85" i="1"/>
  <c r="X609" i="1"/>
  <c r="AU609" i="1" s="1"/>
  <c r="AC242" i="1"/>
  <c r="AB188" i="1"/>
  <c r="AP188" i="1" s="1"/>
  <c r="AC45" i="1"/>
  <c r="AC225" i="1"/>
  <c r="AB235" i="1"/>
  <c r="AP235" i="1" s="1"/>
  <c r="AC38" i="1"/>
  <c r="AT225" i="1"/>
  <c r="AB100" i="1"/>
  <c r="AC29" i="1"/>
  <c r="AB63" i="1"/>
  <c r="AC184" i="1"/>
  <c r="AC229" i="1"/>
  <c r="AX229" i="1" s="1"/>
  <c r="T379" i="1"/>
  <c r="AN379" i="1" s="1"/>
  <c r="X394" i="1"/>
  <c r="U393" i="1"/>
  <c r="U699" i="1"/>
  <c r="AW699" i="1" s="1"/>
  <c r="T827" i="1"/>
  <c r="AN827" i="1" s="1"/>
  <c r="U709" i="1"/>
  <c r="AW709" i="1" s="1"/>
  <c r="U820" i="1"/>
  <c r="AW820" i="1" s="1"/>
  <c r="AB606" i="1"/>
  <c r="AB736" i="1"/>
  <c r="Y736" i="1"/>
  <c r="AB779" i="1"/>
  <c r="Y779" i="1"/>
  <c r="Z779" i="1" s="1"/>
  <c r="AB680" i="1"/>
  <c r="Y680" i="1"/>
  <c r="AU680" i="1" s="1"/>
  <c r="AB428" i="1"/>
  <c r="AB875" i="1"/>
  <c r="AB786" i="1"/>
  <c r="Y786" i="1"/>
  <c r="AB780" i="1"/>
  <c r="Y780" i="1"/>
  <c r="AB727" i="1"/>
  <c r="Y727" i="1"/>
  <c r="Z727" i="1" s="1"/>
  <c r="AB850" i="1"/>
  <c r="AX850" i="1" s="1"/>
  <c r="AY850" i="1" s="1"/>
  <c r="AB429" i="1"/>
  <c r="AB613" i="1"/>
  <c r="AB883" i="1"/>
  <c r="AB876" i="1"/>
  <c r="AB595" i="1"/>
  <c r="AB902" i="1"/>
  <c r="Z902" i="1"/>
  <c r="AU902" i="1" s="1"/>
  <c r="AB910" i="1"/>
  <c r="Z910" i="1"/>
  <c r="AU910" i="1" s="1"/>
  <c r="AB735" i="1"/>
  <c r="Y735" i="1"/>
  <c r="AB900" i="1"/>
  <c r="AX900" i="1" s="1"/>
  <c r="AY900" i="1" s="1"/>
  <c r="AB794" i="1"/>
  <c r="Y794" i="1"/>
  <c r="AB897" i="1"/>
  <c r="Z897" i="1"/>
  <c r="AU897" i="1" s="1"/>
  <c r="AB894" i="1"/>
  <c r="Z894" i="1"/>
  <c r="AU894" i="1" s="1"/>
  <c r="AB838" i="1"/>
  <c r="Z838" i="1"/>
  <c r="AU838" i="1" s="1"/>
  <c r="AB731" i="1"/>
  <c r="AX731" i="1" s="1"/>
  <c r="Y731" i="1"/>
  <c r="AB809" i="1"/>
  <c r="AX809" i="1" s="1"/>
  <c r="AY809" i="1" s="1"/>
  <c r="AB432" i="1"/>
  <c r="AB440" i="1"/>
  <c r="AB601" i="1"/>
  <c r="AB844" i="1"/>
  <c r="Z844" i="1"/>
  <c r="AU844" i="1" s="1"/>
  <c r="U843" i="1"/>
  <c r="AW843" i="1" s="1"/>
  <c r="AB823" i="1"/>
  <c r="Y823" i="1"/>
  <c r="AB416" i="1"/>
  <c r="AB800" i="1"/>
  <c r="Y800" i="1"/>
  <c r="AB414" i="1"/>
  <c r="AB743" i="1"/>
  <c r="Y743" i="1"/>
  <c r="AB739" i="1"/>
  <c r="Y739" i="1"/>
  <c r="AB617" i="1"/>
  <c r="AB668" i="1"/>
  <c r="Y668" i="1"/>
  <c r="AU668" i="1" s="1"/>
  <c r="AB799" i="1"/>
  <c r="Y799" i="1"/>
  <c r="AB721" i="1"/>
  <c r="Y721" i="1"/>
  <c r="Z721" i="1" s="1"/>
  <c r="AB890" i="1"/>
  <c r="AB768" i="1"/>
  <c r="Y768" i="1"/>
  <c r="AB723" i="1"/>
  <c r="Y723" i="1"/>
  <c r="Z723" i="1" s="1"/>
  <c r="AB758" i="1"/>
  <c r="Y758" i="1"/>
  <c r="Z758" i="1" s="1"/>
  <c r="AB759" i="1"/>
  <c r="Y759" i="1"/>
  <c r="AB594" i="1"/>
  <c r="AB755" i="1"/>
  <c r="Y755" i="1"/>
  <c r="Z755" i="1" s="1"/>
  <c r="AB762" i="1"/>
  <c r="Y762" i="1"/>
  <c r="AB687" i="1"/>
  <c r="Y687" i="1"/>
  <c r="AU687" i="1" s="1"/>
  <c r="AB751" i="1"/>
  <c r="Y751" i="1"/>
  <c r="AB674" i="1"/>
  <c r="Y674" i="1"/>
  <c r="AU674" i="1" s="1"/>
  <c r="AB720" i="1"/>
  <c r="Y720" i="1"/>
  <c r="AB847" i="1"/>
  <c r="Z847" i="1"/>
  <c r="AU847" i="1" s="1"/>
  <c r="AB662" i="1"/>
  <c r="Y662" i="1"/>
  <c r="AU662" i="1" s="1"/>
  <c r="AB874" i="1"/>
  <c r="U873" i="1"/>
  <c r="AB785" i="1"/>
  <c r="Y785" i="1"/>
  <c r="U837" i="1"/>
  <c r="AW837" i="1" s="1"/>
  <c r="AB614" i="1"/>
  <c r="AB742" i="1"/>
  <c r="Y742" i="1"/>
  <c r="Z742" i="1" s="1"/>
  <c r="AB443" i="1"/>
  <c r="AB703" i="1"/>
  <c r="Y703" i="1"/>
  <c r="AB788" i="1"/>
  <c r="Y788" i="1"/>
  <c r="AB728" i="1"/>
  <c r="Y728" i="1"/>
  <c r="AB684" i="1"/>
  <c r="Y684" i="1"/>
  <c r="AU684" i="1" s="1"/>
  <c r="AB438" i="1"/>
  <c r="AB569" i="1"/>
  <c r="AB424" i="1"/>
  <c r="AB777" i="1"/>
  <c r="Y777" i="1"/>
  <c r="AB752" i="1"/>
  <c r="Y752" i="1"/>
  <c r="AB417" i="1"/>
  <c r="AB747" i="1"/>
  <c r="Y747" i="1"/>
  <c r="AB916" i="1"/>
  <c r="Z916" i="1"/>
  <c r="AU916" i="1" s="1"/>
  <c r="AB816" i="1"/>
  <c r="Y816" i="1"/>
  <c r="AU816" i="1" s="1"/>
  <c r="AB749" i="1"/>
  <c r="Y749" i="1"/>
  <c r="AB905" i="1"/>
  <c r="Z905" i="1"/>
  <c r="AU905" i="1" s="1"/>
  <c r="AB423" i="1"/>
  <c r="AB836" i="1"/>
  <c r="Z836" i="1"/>
  <c r="AU836" i="1" s="1"/>
  <c r="AB789" i="1"/>
  <c r="AX789" i="1" s="1"/>
  <c r="AY789" i="1" s="1"/>
  <c r="AB713" i="1"/>
  <c r="Y713" i="1"/>
  <c r="AB593" i="1"/>
  <c r="AB744" i="1"/>
  <c r="Y744" i="1"/>
  <c r="Z744" i="1" s="1"/>
  <c r="AB817" i="1"/>
  <c r="AX817" i="1" s="1"/>
  <c r="AY817" i="1" s="1"/>
  <c r="AB884" i="1"/>
  <c r="AB394" i="1"/>
  <c r="AB871" i="1"/>
  <c r="Z871" i="1"/>
  <c r="AU871" i="1" s="1"/>
  <c r="AB598" i="1"/>
  <c r="AB824" i="1"/>
  <c r="Y824" i="1"/>
  <c r="AB886" i="1"/>
  <c r="AB442" i="1"/>
  <c r="AB767" i="1"/>
  <c r="Y767" i="1"/>
  <c r="U766" i="1"/>
  <c r="AW766" i="1" s="1"/>
  <c r="U591" i="1"/>
  <c r="AW591" i="1" s="1"/>
  <c r="AB909" i="1"/>
  <c r="Z909" i="1"/>
  <c r="AU909" i="1" s="1"/>
  <c r="AB597" i="1"/>
  <c r="AB791" i="1"/>
  <c r="Y791" i="1"/>
  <c r="AB670" i="1"/>
  <c r="Y670" i="1"/>
  <c r="AU670" i="1" s="1"/>
  <c r="AB717" i="1"/>
  <c r="AX717" i="1" s="1"/>
  <c r="AY717" i="1" s="1"/>
  <c r="AB610" i="1"/>
  <c r="AB718" i="1"/>
  <c r="Y718" i="1"/>
  <c r="AB415" i="1"/>
  <c r="AB665" i="1"/>
  <c r="Y665" i="1"/>
  <c r="AU665" i="1" s="1"/>
  <c r="AB855" i="1"/>
  <c r="Z855" i="1"/>
  <c r="AU855" i="1" s="1"/>
  <c r="AB852" i="1"/>
  <c r="Z852" i="1"/>
  <c r="AU852" i="1" s="1"/>
  <c r="AB781" i="1"/>
  <c r="Y781" i="1"/>
  <c r="Z781" i="1" s="1"/>
  <c r="U891" i="1"/>
  <c r="AW891" i="1" s="1"/>
  <c r="AB769" i="1"/>
  <c r="Y769" i="1"/>
  <c r="AB615" i="1"/>
  <c r="AB787" i="1"/>
  <c r="Y787" i="1"/>
  <c r="AB683" i="1"/>
  <c r="Y683" i="1"/>
  <c r="AU683" i="1" s="1"/>
  <c r="AB907" i="1"/>
  <c r="Z907" i="1"/>
  <c r="AU907" i="1" s="1"/>
  <c r="AB770" i="1"/>
  <c r="Y770" i="1"/>
  <c r="Z770" i="1" s="1"/>
  <c r="AB672" i="1"/>
  <c r="Y672" i="1"/>
  <c r="AU672" i="1" s="1"/>
  <c r="AB825" i="1"/>
  <c r="Y825" i="1"/>
  <c r="AB839" i="1"/>
  <c r="AX839" i="1" s="1"/>
  <c r="AY839" i="1" s="1"/>
  <c r="AB860" i="1"/>
  <c r="Z860" i="1"/>
  <c r="AU860" i="1" s="1"/>
  <c r="AB793" i="1"/>
  <c r="Y793" i="1"/>
  <c r="AB783" i="1"/>
  <c r="Y783" i="1"/>
  <c r="AB737" i="1"/>
  <c r="Y737" i="1"/>
  <c r="AB765" i="1"/>
  <c r="AX765" i="1" s="1"/>
  <c r="AY765" i="1" s="1"/>
  <c r="U764" i="1"/>
  <c r="AB802" i="1"/>
  <c r="Y802" i="1"/>
  <c r="AB920" i="1"/>
  <c r="Z920" i="1"/>
  <c r="AU920" i="1" s="1"/>
  <c r="AB716" i="1"/>
  <c r="Y716" i="1"/>
  <c r="AB822" i="1"/>
  <c r="Y822" i="1"/>
  <c r="Z822" i="1" s="1"/>
  <c r="AB881" i="1"/>
  <c r="AB433" i="1"/>
  <c r="AB840" i="1"/>
  <c r="Z840" i="1"/>
  <c r="AU840" i="1" s="1"/>
  <c r="AB773" i="1"/>
  <c r="Y773" i="1"/>
  <c r="AB829" i="1"/>
  <c r="Z829" i="1"/>
  <c r="AU829" i="1" s="1"/>
  <c r="U828" i="1"/>
  <c r="AW828" i="1" s="1"/>
  <c r="AB812" i="1"/>
  <c r="U811" i="1"/>
  <c r="AW811" i="1" s="1"/>
  <c r="Y812" i="1"/>
  <c r="AU812" i="1" s="1"/>
  <c r="AB422" i="1"/>
  <c r="U565" i="1"/>
  <c r="AW565" i="1" s="1"/>
  <c r="AB842" i="1"/>
  <c r="AX842" i="1" s="1"/>
  <c r="AY842" i="1" s="1"/>
  <c r="U841" i="1"/>
  <c r="AW841" i="1" s="1"/>
  <c r="AB904" i="1"/>
  <c r="Z904" i="1"/>
  <c r="AU904" i="1" s="1"/>
  <c r="AB708" i="1"/>
  <c r="Y708" i="1"/>
  <c r="AB808" i="1"/>
  <c r="U807" i="1"/>
  <c r="AW807" i="1" s="1"/>
  <c r="Y808" i="1"/>
  <c r="AB796" i="1"/>
  <c r="Y796" i="1"/>
  <c r="Z796" i="1" s="1"/>
  <c r="AB673" i="1"/>
  <c r="Y673" i="1"/>
  <c r="AU673" i="1" s="1"/>
  <c r="AB679" i="1"/>
  <c r="Y679" i="1"/>
  <c r="AU679" i="1" s="1"/>
  <c r="AB790" i="1"/>
  <c r="Y790" i="1"/>
  <c r="AB804" i="1"/>
  <c r="Y804" i="1"/>
  <c r="AB913" i="1"/>
  <c r="Z913" i="1"/>
  <c r="AU913" i="1" s="1"/>
  <c r="AB441" i="1"/>
  <c r="AB714" i="1"/>
  <c r="Y714" i="1"/>
  <c r="AB619" i="1"/>
  <c r="AX619" i="1" s="1"/>
  <c r="AY619" i="1" s="1"/>
  <c r="AB419" i="1"/>
  <c r="AB761" i="1"/>
  <c r="Y761" i="1"/>
  <c r="Z761" i="1" s="1"/>
  <c r="AB570" i="1"/>
  <c r="AX570" i="1" s="1"/>
  <c r="AY570" i="1" s="1"/>
  <c r="AB395" i="1"/>
  <c r="AB760" i="1"/>
  <c r="Y760" i="1"/>
  <c r="Z760" i="1" s="1"/>
  <c r="AB748" i="1"/>
  <c r="Y748" i="1"/>
  <c r="AB661" i="1"/>
  <c r="Y661" i="1"/>
  <c r="AU661" i="1" s="1"/>
  <c r="AB410" i="1"/>
  <c r="U409" i="1"/>
  <c r="U658" i="1"/>
  <c r="AW658" i="1" s="1"/>
  <c r="AB701" i="1"/>
  <c r="U475" i="1"/>
  <c r="AW475" i="1" s="1"/>
  <c r="AB479" i="1"/>
  <c r="AB653" i="1"/>
  <c r="AB648" i="1"/>
  <c r="AB644" i="1"/>
  <c r="AB642" i="1"/>
  <c r="AB656" i="1"/>
  <c r="AB646" i="1"/>
  <c r="AB638" i="1"/>
  <c r="AB641" i="1"/>
  <c r="AB649" i="1"/>
  <c r="AB654" i="1"/>
  <c r="U620" i="1"/>
  <c r="AB572" i="1"/>
  <c r="AX572" i="1" s="1"/>
  <c r="AY572" i="1" s="1"/>
  <c r="U571" i="1"/>
  <c r="AW571" i="1" s="1"/>
  <c r="AB577" i="1"/>
  <c r="AB573" i="1"/>
  <c r="AX573" i="1" s="1"/>
  <c r="AY573" i="1" s="1"/>
  <c r="AB579" i="1"/>
  <c r="AX579" i="1" s="1"/>
  <c r="AY579" i="1" s="1"/>
  <c r="X389" i="1"/>
  <c r="U388" i="1"/>
  <c r="AW388" i="1" s="1"/>
  <c r="AB384" i="1"/>
  <c r="AX384" i="1" s="1"/>
  <c r="AY384" i="1" s="1"/>
  <c r="AB387" i="1"/>
  <c r="AB385" i="1"/>
  <c r="AX385" i="1" s="1"/>
  <c r="AY385" i="1" s="1"/>
  <c r="AB383" i="1"/>
  <c r="AX383" i="1" s="1"/>
  <c r="AY383" i="1" s="1"/>
  <c r="AB381" i="1"/>
  <c r="AX381" i="1" s="1"/>
  <c r="AY381" i="1" s="1"/>
  <c r="U380" i="1"/>
  <c r="AW380" i="1" s="1"/>
  <c r="AB386" i="1"/>
  <c r="AX386" i="1" s="1"/>
  <c r="AY386" i="1" s="1"/>
  <c r="AB470" i="1"/>
  <c r="AB459" i="1"/>
  <c r="AB451" i="1"/>
  <c r="AB456" i="1"/>
  <c r="AB464" i="1"/>
  <c r="AB474" i="1"/>
  <c r="AB472" i="1"/>
  <c r="AB465" i="1"/>
  <c r="AB455" i="1"/>
  <c r="AB458" i="1"/>
  <c r="AB452" i="1"/>
  <c r="AB450" i="1"/>
  <c r="U449" i="1"/>
  <c r="AB469" i="1"/>
  <c r="AB457" i="1"/>
  <c r="AB454" i="1"/>
  <c r="AB484" i="1"/>
  <c r="X484" i="1"/>
  <c r="U483" i="1"/>
  <c r="AB554" i="1"/>
  <c r="AB501" i="1"/>
  <c r="AX501" i="1" s="1"/>
  <c r="AY501" i="1" s="1"/>
  <c r="AB532" i="1"/>
  <c r="AX532" i="1" s="1"/>
  <c r="AY532" i="1" s="1"/>
  <c r="AB629" i="1"/>
  <c r="AB535" i="1"/>
  <c r="AX535" i="1" s="1"/>
  <c r="AY535" i="1" s="1"/>
  <c r="AB542" i="1"/>
  <c r="AX542" i="1" s="1"/>
  <c r="AY542" i="1" s="1"/>
  <c r="AB538" i="1"/>
  <c r="AX538" i="1" s="1"/>
  <c r="AY538" i="1" s="1"/>
  <c r="X481" i="1"/>
  <c r="U480" i="1"/>
  <c r="AW480" i="1" s="1"/>
  <c r="AB582" i="1"/>
  <c r="AX582" i="1" s="1"/>
  <c r="AY582" i="1" s="1"/>
  <c r="AB635" i="1"/>
  <c r="AB490" i="1"/>
  <c r="AX490" i="1" s="1"/>
  <c r="AY490" i="1" s="1"/>
  <c r="AB505" i="1"/>
  <c r="AX505" i="1" s="1"/>
  <c r="AY505" i="1" s="1"/>
  <c r="AB500" i="1"/>
  <c r="AX500" i="1" s="1"/>
  <c r="AY500" i="1" s="1"/>
  <c r="AB513" i="1"/>
  <c r="AB519" i="1"/>
  <c r="AX519" i="1" s="1"/>
  <c r="AY519" i="1" s="1"/>
  <c r="AB530" i="1"/>
  <c r="AX530" i="1" s="1"/>
  <c r="AY530" i="1" s="1"/>
  <c r="AB531" i="1"/>
  <c r="AX531" i="1" s="1"/>
  <c r="AY531" i="1" s="1"/>
  <c r="AB630" i="1"/>
  <c r="AB533" i="1"/>
  <c r="AX533" i="1" s="1"/>
  <c r="AY533" i="1" s="1"/>
  <c r="AB528" i="1"/>
  <c r="AX528" i="1" s="1"/>
  <c r="AY528" i="1" s="1"/>
  <c r="AB584" i="1"/>
  <c r="AX584" i="1" s="1"/>
  <c r="AY584" i="1" s="1"/>
  <c r="AB546" i="1"/>
  <c r="AX546" i="1" s="1"/>
  <c r="AY546" i="1" s="1"/>
  <c r="AB526" i="1"/>
  <c r="AX526" i="1" s="1"/>
  <c r="AY526" i="1" s="1"/>
  <c r="AB625" i="1"/>
  <c r="AB534" i="1"/>
  <c r="AX534" i="1" s="1"/>
  <c r="AY534" i="1" s="1"/>
  <c r="AB524" i="1"/>
  <c r="AX524" i="1" s="1"/>
  <c r="AY524" i="1" s="1"/>
  <c r="AB529" i="1"/>
  <c r="AX529" i="1" s="1"/>
  <c r="AY529" i="1" s="1"/>
  <c r="AB587" i="1"/>
  <c r="AX587" i="1" s="1"/>
  <c r="X587" i="1"/>
  <c r="AB497" i="1"/>
  <c r="AX497" i="1" s="1"/>
  <c r="AY497" i="1" s="1"/>
  <c r="AB492" i="1"/>
  <c r="AX492" i="1" s="1"/>
  <c r="AY492" i="1" s="1"/>
  <c r="AB511" i="1"/>
  <c r="AX511" i="1" s="1"/>
  <c r="AY511" i="1" s="1"/>
  <c r="AB502" i="1"/>
  <c r="AX502" i="1" s="1"/>
  <c r="AY502" i="1" s="1"/>
  <c r="AB634" i="1"/>
  <c r="AB557" i="1"/>
  <c r="AX557" i="1" s="1"/>
  <c r="AY557" i="1" s="1"/>
  <c r="AB509" i="1"/>
  <c r="AX509" i="1" s="1"/>
  <c r="AY509" i="1" s="1"/>
  <c r="AB537" i="1"/>
  <c r="AX537" i="1" s="1"/>
  <c r="AY537" i="1" s="1"/>
  <c r="AB504" i="1"/>
  <c r="AX504" i="1" s="1"/>
  <c r="AY504" i="1" s="1"/>
  <c r="AB632" i="1"/>
  <c r="AB540" i="1"/>
  <c r="AX540" i="1" s="1"/>
  <c r="AY540" i="1" s="1"/>
  <c r="AB553" i="1"/>
  <c r="AX553" i="1" s="1"/>
  <c r="AY553" i="1" s="1"/>
  <c r="AB491" i="1"/>
  <c r="AX491" i="1" s="1"/>
  <c r="AY491" i="1" s="1"/>
  <c r="AB544" i="1"/>
  <c r="AX544" i="1" s="1"/>
  <c r="AY544" i="1" s="1"/>
  <c r="AB525" i="1"/>
  <c r="AX525" i="1" s="1"/>
  <c r="AY525" i="1" s="1"/>
  <c r="AB523" i="1"/>
  <c r="AX523" i="1" s="1"/>
  <c r="AY523" i="1" s="1"/>
  <c r="AB508" i="1"/>
  <c r="AX508" i="1" s="1"/>
  <c r="AY508" i="1" s="1"/>
  <c r="AB512" i="1"/>
  <c r="AX512" i="1" s="1"/>
  <c r="AY512" i="1" s="1"/>
  <c r="AB477" i="1"/>
  <c r="AX477" i="1" s="1"/>
  <c r="AY477" i="1" s="1"/>
  <c r="AB517" i="1"/>
  <c r="AX517" i="1" s="1"/>
  <c r="AY517" i="1" s="1"/>
  <c r="AB633" i="1"/>
  <c r="AB405" i="1"/>
  <c r="AX405" i="1" s="1"/>
  <c r="AY405" i="1" s="1"/>
  <c r="AB408" i="1"/>
  <c r="AX408" i="1" s="1"/>
  <c r="AY408" i="1" s="1"/>
  <c r="AB403" i="1"/>
  <c r="AX403" i="1" s="1"/>
  <c r="AY403" i="1" s="1"/>
  <c r="AB404" i="1"/>
  <c r="AX404" i="1" s="1"/>
  <c r="AY404" i="1" s="1"/>
  <c r="AB621" i="1"/>
  <c r="AB481" i="1"/>
  <c r="AB581" i="1"/>
  <c r="AX581" i="1" s="1"/>
  <c r="AY581" i="1" s="1"/>
  <c r="AB551" i="1"/>
  <c r="AX551" i="1" s="1"/>
  <c r="AY551" i="1" s="1"/>
  <c r="U550" i="1"/>
  <c r="U487" i="1"/>
  <c r="AB400" i="1"/>
  <c r="AX400" i="1" s="1"/>
  <c r="AY400" i="1" s="1"/>
  <c r="U399" i="1"/>
  <c r="AW399" i="1" s="1"/>
  <c r="AB389" i="1"/>
  <c r="AB586" i="1"/>
  <c r="AX586" i="1" s="1"/>
  <c r="AY586" i="1" s="1"/>
  <c r="U585" i="1"/>
  <c r="U499" i="1"/>
  <c r="AW499" i="1" s="1"/>
  <c r="AB402" i="1"/>
  <c r="U401" i="1"/>
  <c r="AB549" i="1"/>
  <c r="AX549" i="1" s="1"/>
  <c r="AY549" i="1" s="1"/>
  <c r="U548" i="1"/>
  <c r="AW548" i="1" s="1"/>
  <c r="U515" i="1"/>
  <c r="AW515" i="1" s="1"/>
  <c r="AB488" i="1"/>
  <c r="AX488" i="1" s="1"/>
  <c r="AY488" i="1" s="1"/>
  <c r="U284" i="1"/>
  <c r="AW284" i="1" s="1"/>
  <c r="AB321" i="1"/>
  <c r="AX321" i="1" s="1"/>
  <c r="AY321" i="1" s="1"/>
  <c r="AB323" i="1"/>
  <c r="AB319" i="1"/>
  <c r="AX319" i="1" s="1"/>
  <c r="AY319" i="1" s="1"/>
  <c r="AB325" i="1"/>
  <c r="AX325" i="1" s="1"/>
  <c r="AY325" i="1" s="1"/>
  <c r="AB306" i="1"/>
  <c r="AX306" i="1" s="1"/>
  <c r="AY306" i="1" s="1"/>
  <c r="AB308" i="1"/>
  <c r="AX308" i="1" s="1"/>
  <c r="AY308" i="1" s="1"/>
  <c r="AB318" i="1"/>
  <c r="AX318" i="1" s="1"/>
  <c r="AY318" i="1" s="1"/>
  <c r="AB316" i="1"/>
  <c r="AX316" i="1" s="1"/>
  <c r="AY316" i="1" s="1"/>
  <c r="AB314" i="1"/>
  <c r="AX314" i="1" s="1"/>
  <c r="AY314" i="1" s="1"/>
  <c r="AB311" i="1"/>
  <c r="AX311" i="1" s="1"/>
  <c r="AY311" i="1" s="1"/>
  <c r="AB309" i="1"/>
  <c r="AX309" i="1" s="1"/>
  <c r="AY309" i="1" s="1"/>
  <c r="AB320" i="1"/>
  <c r="AX320" i="1" s="1"/>
  <c r="AY320" i="1" s="1"/>
  <c r="AB305" i="1"/>
  <c r="AX305" i="1" s="1"/>
  <c r="AY305" i="1" s="1"/>
  <c r="U304" i="1"/>
  <c r="U369" i="1"/>
  <c r="AW369" i="1" s="1"/>
  <c r="U336" i="1"/>
  <c r="AB286" i="1"/>
  <c r="W286" i="1"/>
  <c r="AU286" i="1" s="1"/>
  <c r="AB361" i="1"/>
  <c r="W361" i="1"/>
  <c r="AU361" i="1" s="1"/>
  <c r="U360" i="1"/>
  <c r="AW360" i="1" s="1"/>
  <c r="AB248" i="1"/>
  <c r="U247" i="1"/>
  <c r="AW247" i="1" s="1"/>
  <c r="AB342" i="1"/>
  <c r="AB340" i="1"/>
  <c r="AB275" i="1"/>
  <c r="AB283" i="1"/>
  <c r="U282" i="1"/>
  <c r="AW282" i="1" s="1"/>
  <c r="AB356" i="1"/>
  <c r="AX356" i="1" s="1"/>
  <c r="AY356" i="1" s="1"/>
  <c r="U355" i="1"/>
  <c r="AW355" i="1" s="1"/>
  <c r="AB376" i="1"/>
  <c r="W376" i="1"/>
  <c r="AU376" i="1" s="1"/>
  <c r="AB255" i="1"/>
  <c r="AB373" i="1"/>
  <c r="W373" i="1"/>
  <c r="AU373" i="1" s="1"/>
  <c r="AB332" i="1"/>
  <c r="W332" i="1"/>
  <c r="AU332" i="1" s="1"/>
  <c r="AB333" i="1"/>
  <c r="W333" i="1"/>
  <c r="AU333" i="1" s="1"/>
  <c r="AB372" i="1"/>
  <c r="W372" i="1"/>
  <c r="AU372" i="1" s="1"/>
  <c r="AB263" i="1"/>
  <c r="AB262" i="1"/>
  <c r="AB338" i="1"/>
  <c r="AB364" i="1"/>
  <c r="W364" i="1"/>
  <c r="AU364" i="1" s="1"/>
  <c r="AB293" i="1"/>
  <c r="W293" i="1"/>
  <c r="AU293" i="1" s="1"/>
  <c r="AB300" i="1"/>
  <c r="AX300" i="1" s="1"/>
  <c r="W300" i="1"/>
  <c r="AU300" i="1" s="1"/>
  <c r="AB341" i="1"/>
  <c r="AB258" i="1"/>
  <c r="AB291" i="1"/>
  <c r="W291" i="1"/>
  <c r="AU291" i="1" s="1"/>
  <c r="AB366" i="1"/>
  <c r="W366" i="1"/>
  <c r="AU366" i="1" s="1"/>
  <c r="AB329" i="1"/>
  <c r="W329" i="1"/>
  <c r="AU329" i="1" s="1"/>
  <c r="AB298" i="1"/>
  <c r="U297" i="1"/>
  <c r="W298" i="1"/>
  <c r="AU298" i="1" s="1"/>
  <c r="AB290" i="1"/>
  <c r="U289" i="1"/>
  <c r="AW289" i="1" s="1"/>
  <c r="W290" i="1"/>
  <c r="AU290" i="1" s="1"/>
  <c r="AB250" i="1"/>
  <c r="U249" i="1"/>
  <c r="AB335" i="1"/>
  <c r="W335" i="1"/>
  <c r="AU335" i="1" s="1"/>
  <c r="AB285" i="1"/>
  <c r="W285" i="1"/>
  <c r="AU285" i="1" s="1"/>
  <c r="AB377" i="1"/>
  <c r="W377" i="1"/>
  <c r="AU377" i="1" s="1"/>
  <c r="AB299" i="1"/>
  <c r="AX299" i="1" s="1"/>
  <c r="AY299" i="1" s="1"/>
  <c r="AB368" i="1"/>
  <c r="W368" i="1"/>
  <c r="AU368" i="1" s="1"/>
  <c r="U327" i="1"/>
  <c r="AW327" i="1" s="1"/>
  <c r="AB261" i="1"/>
  <c r="AB256" i="1"/>
  <c r="AB371" i="1"/>
  <c r="W371" i="1"/>
  <c r="AU371" i="1" s="1"/>
  <c r="AB301" i="1"/>
  <c r="W301" i="1"/>
  <c r="AU301" i="1" s="1"/>
  <c r="AB269" i="1"/>
  <c r="AX269" i="1" s="1"/>
  <c r="AY269" i="1" s="1"/>
  <c r="AB257" i="1"/>
  <c r="AB259" i="1"/>
  <c r="AB375" i="1"/>
  <c r="W375" i="1"/>
  <c r="AU375" i="1" s="1"/>
  <c r="AB254" i="1"/>
  <c r="AB42" i="1"/>
  <c r="AT42" i="1" s="1"/>
  <c r="U41" i="1"/>
  <c r="U54" i="1"/>
  <c r="AB158" i="1"/>
  <c r="U157" i="1"/>
  <c r="AB175" i="1"/>
  <c r="AP175" i="1" s="1"/>
  <c r="U174" i="1"/>
  <c r="U23" i="1"/>
  <c r="AB19" i="1"/>
  <c r="AP19" i="1" s="1"/>
  <c r="U18" i="1"/>
  <c r="AB44" i="1"/>
  <c r="AP44" i="1" s="1"/>
  <c r="U43" i="1"/>
  <c r="U689" i="1"/>
  <c r="AT611" i="1" l="1"/>
  <c r="AE611" i="1"/>
  <c r="AV611" i="1" s="1"/>
  <c r="AP611" i="1"/>
  <c r="AF724" i="1"/>
  <c r="AG724" i="1" s="1"/>
  <c r="AT724" i="1"/>
  <c r="AP724" i="1"/>
  <c r="AP72" i="1"/>
  <c r="AT72" i="1"/>
  <c r="AP918" i="1"/>
  <c r="AG918" i="1"/>
  <c r="AV918" i="1" s="1"/>
  <c r="AT851" i="1"/>
  <c r="AG851" i="1"/>
  <c r="AV851" i="1" s="1"/>
  <c r="AP851" i="1"/>
  <c r="AT862" i="1"/>
  <c r="AG862" i="1"/>
  <c r="AV862" i="1" s="1"/>
  <c r="AP862" i="1"/>
  <c r="AF704" i="1"/>
  <c r="AG704" i="1" s="1"/>
  <c r="AT61" i="1"/>
  <c r="AD61" i="1"/>
  <c r="AV61" i="1" s="1"/>
  <c r="AP61" i="1"/>
  <c r="AT893" i="1"/>
  <c r="AT898" i="1"/>
  <c r="AG898" i="1"/>
  <c r="AV898" i="1" s="1"/>
  <c r="AF729" i="1"/>
  <c r="AG729" i="1" s="1"/>
  <c r="AT704" i="1"/>
  <c r="AF671" i="1"/>
  <c r="AV671" i="1" s="1"/>
  <c r="AT447" i="1"/>
  <c r="AP596" i="1"/>
  <c r="AT918" i="1"/>
  <c r="AT792" i="1"/>
  <c r="AP704" i="1"/>
  <c r="AE596" i="1"/>
  <c r="AV596" i="1" s="1"/>
  <c r="AC468" i="1"/>
  <c r="AX468" i="1" s="1"/>
  <c r="AY468" i="1" s="1"/>
  <c r="AT468" i="1"/>
  <c r="AP831" i="1"/>
  <c r="AT596" i="1"/>
  <c r="AP726" i="1"/>
  <c r="AG831" i="1"/>
  <c r="AV831" i="1" s="1"/>
  <c r="AG872" i="1"/>
  <c r="AV872" i="1" s="1"/>
  <c r="AC447" i="1"/>
  <c r="AX447" i="1" s="1"/>
  <c r="AY447" i="1" s="1"/>
  <c r="AP906" i="1"/>
  <c r="AU745" i="1"/>
  <c r="AT134" i="1"/>
  <c r="AT65" i="1"/>
  <c r="AD72" i="1"/>
  <c r="AV72" i="1" s="1"/>
  <c r="AT831" i="1"/>
  <c r="AT872" i="1"/>
  <c r="AP365" i="1"/>
  <c r="AE590" i="1"/>
  <c r="AV590" i="1" s="1"/>
  <c r="AT560" i="1"/>
  <c r="AT365" i="1"/>
  <c r="AF803" i="1"/>
  <c r="AG803" i="1" s="1"/>
  <c r="AD365" i="1"/>
  <c r="AV365" i="1" s="1"/>
  <c r="AP872" i="1"/>
  <c r="AP560" i="1"/>
  <c r="AP600" i="1"/>
  <c r="AP898" i="1"/>
  <c r="AF801" i="1"/>
  <c r="AG801" i="1" s="1"/>
  <c r="AT677" i="1"/>
  <c r="AT906" i="1"/>
  <c r="AT914" i="1"/>
  <c r="AP914" i="1"/>
  <c r="AT740" i="1"/>
  <c r="AG906" i="1"/>
  <c r="AV906" i="1" s="1"/>
  <c r="AT806" i="1"/>
  <c r="AG914" i="1"/>
  <c r="AV914" i="1" s="1"/>
  <c r="AP710" i="1"/>
  <c r="AF806" i="1"/>
  <c r="AG806" i="1" s="1"/>
  <c r="AP806" i="1"/>
  <c r="AU326" i="1"/>
  <c r="AT866" i="1"/>
  <c r="AP374" i="1"/>
  <c r="AT117" i="1"/>
  <c r="AP117" i="1"/>
  <c r="AF734" i="1"/>
  <c r="AG734" i="1" s="1"/>
  <c r="AD117" i="1"/>
  <c r="AV117" i="1" s="1"/>
  <c r="AU583" i="1"/>
  <c r="AD363" i="1"/>
  <c r="AV363" i="1" s="1"/>
  <c r="AP866" i="1"/>
  <c r="AG866" i="1"/>
  <c r="AV866" i="1" s="1"/>
  <c r="AT607" i="1"/>
  <c r="AP607" i="1"/>
  <c r="AP734" i="1"/>
  <c r="AT734" i="1"/>
  <c r="AE607" i="1"/>
  <c r="AV607" i="1" s="1"/>
  <c r="AY671" i="1"/>
  <c r="AT867" i="1"/>
  <c r="AD92" i="1"/>
  <c r="AV92" i="1" s="1"/>
  <c r="AT686" i="1"/>
  <c r="AF688" i="1"/>
  <c r="AV688" i="1" s="1"/>
  <c r="AT169" i="1"/>
  <c r="AD169" i="1"/>
  <c r="AV169" i="1" s="1"/>
  <c r="AP169" i="1"/>
  <c r="AF686" i="1"/>
  <c r="AV686" i="1" s="1"/>
  <c r="AC627" i="1"/>
  <c r="AX627" i="1" s="1"/>
  <c r="AY117" i="1"/>
  <c r="W268" i="1"/>
  <c r="AU268" i="1" s="1"/>
  <c r="AU753" i="1"/>
  <c r="AT782" i="1"/>
  <c r="AT700" i="1"/>
  <c r="AF782" i="1"/>
  <c r="AG782" i="1" s="1"/>
  <c r="AV782" i="1" s="1"/>
  <c r="AU734" i="1"/>
  <c r="AP782" i="1"/>
  <c r="AP65" i="1"/>
  <c r="AP686" i="1"/>
  <c r="AY806" i="1"/>
  <c r="AY914" i="1"/>
  <c r="AY906" i="1"/>
  <c r="AY782" i="1"/>
  <c r="AY686" i="1"/>
  <c r="AY600" i="1"/>
  <c r="AD124" i="1"/>
  <c r="AV124" i="1" s="1"/>
  <c r="AT865" i="1"/>
  <c r="AE560" i="1"/>
  <c r="AF560" i="1" s="1"/>
  <c r="AU476" i="1"/>
  <c r="AT576" i="1"/>
  <c r="AF754" i="1"/>
  <c r="AG754" i="1" s="1"/>
  <c r="AV754" i="1" s="1"/>
  <c r="AP688" i="1"/>
  <c r="AP865" i="1"/>
  <c r="AP92" i="1"/>
  <c r="AY365" i="1"/>
  <c r="AT896" i="1"/>
  <c r="AG865" i="1"/>
  <c r="AV865" i="1" s="1"/>
  <c r="AT334" i="1"/>
  <c r="AT688" i="1"/>
  <c r="AT590" i="1"/>
  <c r="AT92" i="1"/>
  <c r="AP590" i="1"/>
  <c r="AY124" i="1"/>
  <c r="AY92" i="1"/>
  <c r="AY688" i="1"/>
  <c r="AY865" i="1"/>
  <c r="AP134" i="1"/>
  <c r="AP55" i="1"/>
  <c r="AD134" i="1"/>
  <c r="AV134" i="1" s="1"/>
  <c r="AU826" i="1"/>
  <c r="AP147" i="1"/>
  <c r="AT147" i="1"/>
  <c r="AT627" i="1"/>
  <c r="AT915" i="1"/>
  <c r="AT600" i="1"/>
  <c r="AT55" i="1"/>
  <c r="AF682" i="1"/>
  <c r="AV682" i="1" s="1"/>
  <c r="AT882" i="1"/>
  <c r="AT589" i="1"/>
  <c r="AE600" i="1"/>
  <c r="AV600" i="1" s="1"/>
  <c r="AP671" i="1"/>
  <c r="AP754" i="1"/>
  <c r="AY704" i="1"/>
  <c r="AU795" i="1"/>
  <c r="AG896" i="1"/>
  <c r="AV896" i="1" s="1"/>
  <c r="AP589" i="1"/>
  <c r="AP896" i="1"/>
  <c r="AD65" i="1"/>
  <c r="AV65" i="1" s="1"/>
  <c r="AT671" i="1"/>
  <c r="AD152" i="1"/>
  <c r="AV152" i="1" s="1"/>
  <c r="AT754" i="1"/>
  <c r="AG915" i="1"/>
  <c r="AV915" i="1" s="1"/>
  <c r="AE589" i="1"/>
  <c r="AV589" i="1" s="1"/>
  <c r="AP915" i="1"/>
  <c r="AP893" i="1"/>
  <c r="AG893" i="1"/>
  <c r="AV893" i="1" s="1"/>
  <c r="AG921" i="1"/>
  <c r="AV921" i="1" s="1"/>
  <c r="AY65" i="1"/>
  <c r="AY134" i="1"/>
  <c r="AY55" i="1"/>
  <c r="AY147" i="1"/>
  <c r="AY896" i="1"/>
  <c r="AY893" i="1"/>
  <c r="AY915" i="1"/>
  <c r="AP301" i="1"/>
  <c r="AX301" i="1"/>
  <c r="AY301" i="1" s="1"/>
  <c r="AP285" i="1"/>
  <c r="AX285" i="1"/>
  <c r="AY285" i="1" s="1"/>
  <c r="AP329" i="1"/>
  <c r="AX329" i="1"/>
  <c r="AY329" i="1" s="1"/>
  <c r="AP364" i="1"/>
  <c r="AX364" i="1"/>
  <c r="AT286" i="1"/>
  <c r="AX286" i="1"/>
  <c r="AY286" i="1" s="1"/>
  <c r="AP840" i="1"/>
  <c r="AX840" i="1"/>
  <c r="AY840" i="1" s="1"/>
  <c r="AP920" i="1"/>
  <c r="AX920" i="1"/>
  <c r="AY920" i="1" s="1"/>
  <c r="AP860" i="1"/>
  <c r="AX860" i="1"/>
  <c r="AY860" i="1" s="1"/>
  <c r="AP749" i="1"/>
  <c r="AX749" i="1"/>
  <c r="AY749" i="1" s="1"/>
  <c r="AP788" i="1"/>
  <c r="AX788" i="1"/>
  <c r="AY788" i="1" s="1"/>
  <c r="AP768" i="1"/>
  <c r="AX768" i="1"/>
  <c r="AY768" i="1" s="1"/>
  <c r="AP743" i="1"/>
  <c r="AX743" i="1"/>
  <c r="AY743" i="1" s="1"/>
  <c r="AP595" i="1"/>
  <c r="AX595" i="1"/>
  <c r="AY595" i="1" s="1"/>
  <c r="AD29" i="1"/>
  <c r="AV29" i="1" s="1"/>
  <c r="AX29" i="1"/>
  <c r="AT599" i="1"/>
  <c r="AX599" i="1"/>
  <c r="AY599" i="1" s="1"/>
  <c r="AT833" i="1"/>
  <c r="AX833" i="1"/>
  <c r="AY833" i="1" s="1"/>
  <c r="Z821" i="1"/>
  <c r="AU821" i="1" s="1"/>
  <c r="AC106" i="1"/>
  <c r="AX106" i="1" s="1"/>
  <c r="AY106" i="1" s="1"/>
  <c r="AP106" i="1"/>
  <c r="AE578" i="1"/>
  <c r="AF578" i="1" s="1"/>
  <c r="AV578" i="1" s="1"/>
  <c r="AX578" i="1"/>
  <c r="AY578" i="1" s="1"/>
  <c r="AT578" i="1"/>
  <c r="AE407" i="1"/>
  <c r="AF407" i="1" s="1"/>
  <c r="AV407" i="1" s="1"/>
  <c r="AX407" i="1"/>
  <c r="AY407" i="1" s="1"/>
  <c r="AE556" i="1"/>
  <c r="AF556" i="1" s="1"/>
  <c r="AV556" i="1" s="1"/>
  <c r="AX556" i="1"/>
  <c r="AY556" i="1" s="1"/>
  <c r="AC102" i="1"/>
  <c r="AX102" i="1" s="1"/>
  <c r="AY102" i="1" s="1"/>
  <c r="AP102" i="1"/>
  <c r="AX705" i="1"/>
  <c r="AY705" i="1" s="1"/>
  <c r="AF705" i="1"/>
  <c r="AG705" i="1" s="1"/>
  <c r="AT705" i="1"/>
  <c r="AT328" i="1"/>
  <c r="AX328" i="1"/>
  <c r="AY328" i="1" s="1"/>
  <c r="AP328" i="1"/>
  <c r="AX805" i="1"/>
  <c r="AY805" i="1" s="1"/>
  <c r="AP805" i="1"/>
  <c r="AX919" i="1"/>
  <c r="AY919" i="1" s="1"/>
  <c r="AP919" i="1"/>
  <c r="AG919" i="1"/>
  <c r="AV919" i="1" s="1"/>
  <c r="AY364" i="1"/>
  <c r="AO297" i="1"/>
  <c r="AW297" i="1"/>
  <c r="AP372" i="1"/>
  <c r="AX372" i="1"/>
  <c r="AY372" i="1" s="1"/>
  <c r="AP332" i="1"/>
  <c r="AX332" i="1"/>
  <c r="AY332" i="1" s="1"/>
  <c r="AT484" i="1"/>
  <c r="AX484" i="1"/>
  <c r="AY484" i="1" s="1"/>
  <c r="AE577" i="1"/>
  <c r="AF577" i="1" s="1"/>
  <c r="AX577" i="1"/>
  <c r="AY577" i="1" s="1"/>
  <c r="AP701" i="1"/>
  <c r="AX701" i="1"/>
  <c r="AY701" i="1" s="1"/>
  <c r="AP913" i="1"/>
  <c r="AX913" i="1"/>
  <c r="AY913" i="1" s="1"/>
  <c r="AP790" i="1"/>
  <c r="AX790" i="1"/>
  <c r="AY790" i="1" s="1"/>
  <c r="AP673" i="1"/>
  <c r="AX673" i="1"/>
  <c r="AY673" i="1" s="1"/>
  <c r="AP812" i="1"/>
  <c r="AX812" i="1"/>
  <c r="AY812" i="1" s="1"/>
  <c r="AP672" i="1"/>
  <c r="AX672" i="1"/>
  <c r="AY672" i="1" s="1"/>
  <c r="AP907" i="1"/>
  <c r="AX907" i="1"/>
  <c r="AY907" i="1" s="1"/>
  <c r="AP787" i="1"/>
  <c r="AX787" i="1"/>
  <c r="AY787" i="1" s="1"/>
  <c r="AP852" i="1"/>
  <c r="AX852" i="1"/>
  <c r="AY852" i="1" s="1"/>
  <c r="AP665" i="1"/>
  <c r="AX665" i="1"/>
  <c r="AY665" i="1" s="1"/>
  <c r="AP610" i="1"/>
  <c r="AX610" i="1"/>
  <c r="AY610" i="1" s="1"/>
  <c r="AP909" i="1"/>
  <c r="AX909" i="1"/>
  <c r="AY909" i="1" s="1"/>
  <c r="AP767" i="1"/>
  <c r="AX767" i="1"/>
  <c r="AY767" i="1" s="1"/>
  <c r="AT824" i="1"/>
  <c r="AX824" i="1"/>
  <c r="AY824" i="1" s="1"/>
  <c r="AP394" i="1"/>
  <c r="AX394" i="1"/>
  <c r="AY394" i="1" s="1"/>
  <c r="AP744" i="1"/>
  <c r="AX744" i="1"/>
  <c r="AY744" i="1" s="1"/>
  <c r="AP752" i="1"/>
  <c r="AX752" i="1"/>
  <c r="AY752" i="1" s="1"/>
  <c r="AE569" i="1"/>
  <c r="AF569" i="1" s="1"/>
  <c r="AV569" i="1" s="1"/>
  <c r="AX569" i="1"/>
  <c r="AY569" i="1" s="1"/>
  <c r="AT742" i="1"/>
  <c r="AX742" i="1"/>
  <c r="AY742" i="1" s="1"/>
  <c r="AP785" i="1"/>
  <c r="AX785" i="1"/>
  <c r="AY785" i="1" s="1"/>
  <c r="AP662" i="1"/>
  <c r="AX662" i="1"/>
  <c r="AY662" i="1" s="1"/>
  <c r="AP720" i="1"/>
  <c r="AX720" i="1"/>
  <c r="AY720" i="1" s="1"/>
  <c r="AP751" i="1"/>
  <c r="AX751" i="1"/>
  <c r="AY751" i="1" s="1"/>
  <c r="AP762" i="1"/>
  <c r="AX762" i="1"/>
  <c r="AY762" i="1" s="1"/>
  <c r="AP799" i="1"/>
  <c r="AX799" i="1"/>
  <c r="AY799" i="1" s="1"/>
  <c r="AP844" i="1"/>
  <c r="AX844" i="1"/>
  <c r="AY844" i="1" s="1"/>
  <c r="AP838" i="1"/>
  <c r="AX838" i="1"/>
  <c r="AY838" i="1" s="1"/>
  <c r="AP897" i="1"/>
  <c r="AX897" i="1"/>
  <c r="AY897" i="1" s="1"/>
  <c r="AP910" i="1"/>
  <c r="AX910" i="1"/>
  <c r="AY910" i="1" s="1"/>
  <c r="AP780" i="1"/>
  <c r="AX780" i="1"/>
  <c r="AY780" i="1" s="1"/>
  <c r="AP779" i="1"/>
  <c r="AX779" i="1"/>
  <c r="AY779" i="1" s="1"/>
  <c r="AO393" i="1"/>
  <c r="AW393" i="1"/>
  <c r="AT102" i="1"/>
  <c r="AD184" i="1"/>
  <c r="AV184" i="1" s="1"/>
  <c r="AX184" i="1"/>
  <c r="AD328" i="1"/>
  <c r="AV328" i="1" s="1"/>
  <c r="AD236" i="1"/>
  <c r="AV236" i="1" s="1"/>
  <c r="AX236" i="1"/>
  <c r="AT556" i="1"/>
  <c r="AT682" i="1"/>
  <c r="AP775" i="1"/>
  <c r="AX775" i="1"/>
  <c r="AY775" i="1" s="1"/>
  <c r="AP604" i="1"/>
  <c r="AX604" i="1"/>
  <c r="AY604" i="1" s="1"/>
  <c r="AT561" i="1"/>
  <c r="AX561" i="1"/>
  <c r="AY561" i="1" s="1"/>
  <c r="AG861" i="1"/>
  <c r="AV861" i="1" s="1"/>
  <c r="AX861" i="1"/>
  <c r="AY861" i="1" s="1"/>
  <c r="AO302" i="1"/>
  <c r="AW302" i="1"/>
  <c r="AP397" i="1"/>
  <c r="AX397" i="1"/>
  <c r="AY397" i="1" s="1"/>
  <c r="AF826" i="1"/>
  <c r="AG826" i="1" s="1"/>
  <c r="AX826" i="1"/>
  <c r="AY826" i="1" s="1"/>
  <c r="AF706" i="1"/>
  <c r="AG706" i="1" s="1"/>
  <c r="AX706" i="1"/>
  <c r="AY706" i="1" s="1"/>
  <c r="AF745" i="1"/>
  <c r="AG745" i="1" s="1"/>
  <c r="AX745" i="1"/>
  <c r="AY745" i="1" s="1"/>
  <c r="AX707" i="1"/>
  <c r="AY707" i="1" s="1"/>
  <c r="AP707" i="1"/>
  <c r="AX867" i="1"/>
  <c r="AY867" i="1" s="1"/>
  <c r="AP867" i="1"/>
  <c r="AF700" i="1"/>
  <c r="AG700" i="1" s="1"/>
  <c r="AX700" i="1"/>
  <c r="AY700" i="1" s="1"/>
  <c r="AX729" i="1"/>
  <c r="AY729" i="1" s="1"/>
  <c r="AP729" i="1"/>
  <c r="AT763" i="1"/>
  <c r="AX763" i="1"/>
  <c r="AY763" i="1" s="1"/>
  <c r="AP763" i="1"/>
  <c r="AP748" i="1"/>
  <c r="AX748" i="1"/>
  <c r="AY748" i="1" s="1"/>
  <c r="AP708" i="1"/>
  <c r="AX708" i="1"/>
  <c r="AY708" i="1" s="1"/>
  <c r="AP829" i="1"/>
  <c r="AX829" i="1"/>
  <c r="AY829" i="1" s="1"/>
  <c r="AP769" i="1"/>
  <c r="AX769" i="1"/>
  <c r="AY769" i="1" s="1"/>
  <c r="AP670" i="1"/>
  <c r="AX670" i="1"/>
  <c r="AY670" i="1" s="1"/>
  <c r="AP713" i="1"/>
  <c r="AX713" i="1"/>
  <c r="AY713" i="1" s="1"/>
  <c r="AP916" i="1"/>
  <c r="AX916" i="1"/>
  <c r="AY916" i="1" s="1"/>
  <c r="AP594" i="1"/>
  <c r="AX594" i="1"/>
  <c r="AY594" i="1" s="1"/>
  <c r="AT606" i="1"/>
  <c r="AX606" i="1"/>
  <c r="AY606" i="1" s="1"/>
  <c r="AD38" i="1"/>
  <c r="AV38" i="1" s="1"/>
  <c r="AX38" i="1"/>
  <c r="AD25" i="1"/>
  <c r="AV25" i="1" s="1"/>
  <c r="AX25" i="1"/>
  <c r="AP859" i="1"/>
  <c r="AX859" i="1"/>
  <c r="AY859" i="1" s="1"/>
  <c r="AT859" i="1"/>
  <c r="AP655" i="1"/>
  <c r="AT655" i="1"/>
  <c r="AE580" i="1"/>
  <c r="AF580" i="1" s="1"/>
  <c r="AV580" i="1" s="1"/>
  <c r="AX580" i="1"/>
  <c r="AY580" i="1" s="1"/>
  <c r="AC86" i="1"/>
  <c r="AX86" i="1" s="1"/>
  <c r="AY86" i="1" s="1"/>
  <c r="AP86" i="1"/>
  <c r="AT86" i="1"/>
  <c r="AX814" i="1"/>
  <c r="AY814" i="1" s="1"/>
  <c r="AP814" i="1"/>
  <c r="AF814" i="1"/>
  <c r="AG814" i="1" s="1"/>
  <c r="AP371" i="1"/>
  <c r="AX371" i="1"/>
  <c r="AY371" i="1" s="1"/>
  <c r="AP377" i="1"/>
  <c r="AX377" i="1"/>
  <c r="AY377" i="1" s="1"/>
  <c r="AP335" i="1"/>
  <c r="AX335" i="1"/>
  <c r="AY335" i="1" s="1"/>
  <c r="AP298" i="1"/>
  <c r="AX298" i="1"/>
  <c r="AY298" i="1" s="1"/>
  <c r="AP366" i="1"/>
  <c r="AX366" i="1"/>
  <c r="AY366" i="1" s="1"/>
  <c r="AP293" i="1"/>
  <c r="AX293" i="1"/>
  <c r="AY293" i="1" s="1"/>
  <c r="AP376" i="1"/>
  <c r="AX376" i="1"/>
  <c r="AY376" i="1" s="1"/>
  <c r="AD283" i="1"/>
  <c r="AD282" i="1" s="1"/>
  <c r="AX283" i="1"/>
  <c r="AY283" i="1" s="1"/>
  <c r="AP361" i="1"/>
  <c r="AX361" i="1"/>
  <c r="AY361" i="1" s="1"/>
  <c r="AO487" i="1"/>
  <c r="AW487" i="1"/>
  <c r="AP481" i="1"/>
  <c r="AX481" i="1"/>
  <c r="AY481" i="1" s="1"/>
  <c r="AE554" i="1"/>
  <c r="AF554" i="1" s="1"/>
  <c r="AV554" i="1" s="1"/>
  <c r="AX554" i="1"/>
  <c r="AY554" i="1" s="1"/>
  <c r="AP661" i="1"/>
  <c r="AX661" i="1"/>
  <c r="AY661" i="1" s="1"/>
  <c r="AT760" i="1"/>
  <c r="AX760" i="1"/>
  <c r="AY760" i="1" s="1"/>
  <c r="AT761" i="1"/>
  <c r="AX761" i="1"/>
  <c r="AY761" i="1" s="1"/>
  <c r="AP714" i="1"/>
  <c r="AX714" i="1"/>
  <c r="AY714" i="1" s="1"/>
  <c r="AP808" i="1"/>
  <c r="AX808" i="1"/>
  <c r="AY808" i="1" s="1"/>
  <c r="AP904" i="1"/>
  <c r="AX904" i="1"/>
  <c r="AY904" i="1" s="1"/>
  <c r="AP773" i="1"/>
  <c r="AX773" i="1"/>
  <c r="AY773" i="1" s="1"/>
  <c r="AP716" i="1"/>
  <c r="AX716" i="1"/>
  <c r="AY716" i="1" s="1"/>
  <c r="AP802" i="1"/>
  <c r="AX802" i="1"/>
  <c r="AY802" i="1" s="1"/>
  <c r="AP737" i="1"/>
  <c r="AX737" i="1"/>
  <c r="AY737" i="1" s="1"/>
  <c r="AP793" i="1"/>
  <c r="AX793" i="1"/>
  <c r="AY793" i="1" s="1"/>
  <c r="AP615" i="1"/>
  <c r="AX615" i="1"/>
  <c r="AY615" i="1" s="1"/>
  <c r="AP791" i="1"/>
  <c r="AX791" i="1"/>
  <c r="AY791" i="1" s="1"/>
  <c r="AP598" i="1"/>
  <c r="AX598" i="1"/>
  <c r="AY598" i="1" s="1"/>
  <c r="AP593" i="1"/>
  <c r="AX593" i="1"/>
  <c r="AY593" i="1" s="1"/>
  <c r="AP905" i="1"/>
  <c r="AX905" i="1"/>
  <c r="AY905" i="1" s="1"/>
  <c r="AP816" i="1"/>
  <c r="AX816" i="1"/>
  <c r="AY816" i="1" s="1"/>
  <c r="AP747" i="1"/>
  <c r="AX747" i="1"/>
  <c r="AY747" i="1" s="1"/>
  <c r="AP728" i="1"/>
  <c r="AX728" i="1"/>
  <c r="AY728" i="1" s="1"/>
  <c r="AP703" i="1"/>
  <c r="AX703" i="1"/>
  <c r="AY703" i="1" s="1"/>
  <c r="AP614" i="1"/>
  <c r="AX614" i="1"/>
  <c r="AY614" i="1" s="1"/>
  <c r="AP759" i="1"/>
  <c r="AX759" i="1"/>
  <c r="AY759" i="1" s="1"/>
  <c r="AP723" i="1"/>
  <c r="AX723" i="1"/>
  <c r="AY723" i="1" s="1"/>
  <c r="AP739" i="1"/>
  <c r="AX739" i="1"/>
  <c r="AY739" i="1" s="1"/>
  <c r="AP823" i="1"/>
  <c r="AX823" i="1"/>
  <c r="AY823" i="1" s="1"/>
  <c r="AP601" i="1"/>
  <c r="AX601" i="1"/>
  <c r="AY601" i="1" s="1"/>
  <c r="AD71" i="1"/>
  <c r="AV71" i="1" s="1"/>
  <c r="AD242" i="1"/>
  <c r="AV242" i="1" s="1"/>
  <c r="AX242" i="1"/>
  <c r="AD194" i="1"/>
  <c r="AV194" i="1" s="1"/>
  <c r="AX194" i="1"/>
  <c r="AT805" i="1"/>
  <c r="AD243" i="1"/>
  <c r="AV243" i="1" s="1"/>
  <c r="AX243" i="1"/>
  <c r="AD191" i="1"/>
  <c r="AV191" i="1" s="1"/>
  <c r="AX191" i="1"/>
  <c r="AT753" i="1"/>
  <c r="AX753" i="1"/>
  <c r="AY753" i="1" s="1"/>
  <c r="Z879" i="1"/>
  <c r="AU879" i="1" s="1"/>
  <c r="AW879" i="1"/>
  <c r="Z884" i="1"/>
  <c r="AU884" i="1" s="1"/>
  <c r="AW884" i="1"/>
  <c r="Z889" i="1"/>
  <c r="AU889" i="1" s="1"/>
  <c r="AW889" i="1"/>
  <c r="Z878" i="1"/>
  <c r="AU878" i="1" s="1"/>
  <c r="AW878" i="1"/>
  <c r="Z882" i="1"/>
  <c r="AU882" i="1" s="1"/>
  <c r="AW882" i="1"/>
  <c r="Z887" i="1"/>
  <c r="AU887" i="1" s="1"/>
  <c r="AW887" i="1"/>
  <c r="Z875" i="1"/>
  <c r="AW875" i="1"/>
  <c r="Z890" i="1"/>
  <c r="AU890" i="1" s="1"/>
  <c r="AW890" i="1"/>
  <c r="AX677" i="1"/>
  <c r="AY677" i="1" s="1"/>
  <c r="AP677" i="1"/>
  <c r="AX792" i="1"/>
  <c r="AY792" i="1" s="1"/>
  <c r="AF792" i="1"/>
  <c r="AG792" i="1" s="1"/>
  <c r="AV792" i="1" s="1"/>
  <c r="AX678" i="1"/>
  <c r="AY678" i="1" s="1"/>
  <c r="AF678" i="1"/>
  <c r="AV678" i="1" s="1"/>
  <c r="AP678" i="1"/>
  <c r="AT678" i="1"/>
  <c r="AP291" i="1"/>
  <c r="AX291" i="1"/>
  <c r="AY291" i="1" s="1"/>
  <c r="AE513" i="1"/>
  <c r="AF513" i="1" s="1"/>
  <c r="AX513" i="1"/>
  <c r="AY513" i="1" s="1"/>
  <c r="AT822" i="1"/>
  <c r="AX822" i="1"/>
  <c r="AY822" i="1" s="1"/>
  <c r="AP783" i="1"/>
  <c r="AX783" i="1"/>
  <c r="AY783" i="1" s="1"/>
  <c r="AP718" i="1"/>
  <c r="AX718" i="1"/>
  <c r="AY718" i="1" s="1"/>
  <c r="AP871" i="1"/>
  <c r="AX871" i="1"/>
  <c r="AY871" i="1" s="1"/>
  <c r="AP684" i="1"/>
  <c r="AX684" i="1"/>
  <c r="AY684" i="1" s="1"/>
  <c r="AP758" i="1"/>
  <c r="AX758" i="1"/>
  <c r="AY758" i="1" s="1"/>
  <c r="AP617" i="1"/>
  <c r="AX617" i="1"/>
  <c r="AY617" i="1" s="1"/>
  <c r="AV45" i="1"/>
  <c r="AX45" i="1"/>
  <c r="AD176" i="1"/>
  <c r="AV176" i="1" s="1"/>
  <c r="AX176" i="1"/>
  <c r="AP375" i="1"/>
  <c r="AX375" i="1"/>
  <c r="AY375" i="1" s="1"/>
  <c r="AP368" i="1"/>
  <c r="AX368" i="1"/>
  <c r="AY368" i="1" s="1"/>
  <c r="AP290" i="1"/>
  <c r="AX290" i="1"/>
  <c r="AY290" i="1" s="1"/>
  <c r="AP333" i="1"/>
  <c r="AX333" i="1"/>
  <c r="AY333" i="1" s="1"/>
  <c r="AT373" i="1"/>
  <c r="AX373" i="1"/>
  <c r="AY373" i="1" s="1"/>
  <c r="AD248" i="1"/>
  <c r="AD247" i="1" s="1"/>
  <c r="AX248" i="1"/>
  <c r="AY248" i="1" s="1"/>
  <c r="AO304" i="1"/>
  <c r="AW304" i="1"/>
  <c r="AD323" i="1"/>
  <c r="AE323" i="1" s="1"/>
  <c r="AX323" i="1"/>
  <c r="AY323" i="1" s="1"/>
  <c r="AE402" i="1"/>
  <c r="AF402" i="1" s="1"/>
  <c r="AX402" i="1"/>
  <c r="AY402" i="1" s="1"/>
  <c r="AP389" i="1"/>
  <c r="AX389" i="1"/>
  <c r="AY389" i="1" s="1"/>
  <c r="AO550" i="1"/>
  <c r="AW550" i="1"/>
  <c r="AO483" i="1"/>
  <c r="AW483" i="1"/>
  <c r="AE387" i="1"/>
  <c r="AF387" i="1" s="1"/>
  <c r="AX387" i="1"/>
  <c r="AY387" i="1" s="1"/>
  <c r="AE479" i="1"/>
  <c r="AF479" i="1" s="1"/>
  <c r="AX479" i="1"/>
  <c r="AY479" i="1" s="1"/>
  <c r="AP395" i="1"/>
  <c r="AX395" i="1"/>
  <c r="AY395" i="1" s="1"/>
  <c r="AP804" i="1"/>
  <c r="AX804" i="1"/>
  <c r="AY804" i="1" s="1"/>
  <c r="AP679" i="1"/>
  <c r="AX679" i="1"/>
  <c r="AY679" i="1" s="1"/>
  <c r="AP796" i="1"/>
  <c r="AX796" i="1"/>
  <c r="AY796" i="1" s="1"/>
  <c r="AO764" i="1"/>
  <c r="AW764" i="1"/>
  <c r="AP825" i="1"/>
  <c r="AX825" i="1"/>
  <c r="AY825" i="1" s="1"/>
  <c r="AP770" i="1"/>
  <c r="AX770" i="1"/>
  <c r="AY770" i="1" s="1"/>
  <c r="AP683" i="1"/>
  <c r="AX683" i="1"/>
  <c r="AY683" i="1" s="1"/>
  <c r="AP781" i="1"/>
  <c r="AX781" i="1"/>
  <c r="AY781" i="1" s="1"/>
  <c r="AP855" i="1"/>
  <c r="AX855" i="1"/>
  <c r="AY855" i="1" s="1"/>
  <c r="AP597" i="1"/>
  <c r="AX597" i="1"/>
  <c r="AY597" i="1" s="1"/>
  <c r="AP836" i="1"/>
  <c r="AX836" i="1"/>
  <c r="AY836" i="1" s="1"/>
  <c r="AP777" i="1"/>
  <c r="AX777" i="1"/>
  <c r="AY777" i="1" s="1"/>
  <c r="AT847" i="1"/>
  <c r="AX847" i="1"/>
  <c r="AY847" i="1" s="1"/>
  <c r="AP674" i="1"/>
  <c r="AX674" i="1"/>
  <c r="AY674" i="1" s="1"/>
  <c r="AP687" i="1"/>
  <c r="AX687" i="1"/>
  <c r="AY687" i="1" s="1"/>
  <c r="AP755" i="1"/>
  <c r="AX755" i="1"/>
  <c r="AY755" i="1" s="1"/>
  <c r="AP721" i="1"/>
  <c r="AX721" i="1"/>
  <c r="AY721" i="1" s="1"/>
  <c r="AP668" i="1"/>
  <c r="AX668" i="1"/>
  <c r="AY668" i="1" s="1"/>
  <c r="AP800" i="1"/>
  <c r="AX800" i="1"/>
  <c r="AY800" i="1" s="1"/>
  <c r="AP894" i="1"/>
  <c r="AX894" i="1"/>
  <c r="AY894" i="1" s="1"/>
  <c r="AP794" i="1"/>
  <c r="AX794" i="1"/>
  <c r="AY794" i="1" s="1"/>
  <c r="AP735" i="1"/>
  <c r="AX735" i="1"/>
  <c r="AY735" i="1" s="1"/>
  <c r="AP902" i="1"/>
  <c r="AX902" i="1"/>
  <c r="AY902" i="1" s="1"/>
  <c r="AP613" i="1"/>
  <c r="AX613" i="1"/>
  <c r="AY613" i="1" s="1"/>
  <c r="AP727" i="1"/>
  <c r="AX727" i="1"/>
  <c r="AY727" i="1" s="1"/>
  <c r="AT786" i="1"/>
  <c r="AX786" i="1"/>
  <c r="AY786" i="1" s="1"/>
  <c r="AP680" i="1"/>
  <c r="AX680" i="1"/>
  <c r="AY680" i="1" s="1"/>
  <c r="AP736" i="1"/>
  <c r="AX736" i="1"/>
  <c r="AY736" i="1" s="1"/>
  <c r="AD225" i="1"/>
  <c r="AV225" i="1" s="1"/>
  <c r="AX225" i="1"/>
  <c r="AD186" i="1"/>
  <c r="AV186" i="1" s="1"/>
  <c r="AX186" i="1"/>
  <c r="AF805" i="1"/>
  <c r="AG805" i="1" s="1"/>
  <c r="AV805" i="1" s="1"/>
  <c r="AD200" i="1"/>
  <c r="AV200" i="1" s="1"/>
  <c r="AX200" i="1"/>
  <c r="AT919" i="1"/>
  <c r="AP682" i="1"/>
  <c r="AP556" i="1"/>
  <c r="AP733" i="1"/>
  <c r="AX733" i="1"/>
  <c r="AY733" i="1" s="1"/>
  <c r="AP659" i="1"/>
  <c r="AX659" i="1"/>
  <c r="AY659" i="1" s="1"/>
  <c r="AT864" i="1"/>
  <c r="AX864" i="1"/>
  <c r="AY864" i="1" s="1"/>
  <c r="AP858" i="1"/>
  <c r="AX858" i="1"/>
  <c r="AY858" i="1" s="1"/>
  <c r="AT370" i="1"/>
  <c r="AX370" i="1"/>
  <c r="AY370" i="1" s="1"/>
  <c r="AP908" i="1"/>
  <c r="AX908" i="1"/>
  <c r="AY908" i="1" s="1"/>
  <c r="AE398" i="1"/>
  <c r="AX398" i="1"/>
  <c r="AY398" i="1" s="1"/>
  <c r="AE612" i="1"/>
  <c r="AV612" i="1" s="1"/>
  <c r="AX612" i="1"/>
  <c r="AY612" i="1" s="1"/>
  <c r="AG849" i="1"/>
  <c r="AV849" i="1" s="1"/>
  <c r="AX849" i="1"/>
  <c r="AY849" i="1" s="1"/>
  <c r="AP772" i="1"/>
  <c r="AX772" i="1"/>
  <c r="AY772" i="1" s="1"/>
  <c r="AV47" i="1"/>
  <c r="AX47" i="1"/>
  <c r="AP719" i="1"/>
  <c r="AX719" i="1"/>
  <c r="AY719" i="1" s="1"/>
  <c r="AP486" i="1"/>
  <c r="AX486" i="1"/>
  <c r="AY486" i="1" s="1"/>
  <c r="W251" i="1"/>
  <c r="AU251" i="1" s="1"/>
  <c r="AW251" i="1"/>
  <c r="W262" i="1"/>
  <c r="AU262" i="1" s="1"/>
  <c r="AW262" i="1"/>
  <c r="W256" i="1"/>
  <c r="AU256" i="1" s="1"/>
  <c r="AW256" i="1"/>
  <c r="W274" i="1"/>
  <c r="AU274" i="1" s="1"/>
  <c r="AW274" i="1"/>
  <c r="W276" i="1"/>
  <c r="AU276" i="1" s="1"/>
  <c r="AW276" i="1"/>
  <c r="W275" i="1"/>
  <c r="AU275" i="1" s="1"/>
  <c r="AW275" i="1"/>
  <c r="X419" i="1"/>
  <c r="Y419" i="1" s="1"/>
  <c r="AU419" i="1" s="1"/>
  <c r="AW419" i="1"/>
  <c r="X621" i="1"/>
  <c r="Y621" i="1" s="1"/>
  <c r="AW621" i="1"/>
  <c r="X652" i="1"/>
  <c r="Y652" i="1" s="1"/>
  <c r="AU652" i="1" s="1"/>
  <c r="AW652" i="1"/>
  <c r="AC655" i="1"/>
  <c r="AX655" i="1" s="1"/>
  <c r="AY655" i="1" s="1"/>
  <c r="AT778" i="1"/>
  <c r="AX778" i="1"/>
  <c r="AY778" i="1" s="1"/>
  <c r="AP778" i="1"/>
  <c r="AX798" i="1"/>
  <c r="AY798" i="1" s="1"/>
  <c r="AT798" i="1"/>
  <c r="AF798" i="1"/>
  <c r="AG798" i="1" s="1"/>
  <c r="AV798" i="1" s="1"/>
  <c r="AP798" i="1"/>
  <c r="AF698" i="1"/>
  <c r="AV698" i="1" s="1"/>
  <c r="AX698" i="1"/>
  <c r="AP592" i="1"/>
  <c r="AX592" i="1"/>
  <c r="AY592" i="1" s="1"/>
  <c r="AP605" i="1"/>
  <c r="AX605" i="1"/>
  <c r="AY605" i="1" s="1"/>
  <c r="AP732" i="1"/>
  <c r="AX732" i="1"/>
  <c r="AY732" i="1" s="1"/>
  <c r="AP685" i="1"/>
  <c r="AX685" i="1"/>
  <c r="AY685" i="1" s="1"/>
  <c r="AP784" i="1"/>
  <c r="AX784" i="1"/>
  <c r="AY784" i="1" s="1"/>
  <c r="AT892" i="1"/>
  <c r="AX892" i="1"/>
  <c r="AY892" i="1" s="1"/>
  <c r="AG830" i="1"/>
  <c r="AV830" i="1" s="1"/>
  <c r="AX830" i="1"/>
  <c r="AY830" i="1" s="1"/>
  <c r="AT856" i="1"/>
  <c r="AX856" i="1"/>
  <c r="AY856" i="1" s="1"/>
  <c r="AF667" i="1"/>
  <c r="AV667" i="1" s="1"/>
  <c r="AX667" i="1"/>
  <c r="AY667" i="1" s="1"/>
  <c r="AG853" i="1"/>
  <c r="AV853" i="1" s="1"/>
  <c r="AX853" i="1"/>
  <c r="AY853" i="1" s="1"/>
  <c r="AT818" i="1"/>
  <c r="AX818" i="1"/>
  <c r="AY818" i="1" s="1"/>
  <c r="AG922" i="1"/>
  <c r="AV922" i="1" s="1"/>
  <c r="AX922" i="1"/>
  <c r="AY922" i="1" s="1"/>
  <c r="AE555" i="1"/>
  <c r="AF555" i="1" s="1"/>
  <c r="AV555" i="1" s="1"/>
  <c r="AX555" i="1"/>
  <c r="AY555" i="1" s="1"/>
  <c r="AT835" i="1"/>
  <c r="AX835" i="1"/>
  <c r="AY835" i="1" s="1"/>
  <c r="AP681" i="1"/>
  <c r="AX681" i="1"/>
  <c r="AY681" i="1" s="1"/>
  <c r="AP563" i="1"/>
  <c r="AX563" i="1"/>
  <c r="AY563" i="1" s="1"/>
  <c r="AF730" i="1"/>
  <c r="AG730" i="1" s="1"/>
  <c r="AX730" i="1"/>
  <c r="AY730" i="1" s="1"/>
  <c r="AT712" i="1"/>
  <c r="AX712" i="1"/>
  <c r="AY712" i="1" s="1"/>
  <c r="AP917" i="1"/>
  <c r="AX917" i="1"/>
  <c r="AY917" i="1" s="1"/>
  <c r="AP715" i="1"/>
  <c r="AX715" i="1"/>
  <c r="AY715" i="1" s="1"/>
  <c r="AF795" i="1"/>
  <c r="AG795" i="1" s="1"/>
  <c r="AX795" i="1"/>
  <c r="AY795" i="1" s="1"/>
  <c r="AP756" i="1"/>
  <c r="AX756" i="1"/>
  <c r="AY756" i="1" s="1"/>
  <c r="AP776" i="1"/>
  <c r="AX776" i="1"/>
  <c r="AY776" i="1" s="1"/>
  <c r="AE602" i="1"/>
  <c r="AV602" i="1" s="1"/>
  <c r="AX602" i="1"/>
  <c r="AY602" i="1" s="1"/>
  <c r="AP675" i="1"/>
  <c r="AX675" i="1"/>
  <c r="AY675" i="1" s="1"/>
  <c r="AP702" i="1"/>
  <c r="AX702" i="1"/>
  <c r="AY702" i="1" s="1"/>
  <c r="AP296" i="1"/>
  <c r="AX296" i="1"/>
  <c r="AY296" i="1" s="1"/>
  <c r="AG868" i="1"/>
  <c r="AV868" i="1" s="1"/>
  <c r="AX868" i="1"/>
  <c r="AY868" i="1" s="1"/>
  <c r="AF741" i="1"/>
  <c r="AG741" i="1" s="1"/>
  <c r="AV741" i="1" s="1"/>
  <c r="AX741" i="1"/>
  <c r="AY741" i="1" s="1"/>
  <c r="AT797" i="1"/>
  <c r="AX797" i="1"/>
  <c r="AY797" i="1" s="1"/>
  <c r="AP294" i="1"/>
  <c r="AX294" i="1"/>
  <c r="AY294" i="1" s="1"/>
  <c r="AP834" i="1"/>
  <c r="AX834" i="1"/>
  <c r="AY834" i="1" s="1"/>
  <c r="W250" i="1"/>
  <c r="AU250" i="1" s="1"/>
  <c r="AW250" i="1"/>
  <c r="W267" i="1"/>
  <c r="AU267" i="1" s="1"/>
  <c r="AW267" i="1"/>
  <c r="W253" i="1"/>
  <c r="AU253" i="1" s="1"/>
  <c r="AW253" i="1"/>
  <c r="W260" i="1"/>
  <c r="AU260" i="1" s="1"/>
  <c r="AW260" i="1"/>
  <c r="W257" i="1"/>
  <c r="AU257" i="1" s="1"/>
  <c r="AW257" i="1"/>
  <c r="W265" i="1"/>
  <c r="AU265" i="1" s="1"/>
  <c r="AW265" i="1"/>
  <c r="W271" i="1"/>
  <c r="AU271" i="1" s="1"/>
  <c r="AW271" i="1"/>
  <c r="W273" i="1"/>
  <c r="AU273" i="1" s="1"/>
  <c r="AW273" i="1"/>
  <c r="W279" i="1"/>
  <c r="AU279" i="1" s="1"/>
  <c r="AW279" i="1"/>
  <c r="AU22" i="1"/>
  <c r="AW22" i="1"/>
  <c r="W339" i="1"/>
  <c r="X339" i="1" s="1"/>
  <c r="AW339" i="1"/>
  <c r="W340" i="1"/>
  <c r="X340" i="1" s="1"/>
  <c r="AW340" i="1"/>
  <c r="W342" i="1"/>
  <c r="X342" i="1" s="1"/>
  <c r="AW342" i="1"/>
  <c r="W345" i="1"/>
  <c r="X345" i="1" s="1"/>
  <c r="AW345" i="1"/>
  <c r="W338" i="1"/>
  <c r="X338" i="1" s="1"/>
  <c r="AW338" i="1"/>
  <c r="X442" i="1"/>
  <c r="Y442" i="1" s="1"/>
  <c r="AU442" i="1" s="1"/>
  <c r="AW442" i="1"/>
  <c r="X421" i="1"/>
  <c r="Y421" i="1" s="1"/>
  <c r="AU421" i="1" s="1"/>
  <c r="AW421" i="1"/>
  <c r="X473" i="1"/>
  <c r="Y473" i="1" s="1"/>
  <c r="AW473" i="1"/>
  <c r="X635" i="1"/>
  <c r="Y635" i="1" s="1"/>
  <c r="AU635" i="1" s="1"/>
  <c r="AW635" i="1"/>
  <c r="X639" i="1"/>
  <c r="Y639" i="1" s="1"/>
  <c r="AW639" i="1"/>
  <c r="X627" i="1"/>
  <c r="Y627" i="1" s="1"/>
  <c r="AU627" i="1" s="1"/>
  <c r="AW627" i="1"/>
  <c r="AY129" i="1"/>
  <c r="AE576" i="1"/>
  <c r="AF576" i="1" s="1"/>
  <c r="AX576" i="1"/>
  <c r="AY576" i="1" s="1"/>
  <c r="AY587" i="1"/>
  <c r="AD374" i="1"/>
  <c r="AV374" i="1" s="1"/>
  <c r="AX374" i="1"/>
  <c r="AY374" i="1" s="1"/>
  <c r="AT921" i="1"/>
  <c r="AX921" i="1"/>
  <c r="AY921" i="1" s="1"/>
  <c r="AG857" i="1"/>
  <c r="AV857" i="1" s="1"/>
  <c r="AX857" i="1"/>
  <c r="AY857" i="1" s="1"/>
  <c r="AP863" i="1"/>
  <c r="AX863" i="1"/>
  <c r="AY863" i="1" s="1"/>
  <c r="AD330" i="1"/>
  <c r="AV330" i="1" s="1"/>
  <c r="AX330" i="1"/>
  <c r="AY330" i="1" s="1"/>
  <c r="AP815" i="1"/>
  <c r="AX815" i="1"/>
  <c r="AY815" i="1" s="1"/>
  <c r="AT722" i="1"/>
  <c r="AX722" i="1"/>
  <c r="AY722" i="1" s="1"/>
  <c r="AT903" i="1"/>
  <c r="AX903" i="1"/>
  <c r="AY903" i="1" s="1"/>
  <c r="AP609" i="1"/>
  <c r="AX609" i="1"/>
  <c r="AY609" i="1" s="1"/>
  <c r="AP746" i="1"/>
  <c r="AX746" i="1"/>
  <c r="AY746" i="1" s="1"/>
  <c r="AP912" i="1"/>
  <c r="AX912" i="1"/>
  <c r="AY912" i="1" s="1"/>
  <c r="AP757" i="1"/>
  <c r="AX757" i="1"/>
  <c r="AY757" i="1" s="1"/>
  <c r="AP603" i="1"/>
  <c r="AX603" i="1"/>
  <c r="AY603" i="1" s="1"/>
  <c r="AD292" i="1"/>
  <c r="AV292" i="1" s="1"/>
  <c r="AX292" i="1"/>
  <c r="AY292" i="1" s="1"/>
  <c r="AT819" i="1"/>
  <c r="AX819" i="1"/>
  <c r="AY819" i="1" s="1"/>
  <c r="AP845" i="1"/>
  <c r="AX845" i="1"/>
  <c r="AY845" i="1" s="1"/>
  <c r="AP711" i="1"/>
  <c r="AX711" i="1"/>
  <c r="AY711" i="1" s="1"/>
  <c r="AT911" i="1"/>
  <c r="AX911" i="1"/>
  <c r="AY911" i="1" s="1"/>
  <c r="AF666" i="1"/>
  <c r="AV666" i="1" s="1"/>
  <c r="AX666" i="1"/>
  <c r="AY666" i="1" s="1"/>
  <c r="AP846" i="1"/>
  <c r="AX846" i="1"/>
  <c r="AY846" i="1" s="1"/>
  <c r="W264" i="1"/>
  <c r="AU264" i="1" s="1"/>
  <c r="AW264" i="1"/>
  <c r="W254" i="1"/>
  <c r="AU254" i="1" s="1"/>
  <c r="AW254" i="1"/>
  <c r="W259" i="1"/>
  <c r="AU259" i="1" s="1"/>
  <c r="AW259" i="1"/>
  <c r="W255" i="1"/>
  <c r="AU255" i="1" s="1"/>
  <c r="AW255" i="1"/>
  <c r="AD268" i="1"/>
  <c r="AV268" i="1" s="1"/>
  <c r="AX268" i="1"/>
  <c r="AY268" i="1" s="1"/>
  <c r="W278" i="1"/>
  <c r="AU278" i="1" s="1"/>
  <c r="AW278" i="1"/>
  <c r="W281" i="1"/>
  <c r="AU281" i="1" s="1"/>
  <c r="AW281" i="1"/>
  <c r="W272" i="1"/>
  <c r="AU272" i="1" s="1"/>
  <c r="AW272" i="1"/>
  <c r="Y246" i="1"/>
  <c r="W346" i="1"/>
  <c r="X346" i="1" s="1"/>
  <c r="AW346" i="1"/>
  <c r="X426" i="1"/>
  <c r="Y426" i="1" s="1"/>
  <c r="AU426" i="1" s="1"/>
  <c r="AW426" i="1"/>
  <c r="X413" i="1"/>
  <c r="Y413" i="1" s="1"/>
  <c r="AU413" i="1" s="1"/>
  <c r="AW413" i="1"/>
  <c r="X416" i="1"/>
  <c r="Y416" i="1" s="1"/>
  <c r="AU416" i="1" s="1"/>
  <c r="AW416" i="1"/>
  <c r="X472" i="1"/>
  <c r="Y472" i="1" s="1"/>
  <c r="AU472" i="1" s="1"/>
  <c r="AW472" i="1"/>
  <c r="X457" i="1"/>
  <c r="Y457" i="1" s="1"/>
  <c r="AU457" i="1" s="1"/>
  <c r="AW457" i="1"/>
  <c r="X650" i="1"/>
  <c r="Y650" i="1" s="1"/>
  <c r="AU650" i="1" s="1"/>
  <c r="AW650" i="1"/>
  <c r="X625" i="1"/>
  <c r="Y625" i="1" s="1"/>
  <c r="AU625" i="1" s="1"/>
  <c r="AW625" i="1"/>
  <c r="X645" i="1"/>
  <c r="Y645" i="1" s="1"/>
  <c r="AU645" i="1" s="1"/>
  <c r="AW645" i="1"/>
  <c r="X623" i="1"/>
  <c r="Y623" i="1" s="1"/>
  <c r="AU623" i="1" s="1"/>
  <c r="AW623" i="1"/>
  <c r="X629" i="1"/>
  <c r="Y629" i="1" s="1"/>
  <c r="AU629" i="1" s="1"/>
  <c r="AW629" i="1"/>
  <c r="X644" i="1"/>
  <c r="Y644" i="1" s="1"/>
  <c r="AU644" i="1" s="1"/>
  <c r="AW644" i="1"/>
  <c r="X646" i="1"/>
  <c r="Y646" i="1" s="1"/>
  <c r="AU646" i="1" s="1"/>
  <c r="AW646" i="1"/>
  <c r="X638" i="1"/>
  <c r="Y638" i="1" s="1"/>
  <c r="AU638" i="1" s="1"/>
  <c r="AW638" i="1"/>
  <c r="Z886" i="1"/>
  <c r="AU886" i="1" s="1"/>
  <c r="AW886" i="1"/>
  <c r="Z877" i="1"/>
  <c r="AU877" i="1" s="1"/>
  <c r="AW877" i="1"/>
  <c r="Z881" i="1"/>
  <c r="AU881" i="1" s="1"/>
  <c r="AW881" i="1"/>
  <c r="Z888" i="1"/>
  <c r="AU888" i="1" s="1"/>
  <c r="AW888" i="1"/>
  <c r="Z885" i="1"/>
  <c r="AU885" i="1" s="1"/>
  <c r="AW885" i="1"/>
  <c r="Z874" i="1"/>
  <c r="AU874" i="1" s="1"/>
  <c r="AW874" i="1"/>
  <c r="Z876" i="1"/>
  <c r="AU876" i="1" s="1"/>
  <c r="AW876" i="1"/>
  <c r="Z883" i="1"/>
  <c r="AU883" i="1" s="1"/>
  <c r="AW883" i="1"/>
  <c r="AP498" i="1"/>
  <c r="AX498" i="1"/>
  <c r="AY498" i="1" s="1"/>
  <c r="AE485" i="1"/>
  <c r="AV485" i="1" s="1"/>
  <c r="AX485" i="1"/>
  <c r="AY485" i="1" s="1"/>
  <c r="V41" i="1"/>
  <c r="AW41" i="1" s="1"/>
  <c r="AW42" i="1"/>
  <c r="AY152" i="1"/>
  <c r="AY122" i="1"/>
  <c r="AY58" i="1"/>
  <c r="AY114" i="1"/>
  <c r="AT803" i="1"/>
  <c r="AX803" i="1"/>
  <c r="AY803" i="1" s="1"/>
  <c r="AF740" i="1"/>
  <c r="AX740" i="1"/>
  <c r="AY740" i="1" s="1"/>
  <c r="AT710" i="1"/>
  <c r="AX710" i="1"/>
  <c r="AY710" i="1" s="1"/>
  <c r="AT801" i="1"/>
  <c r="AX801" i="1"/>
  <c r="AY801" i="1" s="1"/>
  <c r="AY300" i="1"/>
  <c r="AY589" i="1"/>
  <c r="AY898" i="1"/>
  <c r="AD334" i="1"/>
  <c r="AV334" i="1" s="1"/>
  <c r="AX334" i="1"/>
  <c r="AY334" i="1" s="1"/>
  <c r="AY754" i="1"/>
  <c r="AY560" i="1"/>
  <c r="AY590" i="1"/>
  <c r="AD213" i="1"/>
  <c r="AV213" i="1" s="1"/>
  <c r="AX213" i="1"/>
  <c r="AP895" i="1"/>
  <c r="AX895" i="1"/>
  <c r="AY895" i="1" s="1"/>
  <c r="AP362" i="1"/>
  <c r="AX362" i="1"/>
  <c r="AY362" i="1" s="1"/>
  <c r="AP774" i="1"/>
  <c r="AX774" i="1"/>
  <c r="AY774" i="1" s="1"/>
  <c r="AT287" i="1"/>
  <c r="AX287" i="1"/>
  <c r="AY287" i="1" s="1"/>
  <c r="AP608" i="1"/>
  <c r="AX608" i="1"/>
  <c r="AY608" i="1" s="1"/>
  <c r="AF664" i="1"/>
  <c r="AV664" i="1" s="1"/>
  <c r="AX664" i="1"/>
  <c r="AY664" i="1" s="1"/>
  <c r="AP396" i="1"/>
  <c r="AX396" i="1"/>
  <c r="AY396" i="1" s="1"/>
  <c r="AP669" i="1"/>
  <c r="AX669" i="1"/>
  <c r="AY669" i="1" s="1"/>
  <c r="AP392" i="1"/>
  <c r="AX392" i="1"/>
  <c r="AY392" i="1" s="1"/>
  <c r="AP676" i="1"/>
  <c r="AX676" i="1"/>
  <c r="AY676" i="1" s="1"/>
  <c r="AP750" i="1"/>
  <c r="AX750" i="1"/>
  <c r="AY750" i="1" s="1"/>
  <c r="AG854" i="1"/>
  <c r="AV854" i="1" s="1"/>
  <c r="AX854" i="1"/>
  <c r="AY854" i="1" s="1"/>
  <c r="AP295" i="1"/>
  <c r="AX295" i="1"/>
  <c r="AY295" i="1" s="1"/>
  <c r="AF663" i="1"/>
  <c r="AV663" i="1" s="1"/>
  <c r="AX663" i="1"/>
  <c r="AY663" i="1" s="1"/>
  <c r="AE391" i="1"/>
  <c r="AV391" i="1" s="1"/>
  <c r="AX391" i="1"/>
  <c r="AY391" i="1" s="1"/>
  <c r="AP616" i="1"/>
  <c r="AX616" i="1"/>
  <c r="AY616" i="1" s="1"/>
  <c r="AP738" i="1"/>
  <c r="AX738" i="1"/>
  <c r="AY738" i="1" s="1"/>
  <c r="AT771" i="1"/>
  <c r="AX771" i="1"/>
  <c r="AY771" i="1" s="1"/>
  <c r="AT901" i="1"/>
  <c r="AX901" i="1"/>
  <c r="AY901" i="1" s="1"/>
  <c r="AT588" i="1"/>
  <c r="AX588" i="1"/>
  <c r="AY588" i="1" s="1"/>
  <c r="AF810" i="1"/>
  <c r="AG810" i="1" s="1"/>
  <c r="AV810" i="1" s="1"/>
  <c r="AX810" i="1"/>
  <c r="AY810" i="1" s="1"/>
  <c r="AP848" i="1"/>
  <c r="AX848" i="1"/>
  <c r="AY848" i="1" s="1"/>
  <c r="AP813" i="1"/>
  <c r="AX813" i="1"/>
  <c r="AY813" i="1" s="1"/>
  <c r="AT618" i="1"/>
  <c r="AX618" i="1"/>
  <c r="AY618" i="1" s="1"/>
  <c r="AT899" i="1"/>
  <c r="AX899" i="1"/>
  <c r="AY899" i="1" s="1"/>
  <c r="W266" i="1"/>
  <c r="AU266" i="1" s="1"/>
  <c r="AW266" i="1"/>
  <c r="W252" i="1"/>
  <c r="AU252" i="1" s="1"/>
  <c r="AW252" i="1"/>
  <c r="W258" i="1"/>
  <c r="AU258" i="1" s="1"/>
  <c r="AW258" i="1"/>
  <c r="W261" i="1"/>
  <c r="AU261" i="1" s="1"/>
  <c r="AW261" i="1"/>
  <c r="W263" i="1"/>
  <c r="AU263" i="1" s="1"/>
  <c r="AW263" i="1"/>
  <c r="W277" i="1"/>
  <c r="AU277" i="1" s="1"/>
  <c r="AW277" i="1"/>
  <c r="W280" i="1"/>
  <c r="AU280" i="1" s="1"/>
  <c r="AW280" i="1"/>
  <c r="AU21" i="1"/>
  <c r="AW21" i="1"/>
  <c r="AU20" i="1"/>
  <c r="AW20" i="1"/>
  <c r="W341" i="1"/>
  <c r="X341" i="1" s="1"/>
  <c r="AW341" i="1"/>
  <c r="W344" i="1"/>
  <c r="X344" i="1" s="1"/>
  <c r="AW344" i="1"/>
  <c r="W343" i="1"/>
  <c r="X343" i="1" s="1"/>
  <c r="AW343" i="1"/>
  <c r="W337" i="1"/>
  <c r="X337" i="1" s="1"/>
  <c r="AW337" i="1"/>
  <c r="X427" i="1"/>
  <c r="AW427" i="1"/>
  <c r="X436" i="1"/>
  <c r="Y436" i="1" s="1"/>
  <c r="AU436" i="1" s="1"/>
  <c r="AW436" i="1"/>
  <c r="X420" i="1"/>
  <c r="Y420" i="1" s="1"/>
  <c r="AU420" i="1" s="1"/>
  <c r="AW420" i="1"/>
  <c r="X433" i="1"/>
  <c r="Y433" i="1" s="1"/>
  <c r="AW433" i="1"/>
  <c r="X441" i="1"/>
  <c r="Y441" i="1" s="1"/>
  <c r="AW441" i="1"/>
  <c r="X446" i="1"/>
  <c r="Y446" i="1" s="1"/>
  <c r="AU446" i="1" s="1"/>
  <c r="AW446" i="1"/>
  <c r="X424" i="1"/>
  <c r="Y424" i="1" s="1"/>
  <c r="AU424" i="1" s="1"/>
  <c r="AW424" i="1"/>
  <c r="X417" i="1"/>
  <c r="Y417" i="1" s="1"/>
  <c r="AW417" i="1"/>
  <c r="X439" i="1"/>
  <c r="Y439" i="1" s="1"/>
  <c r="AU439" i="1" s="1"/>
  <c r="AW439" i="1"/>
  <c r="X438" i="1"/>
  <c r="Y438" i="1" s="1"/>
  <c r="AU438" i="1" s="1"/>
  <c r="AW438" i="1"/>
  <c r="X415" i="1"/>
  <c r="Y415" i="1" s="1"/>
  <c r="AW415" i="1"/>
  <c r="X414" i="1"/>
  <c r="Y414" i="1" s="1"/>
  <c r="AU414" i="1" s="1"/>
  <c r="AW414" i="1"/>
  <c r="X450" i="1"/>
  <c r="Y450" i="1" s="1"/>
  <c r="AW450" i="1"/>
  <c r="X462" i="1"/>
  <c r="Y462" i="1" s="1"/>
  <c r="AU462" i="1" s="1"/>
  <c r="AW462" i="1"/>
  <c r="X451" i="1"/>
  <c r="Y451" i="1" s="1"/>
  <c r="AU451" i="1" s="1"/>
  <c r="AW451" i="1"/>
  <c r="X460" i="1"/>
  <c r="Y460" i="1" s="1"/>
  <c r="AU460" i="1" s="1"/>
  <c r="AW460" i="1"/>
  <c r="X622" i="1"/>
  <c r="Y622" i="1" s="1"/>
  <c r="AU622" i="1" s="1"/>
  <c r="AW622" i="1"/>
  <c r="X640" i="1"/>
  <c r="Y640" i="1" s="1"/>
  <c r="AU640" i="1" s="1"/>
  <c r="AW640" i="1"/>
  <c r="X654" i="1"/>
  <c r="Y654" i="1" s="1"/>
  <c r="AU654" i="1" s="1"/>
  <c r="AW654" i="1"/>
  <c r="X636" i="1"/>
  <c r="Y636" i="1" s="1"/>
  <c r="AW636" i="1"/>
  <c r="Z880" i="1"/>
  <c r="AU880" i="1" s="1"/>
  <c r="AW880" i="1"/>
  <c r="AG832" i="1"/>
  <c r="AV832" i="1" s="1"/>
  <c r="AX832" i="1"/>
  <c r="AY832" i="1" s="1"/>
  <c r="AT562" i="1"/>
  <c r="AX562" i="1"/>
  <c r="AY562" i="1" s="1"/>
  <c r="AY60" i="1"/>
  <c r="AY127" i="1"/>
  <c r="AY81" i="1"/>
  <c r="AY71" i="1"/>
  <c r="AY137" i="1"/>
  <c r="AY682" i="1"/>
  <c r="AY476" i="1"/>
  <c r="AY869" i="1"/>
  <c r="AY731" i="1"/>
  <c r="AT363" i="1"/>
  <c r="AX363" i="1"/>
  <c r="AY363" i="1" s="1"/>
  <c r="AF726" i="1"/>
  <c r="AX726" i="1"/>
  <c r="AY726" i="1" s="1"/>
  <c r="AP152" i="1"/>
  <c r="AP832" i="1"/>
  <c r="AD122" i="1"/>
  <c r="AV122" i="1" s="1"/>
  <c r="AU543" i="1"/>
  <c r="AE562" i="1"/>
  <c r="AF562" i="1" s="1"/>
  <c r="AT122" i="1"/>
  <c r="AT152" i="1"/>
  <c r="AT832" i="1"/>
  <c r="AP122" i="1"/>
  <c r="AT124" i="1"/>
  <c r="AP71" i="1"/>
  <c r="AT407" i="1"/>
  <c r="AP578" i="1"/>
  <c r="AT485" i="1"/>
  <c r="AT106" i="1"/>
  <c r="AP124" i="1"/>
  <c r="AT71" i="1"/>
  <c r="AP407" i="1"/>
  <c r="AT580" i="1"/>
  <c r="AP580" i="1"/>
  <c r="AP305" i="1"/>
  <c r="AD305" i="1"/>
  <c r="AE305" i="1" s="1"/>
  <c r="AP321" i="1"/>
  <c r="AD321" i="1"/>
  <c r="AE321" i="1" s="1"/>
  <c r="AV321" i="1" s="1"/>
  <c r="AT508" i="1"/>
  <c r="AE508" i="1"/>
  <c r="AF508" i="1" s="1"/>
  <c r="AT524" i="1"/>
  <c r="AE524" i="1"/>
  <c r="AF524" i="1" s="1"/>
  <c r="AP546" i="1"/>
  <c r="AE546" i="1"/>
  <c r="AF546" i="1" s="1"/>
  <c r="AV546" i="1" s="1"/>
  <c r="AP384" i="1"/>
  <c r="AE384" i="1"/>
  <c r="AF384" i="1" s="1"/>
  <c r="AP573" i="1"/>
  <c r="AE573" i="1"/>
  <c r="AF573" i="1" s="1"/>
  <c r="AP570" i="1"/>
  <c r="AE570" i="1"/>
  <c r="AF570" i="1" s="1"/>
  <c r="AV570" i="1" s="1"/>
  <c r="AT77" i="1"/>
  <c r="AC77" i="1"/>
  <c r="AX77" i="1" s="1"/>
  <c r="AY77" i="1" s="1"/>
  <c r="X432" i="1"/>
  <c r="Y432" i="1" s="1"/>
  <c r="AU432" i="1" s="1"/>
  <c r="X459" i="1"/>
  <c r="Y459" i="1" s="1"/>
  <c r="X470" i="1"/>
  <c r="Y470" i="1" s="1"/>
  <c r="AU470" i="1" s="1"/>
  <c r="X453" i="1"/>
  <c r="Y453" i="1" s="1"/>
  <c r="AU453" i="1" s="1"/>
  <c r="X458" i="1"/>
  <c r="X624" i="1"/>
  <c r="Y624" i="1" s="1"/>
  <c r="AU624" i="1" s="1"/>
  <c r="X628" i="1"/>
  <c r="Y628" i="1" s="1"/>
  <c r="AU628" i="1" s="1"/>
  <c r="X633" i="1"/>
  <c r="Y633" i="1" s="1"/>
  <c r="AU633" i="1" s="1"/>
  <c r="AC75" i="1"/>
  <c r="AP75" i="1"/>
  <c r="AT75" i="1"/>
  <c r="AD324" i="1"/>
  <c r="AE324" i="1" s="1"/>
  <c r="AT324" i="1"/>
  <c r="AP324" i="1"/>
  <c r="X626" i="1"/>
  <c r="AT110" i="1"/>
  <c r="AC110" i="1"/>
  <c r="AP110" i="1"/>
  <c r="X411" i="1"/>
  <c r="Y411" i="1" s="1"/>
  <c r="AU411" i="1" s="1"/>
  <c r="AP320" i="1"/>
  <c r="AD320" i="1"/>
  <c r="AE320" i="1" s="1"/>
  <c r="AP316" i="1"/>
  <c r="AD316" i="1"/>
  <c r="AE316" i="1" s="1"/>
  <c r="AP325" i="1"/>
  <c r="AD325" i="1"/>
  <c r="AP581" i="1"/>
  <c r="AE581" i="1"/>
  <c r="AT403" i="1"/>
  <c r="AE403" i="1"/>
  <c r="AF403" i="1" s="1"/>
  <c r="AP517" i="1"/>
  <c r="AE517" i="1"/>
  <c r="AF517" i="1" s="1"/>
  <c r="AT523" i="1"/>
  <c r="AE523" i="1"/>
  <c r="AF523" i="1" s="1"/>
  <c r="AP553" i="1"/>
  <c r="AE553" i="1"/>
  <c r="AF553" i="1" s="1"/>
  <c r="AP537" i="1"/>
  <c r="AE537" i="1"/>
  <c r="AF537" i="1" s="1"/>
  <c r="AP502" i="1"/>
  <c r="AE502" i="1"/>
  <c r="AF502" i="1" s="1"/>
  <c r="AP534" i="1"/>
  <c r="AE534" i="1"/>
  <c r="AF534" i="1" s="1"/>
  <c r="AT584" i="1"/>
  <c r="AE584" i="1"/>
  <c r="AF584" i="1" s="1"/>
  <c r="AV584" i="1" s="1"/>
  <c r="AP531" i="1"/>
  <c r="AE531" i="1"/>
  <c r="AF531" i="1" s="1"/>
  <c r="AP500" i="1"/>
  <c r="AE500" i="1"/>
  <c r="AP582" i="1"/>
  <c r="AE582" i="1"/>
  <c r="AF582" i="1" s="1"/>
  <c r="AV582" i="1" s="1"/>
  <c r="AP542" i="1"/>
  <c r="AE542" i="1"/>
  <c r="AF542" i="1" s="1"/>
  <c r="AP501" i="1"/>
  <c r="AE501" i="1"/>
  <c r="AF501" i="1" s="1"/>
  <c r="AT383" i="1"/>
  <c r="AE383" i="1"/>
  <c r="AF383" i="1" s="1"/>
  <c r="AV383" i="1" s="1"/>
  <c r="AP63" i="1"/>
  <c r="AC63" i="1"/>
  <c r="AP100" i="1"/>
  <c r="AC100" i="1"/>
  <c r="AX100" i="1" s="1"/>
  <c r="AY100" i="1" s="1"/>
  <c r="AT67" i="1"/>
  <c r="AC67" i="1"/>
  <c r="AP144" i="1"/>
  <c r="AC144" i="1"/>
  <c r="AX144" i="1" s="1"/>
  <c r="AY144" i="1" s="1"/>
  <c r="AT143" i="1"/>
  <c r="AC143" i="1"/>
  <c r="AX143" i="1" s="1"/>
  <c r="AY143" i="1" s="1"/>
  <c r="AP155" i="1"/>
  <c r="AC155" i="1"/>
  <c r="AX155" i="1" s="1"/>
  <c r="AY155" i="1" s="1"/>
  <c r="AT170" i="1"/>
  <c r="AC170" i="1"/>
  <c r="AT552" i="1"/>
  <c r="AE552" i="1"/>
  <c r="AF552" i="1" s="1"/>
  <c r="AT125" i="1"/>
  <c r="AC125" i="1"/>
  <c r="AP125" i="1"/>
  <c r="AC150" i="1"/>
  <c r="AP150" i="1"/>
  <c r="AT150" i="1"/>
  <c r="X632" i="1"/>
  <c r="Y632" i="1" s="1"/>
  <c r="AP306" i="1"/>
  <c r="AD306" i="1"/>
  <c r="AE306" i="1" s="1"/>
  <c r="AP551" i="1"/>
  <c r="AE551" i="1"/>
  <c r="AP491" i="1"/>
  <c r="AE491" i="1"/>
  <c r="AP497" i="1"/>
  <c r="AE497" i="1"/>
  <c r="AF497" i="1" s="1"/>
  <c r="AP538" i="1"/>
  <c r="AE538" i="1"/>
  <c r="AF538" i="1" s="1"/>
  <c r="AV538" i="1" s="1"/>
  <c r="AT381" i="1"/>
  <c r="AE381" i="1"/>
  <c r="AP166" i="1"/>
  <c r="AC166" i="1"/>
  <c r="AP136" i="1"/>
  <c r="AC136" i="1"/>
  <c r="AX136" i="1" s="1"/>
  <c r="AY136" i="1" s="1"/>
  <c r="AP168" i="1"/>
  <c r="AC168" i="1"/>
  <c r="AP57" i="1"/>
  <c r="AC57" i="1"/>
  <c r="AX57" i="1" s="1"/>
  <c r="AY57" i="1" s="1"/>
  <c r="AT172" i="1"/>
  <c r="AC172" i="1"/>
  <c r="AP171" i="1"/>
  <c r="AC171" i="1"/>
  <c r="AX171" i="1" s="1"/>
  <c r="AY171" i="1" s="1"/>
  <c r="AT138" i="1"/>
  <c r="AC138" i="1"/>
  <c r="AX138" i="1" s="1"/>
  <c r="AY138" i="1" s="1"/>
  <c r="X431" i="1"/>
  <c r="Y431" i="1" s="1"/>
  <c r="AU431" i="1" s="1"/>
  <c r="X464" i="1"/>
  <c r="X653" i="1"/>
  <c r="Y653" i="1" s="1"/>
  <c r="X634" i="1"/>
  <c r="X649" i="1"/>
  <c r="X643" i="1"/>
  <c r="Y643" i="1" s="1"/>
  <c r="AU643" i="1" s="1"/>
  <c r="X656" i="1"/>
  <c r="AP309" i="1"/>
  <c r="AD309" i="1"/>
  <c r="AE309" i="1" s="1"/>
  <c r="AP318" i="1"/>
  <c r="AD318" i="1"/>
  <c r="AE318" i="1" s="1"/>
  <c r="AP319" i="1"/>
  <c r="AD319" i="1"/>
  <c r="AE319" i="1" s="1"/>
  <c r="AP488" i="1"/>
  <c r="AE488" i="1"/>
  <c r="AP408" i="1"/>
  <c r="AE408" i="1"/>
  <c r="AF408" i="1" s="1"/>
  <c r="AP477" i="1"/>
  <c r="AE477" i="1"/>
  <c r="AP525" i="1"/>
  <c r="AE525" i="1"/>
  <c r="AF525" i="1" s="1"/>
  <c r="AP540" i="1"/>
  <c r="AE540" i="1"/>
  <c r="AF540" i="1" s="1"/>
  <c r="AV540" i="1" s="1"/>
  <c r="AP509" i="1"/>
  <c r="AE509" i="1"/>
  <c r="AF509" i="1" s="1"/>
  <c r="AP511" i="1"/>
  <c r="AE511" i="1"/>
  <c r="AF511" i="1" s="1"/>
  <c r="AP528" i="1"/>
  <c r="AE528" i="1"/>
  <c r="AF528" i="1" s="1"/>
  <c r="AP530" i="1"/>
  <c r="AE530" i="1"/>
  <c r="AF530" i="1" s="1"/>
  <c r="AP505" i="1"/>
  <c r="AE505" i="1"/>
  <c r="AF505" i="1" s="1"/>
  <c r="AT535" i="1"/>
  <c r="AE535" i="1"/>
  <c r="AF535" i="1" s="1"/>
  <c r="AP386" i="1"/>
  <c r="AE386" i="1"/>
  <c r="AF386" i="1" s="1"/>
  <c r="AP385" i="1"/>
  <c r="AE385" i="1"/>
  <c r="AF385" i="1" s="1"/>
  <c r="AV385" i="1" s="1"/>
  <c r="AP130" i="1"/>
  <c r="AC130" i="1"/>
  <c r="AX130" i="1" s="1"/>
  <c r="AY130" i="1" s="1"/>
  <c r="AT167" i="1"/>
  <c r="AC167" i="1"/>
  <c r="AP74" i="1"/>
  <c r="AC74" i="1"/>
  <c r="AX74" i="1" s="1"/>
  <c r="AY74" i="1" s="1"/>
  <c r="AT66" i="1"/>
  <c r="AC66" i="1"/>
  <c r="X655" i="1"/>
  <c r="Y655" i="1" s="1"/>
  <c r="AU655" i="1" s="1"/>
  <c r="AD367" i="1"/>
  <c r="AV367" i="1" s="1"/>
  <c r="AP367" i="1"/>
  <c r="AT367" i="1"/>
  <c r="Y468" i="1"/>
  <c r="AU468" i="1" s="1"/>
  <c r="AT140" i="1"/>
  <c r="AC140" i="1"/>
  <c r="AP140" i="1"/>
  <c r="X418" i="1"/>
  <c r="Y418" i="1" s="1"/>
  <c r="AU418" i="1" s="1"/>
  <c r="AT126" i="1"/>
  <c r="AC126" i="1"/>
  <c r="AP126" i="1"/>
  <c r="AP158" i="1"/>
  <c r="AC158" i="1"/>
  <c r="AX158" i="1" s="1"/>
  <c r="AY158" i="1" s="1"/>
  <c r="AP314" i="1"/>
  <c r="AD314" i="1"/>
  <c r="AP404" i="1"/>
  <c r="AE404" i="1"/>
  <c r="AF404" i="1" s="1"/>
  <c r="AP504" i="1"/>
  <c r="AE504" i="1"/>
  <c r="AF504" i="1" s="1"/>
  <c r="AP532" i="1"/>
  <c r="AE532" i="1"/>
  <c r="AF532" i="1" s="1"/>
  <c r="AT104" i="1"/>
  <c r="AC104" i="1"/>
  <c r="AP88" i="1"/>
  <c r="AC88" i="1"/>
  <c r="AX88" i="1" s="1"/>
  <c r="AY88" i="1" s="1"/>
  <c r="AT95" i="1"/>
  <c r="AC95" i="1"/>
  <c r="AP311" i="1"/>
  <c r="AD311" i="1"/>
  <c r="AE311" i="1" s="1"/>
  <c r="AT308" i="1"/>
  <c r="AD308" i="1"/>
  <c r="AE308" i="1" s="1"/>
  <c r="AV308" i="1" s="1"/>
  <c r="AP405" i="1"/>
  <c r="AE405" i="1"/>
  <c r="AF405" i="1" s="1"/>
  <c r="AP512" i="1"/>
  <c r="AE512" i="1"/>
  <c r="AF512" i="1" s="1"/>
  <c r="AP544" i="1"/>
  <c r="AE544" i="1"/>
  <c r="AF544" i="1" s="1"/>
  <c r="AT557" i="1"/>
  <c r="AE557" i="1"/>
  <c r="AF557" i="1" s="1"/>
  <c r="AV557" i="1" s="1"/>
  <c r="AP492" i="1"/>
  <c r="AE492" i="1"/>
  <c r="AF492" i="1" s="1"/>
  <c r="AP529" i="1"/>
  <c r="AE529" i="1"/>
  <c r="AF529" i="1" s="1"/>
  <c r="AP526" i="1"/>
  <c r="AE526" i="1"/>
  <c r="AF526" i="1" s="1"/>
  <c r="AP533" i="1"/>
  <c r="AE533" i="1"/>
  <c r="AF533" i="1" s="1"/>
  <c r="AV533" i="1" s="1"/>
  <c r="AT519" i="1"/>
  <c r="AE519" i="1"/>
  <c r="AF519" i="1" s="1"/>
  <c r="AT490" i="1"/>
  <c r="AE490" i="1"/>
  <c r="AF490" i="1" s="1"/>
  <c r="AP579" i="1"/>
  <c r="AE579" i="1"/>
  <c r="AF579" i="1" s="1"/>
  <c r="AP572" i="1"/>
  <c r="AE572" i="1"/>
  <c r="AF572" i="1" s="1"/>
  <c r="AP85" i="1"/>
  <c r="AC85" i="1"/>
  <c r="AX85" i="1" s="1"/>
  <c r="AY85" i="1" s="1"/>
  <c r="AT108" i="1"/>
  <c r="AC108" i="1"/>
  <c r="AP94" i="1"/>
  <c r="AC94" i="1"/>
  <c r="AX94" i="1" s="1"/>
  <c r="AY94" i="1" s="1"/>
  <c r="AT151" i="1"/>
  <c r="AC151" i="1"/>
  <c r="AT109" i="1"/>
  <c r="AC109" i="1"/>
  <c r="AX109" i="1" s="1"/>
  <c r="AY109" i="1" s="1"/>
  <c r="AT99" i="1"/>
  <c r="AC99" i="1"/>
  <c r="AP115" i="1"/>
  <c r="AC115" i="1"/>
  <c r="AX115" i="1" s="1"/>
  <c r="AY115" i="1" s="1"/>
  <c r="AP506" i="1"/>
  <c r="AE506" i="1"/>
  <c r="AF506" i="1" s="1"/>
  <c r="AT62" i="1"/>
  <c r="AC62" i="1"/>
  <c r="AX62" i="1" s="1"/>
  <c r="AY62" i="1" s="1"/>
  <c r="AP514" i="1"/>
  <c r="AE514" i="1"/>
  <c r="AF514" i="1" s="1"/>
  <c r="AT154" i="1"/>
  <c r="AC154" i="1"/>
  <c r="AX154" i="1" s="1"/>
  <c r="AY154" i="1" s="1"/>
  <c r="AT547" i="1"/>
  <c r="AE547" i="1"/>
  <c r="AF547" i="1" s="1"/>
  <c r="X467" i="1"/>
  <c r="Y467" i="1" s="1"/>
  <c r="X465" i="1"/>
  <c r="Y465" i="1" s="1"/>
  <c r="AU465" i="1" s="1"/>
  <c r="X642" i="1"/>
  <c r="Y642" i="1" s="1"/>
  <c r="AU642" i="1" s="1"/>
  <c r="X435" i="1"/>
  <c r="Y435" i="1" s="1"/>
  <c r="AU435" i="1" s="1"/>
  <c r="AT103" i="1"/>
  <c r="AC103" i="1"/>
  <c r="AX103" i="1" s="1"/>
  <c r="AY103" i="1" s="1"/>
  <c r="AP69" i="1"/>
  <c r="AC69" i="1"/>
  <c r="AP56" i="1"/>
  <c r="AC56" i="1"/>
  <c r="AX56" i="1" s="1"/>
  <c r="AY56" i="1" s="1"/>
  <c r="AE495" i="1"/>
  <c r="AF495" i="1" s="1"/>
  <c r="AV495" i="1" s="1"/>
  <c r="AP520" i="1"/>
  <c r="AE520" i="1"/>
  <c r="AF520" i="1" s="1"/>
  <c r="AP568" i="1"/>
  <c r="AE568" i="1"/>
  <c r="AF568" i="1" s="1"/>
  <c r="AP522" i="1"/>
  <c r="AE522" i="1"/>
  <c r="AF522" i="1" s="1"/>
  <c r="AP406" i="1"/>
  <c r="AE406" i="1"/>
  <c r="AF406" i="1" s="1"/>
  <c r="AV406" i="1" s="1"/>
  <c r="AT326" i="1"/>
  <c r="AD326" i="1"/>
  <c r="AE326" i="1" s="1"/>
  <c r="AV326" i="1" s="1"/>
  <c r="AT312" i="1"/>
  <c r="AD312" i="1"/>
  <c r="AE312" i="1" s="1"/>
  <c r="AV312" i="1" s="1"/>
  <c r="AP313" i="1"/>
  <c r="AD313" i="1"/>
  <c r="AE313" i="1" s="1"/>
  <c r="AT133" i="1"/>
  <c r="AC133" i="1"/>
  <c r="AX133" i="1" s="1"/>
  <c r="AY133" i="1" s="1"/>
  <c r="AE574" i="1"/>
  <c r="AF574" i="1" s="1"/>
  <c r="AV574" i="1" s="1"/>
  <c r="AE545" i="1"/>
  <c r="AF545" i="1" s="1"/>
  <c r="AV545" i="1" s="1"/>
  <c r="AT159" i="1"/>
  <c r="AC159" i="1"/>
  <c r="AX159" i="1" s="1"/>
  <c r="AY159" i="1" s="1"/>
  <c r="AT70" i="1"/>
  <c r="AC70" i="1"/>
  <c r="AT153" i="1"/>
  <c r="AC153" i="1"/>
  <c r="AX153" i="1" s="1"/>
  <c r="AY153" i="1" s="1"/>
  <c r="AP112" i="1"/>
  <c r="AC112" i="1"/>
  <c r="AX112" i="1" s="1"/>
  <c r="AY112" i="1" s="1"/>
  <c r="AP543" i="1"/>
  <c r="AE543" i="1"/>
  <c r="AF543" i="1" s="1"/>
  <c r="AC89" i="1"/>
  <c r="X448" i="1"/>
  <c r="Y448" i="1" s="1"/>
  <c r="AU448" i="1" s="1"/>
  <c r="X430" i="1"/>
  <c r="Y430" i="1" s="1"/>
  <c r="AT173" i="1"/>
  <c r="AC173" i="1"/>
  <c r="AX173" i="1" s="1"/>
  <c r="AY173" i="1" s="1"/>
  <c r="X651" i="1"/>
  <c r="Y651" i="1" s="1"/>
  <c r="AU651" i="1" s="1"/>
  <c r="X630" i="1"/>
  <c r="Y630" i="1" s="1"/>
  <c r="AU630" i="1" s="1"/>
  <c r="X456" i="1"/>
  <c r="Y456" i="1" s="1"/>
  <c r="X452" i="1"/>
  <c r="Y452" i="1" s="1"/>
  <c r="AU452" i="1" s="1"/>
  <c r="X647" i="1"/>
  <c r="Y647" i="1" s="1"/>
  <c r="X429" i="1"/>
  <c r="AT79" i="1"/>
  <c r="AC79" i="1"/>
  <c r="AP156" i="1"/>
  <c r="AC156" i="1"/>
  <c r="AP160" i="1"/>
  <c r="AC160" i="1"/>
  <c r="AT64" i="1"/>
  <c r="AC64" i="1"/>
  <c r="AP98" i="1"/>
  <c r="AC98" i="1"/>
  <c r="AX98" i="1" s="1"/>
  <c r="AY98" i="1" s="1"/>
  <c r="AT90" i="1"/>
  <c r="AC90" i="1"/>
  <c r="AT73" i="1"/>
  <c r="AC73" i="1"/>
  <c r="AX73" i="1" s="1"/>
  <c r="AY73" i="1" s="1"/>
  <c r="AT105" i="1"/>
  <c r="AC105" i="1"/>
  <c r="AP142" i="1"/>
  <c r="AC142" i="1"/>
  <c r="AT149" i="1"/>
  <c r="AC149" i="1"/>
  <c r="AP82" i="1"/>
  <c r="AC82" i="1"/>
  <c r="AX82" i="1" s="1"/>
  <c r="AY82" i="1" s="1"/>
  <c r="AT120" i="1"/>
  <c r="AC120" i="1"/>
  <c r="AT162" i="1"/>
  <c r="AC162" i="1"/>
  <c r="AP123" i="1"/>
  <c r="AC123" i="1"/>
  <c r="AP76" i="1"/>
  <c r="AC76" i="1"/>
  <c r="AP139" i="1"/>
  <c r="AC139" i="1"/>
  <c r="AP494" i="1"/>
  <c r="AE494" i="1"/>
  <c r="AF494" i="1" s="1"/>
  <c r="AT78" i="1"/>
  <c r="AC78" i="1"/>
  <c r="AP310" i="1"/>
  <c r="AD310" i="1"/>
  <c r="AE310" i="1" s="1"/>
  <c r="AP165" i="1"/>
  <c r="AC165" i="1"/>
  <c r="AX165" i="1" s="1"/>
  <c r="AY165" i="1" s="1"/>
  <c r="AT96" i="1"/>
  <c r="AC96" i="1"/>
  <c r="AP489" i="1"/>
  <c r="AE489" i="1"/>
  <c r="AF489" i="1" s="1"/>
  <c r="AT317" i="1"/>
  <c r="AD317" i="1"/>
  <c r="AE317" i="1" s="1"/>
  <c r="AV317" i="1" s="1"/>
  <c r="AP128" i="1"/>
  <c r="AC128" i="1"/>
  <c r="AP382" i="1"/>
  <c r="AE382" i="1"/>
  <c r="AF382" i="1" s="1"/>
  <c r="AP496" i="1"/>
  <c r="AE496" i="1"/>
  <c r="AF496" i="1" s="1"/>
  <c r="AV496" i="1" s="1"/>
  <c r="AC164" i="1"/>
  <c r="AP575" i="1"/>
  <c r="AE575" i="1"/>
  <c r="AF575" i="1" s="1"/>
  <c r="AV575" i="1" s="1"/>
  <c r="AE503" i="1"/>
  <c r="AF503" i="1" s="1"/>
  <c r="AV503" i="1" s="1"/>
  <c r="AT87" i="1"/>
  <c r="AC87" i="1"/>
  <c r="AX87" i="1" s="1"/>
  <c r="AY87" i="1" s="1"/>
  <c r="AD322" i="1"/>
  <c r="AE322" i="1" s="1"/>
  <c r="AV322" i="1" s="1"/>
  <c r="AE510" i="1"/>
  <c r="AF510" i="1" s="1"/>
  <c r="AV510" i="1" s="1"/>
  <c r="AT146" i="1"/>
  <c r="AC146" i="1"/>
  <c r="AX146" i="1" s="1"/>
  <c r="AY146" i="1" s="1"/>
  <c r="AP91" i="1"/>
  <c r="AC91" i="1"/>
  <c r="AT141" i="1"/>
  <c r="AC141" i="1"/>
  <c r="X455" i="1"/>
  <c r="Y455" i="1" s="1"/>
  <c r="AU455" i="1" s="1"/>
  <c r="X641" i="1"/>
  <c r="X463" i="1"/>
  <c r="Y463" i="1" s="1"/>
  <c r="AU463" i="1" s="1"/>
  <c r="X443" i="1"/>
  <c r="Y443" i="1" s="1"/>
  <c r="AU443" i="1" s="1"/>
  <c r="X412" i="1"/>
  <c r="Y412" i="1" s="1"/>
  <c r="AU412" i="1" s="1"/>
  <c r="X631" i="1"/>
  <c r="X425" i="1"/>
  <c r="Y425" i="1" s="1"/>
  <c r="AU425" i="1" s="1"/>
  <c r="X423" i="1"/>
  <c r="Y423" i="1" s="1"/>
  <c r="AU423" i="1" s="1"/>
  <c r="X428" i="1"/>
  <c r="Y428" i="1" s="1"/>
  <c r="AU428" i="1" s="1"/>
  <c r="X440" i="1"/>
  <c r="Y440" i="1" s="1"/>
  <c r="AU440" i="1" s="1"/>
  <c r="AT135" i="1"/>
  <c r="AC135" i="1"/>
  <c r="X445" i="1"/>
  <c r="Y445" i="1" s="1"/>
  <c r="AU445" i="1" s="1"/>
  <c r="X637" i="1"/>
  <c r="Y637" i="1" s="1"/>
  <c r="AU637" i="1" s="1"/>
  <c r="AT113" i="1"/>
  <c r="AC113" i="1"/>
  <c r="X434" i="1"/>
  <c r="Y434" i="1" s="1"/>
  <c r="AU434" i="1" s="1"/>
  <c r="AP131" i="1"/>
  <c r="AC131" i="1"/>
  <c r="AP145" i="1"/>
  <c r="AC145" i="1"/>
  <c r="AX145" i="1" s="1"/>
  <c r="AY145" i="1" s="1"/>
  <c r="AT161" i="1"/>
  <c r="AC161" i="1"/>
  <c r="AX161" i="1" s="1"/>
  <c r="AY161" i="1" s="1"/>
  <c r="AT80" i="1"/>
  <c r="AC80" i="1"/>
  <c r="AX80" i="1" s="1"/>
  <c r="AY80" i="1" s="1"/>
  <c r="AT97" i="1"/>
  <c r="AC97" i="1"/>
  <c r="AP148" i="1"/>
  <c r="AC148" i="1"/>
  <c r="AX148" i="1" s="1"/>
  <c r="AY148" i="1" s="1"/>
  <c r="AP111" i="1"/>
  <c r="AC111" i="1"/>
  <c r="AP121" i="1"/>
  <c r="AC121" i="1"/>
  <c r="AX121" i="1" s="1"/>
  <c r="AY121" i="1" s="1"/>
  <c r="AT132" i="1"/>
  <c r="AC132" i="1"/>
  <c r="AX132" i="1" s="1"/>
  <c r="AY132" i="1" s="1"/>
  <c r="AP83" i="1"/>
  <c r="AC83" i="1"/>
  <c r="AX83" i="1" s="1"/>
  <c r="AY83" i="1" s="1"/>
  <c r="AT59" i="1"/>
  <c r="AC59" i="1"/>
  <c r="AX59" i="1" s="1"/>
  <c r="AY59" i="1" s="1"/>
  <c r="AP521" i="1"/>
  <c r="AE521" i="1"/>
  <c r="AF521" i="1" s="1"/>
  <c r="AV521" i="1" s="1"/>
  <c r="AT118" i="1"/>
  <c r="AC118" i="1"/>
  <c r="AT566" i="1"/>
  <c r="AE566" i="1"/>
  <c r="AF566" i="1" s="1"/>
  <c r="AP518" i="1"/>
  <c r="AE518" i="1"/>
  <c r="AF518" i="1" s="1"/>
  <c r="AT516" i="1"/>
  <c r="AE516" i="1"/>
  <c r="AF516" i="1" s="1"/>
  <c r="AP507" i="1"/>
  <c r="AE507" i="1"/>
  <c r="AF507" i="1" s="1"/>
  <c r="AP93" i="1"/>
  <c r="AC93" i="1"/>
  <c r="AX93" i="1" s="1"/>
  <c r="AY93" i="1" s="1"/>
  <c r="AE541" i="1"/>
  <c r="AF541" i="1" s="1"/>
  <c r="AV541" i="1" s="1"/>
  <c r="AT119" i="1"/>
  <c r="AC119" i="1"/>
  <c r="AX119" i="1" s="1"/>
  <c r="AY119" i="1" s="1"/>
  <c r="AE527" i="1"/>
  <c r="AF527" i="1" s="1"/>
  <c r="AV527" i="1" s="1"/>
  <c r="AT68" i="1"/>
  <c r="AC68" i="1"/>
  <c r="AX68" i="1" s="1"/>
  <c r="AY68" i="1" s="1"/>
  <c r="AP567" i="1"/>
  <c r="AE567" i="1"/>
  <c r="AF567" i="1" s="1"/>
  <c r="AP84" i="1"/>
  <c r="AC84" i="1"/>
  <c r="AX84" i="1" s="1"/>
  <c r="AY84" i="1" s="1"/>
  <c r="AE493" i="1"/>
  <c r="AF493" i="1" s="1"/>
  <c r="AV493" i="1" s="1"/>
  <c r="AT307" i="1"/>
  <c r="AD307" i="1"/>
  <c r="AE307" i="1" s="1"/>
  <c r="AT163" i="1"/>
  <c r="AC163" i="1"/>
  <c r="AX163" i="1" s="1"/>
  <c r="AY163" i="1" s="1"/>
  <c r="AT107" i="1"/>
  <c r="AC107" i="1"/>
  <c r="AE478" i="1"/>
  <c r="AF478" i="1" s="1"/>
  <c r="AV478" i="1" s="1"/>
  <c r="AT101" i="1"/>
  <c r="AC101" i="1"/>
  <c r="AD315" i="1"/>
  <c r="AE315" i="1" s="1"/>
  <c r="AV315" i="1" s="1"/>
  <c r="AP558" i="1"/>
  <c r="AE558" i="1"/>
  <c r="AF558" i="1" s="1"/>
  <c r="AT539" i="1"/>
  <c r="AE539" i="1"/>
  <c r="AF539" i="1" s="1"/>
  <c r="AV539" i="1" s="1"/>
  <c r="AE583" i="1"/>
  <c r="AF583" i="1" s="1"/>
  <c r="AE498" i="1"/>
  <c r="X444" i="1"/>
  <c r="Y444" i="1" s="1"/>
  <c r="AU444" i="1" s="1"/>
  <c r="X471" i="1"/>
  <c r="Y471" i="1" s="1"/>
  <c r="AU471" i="1" s="1"/>
  <c r="X469" i="1"/>
  <c r="Y469" i="1" s="1"/>
  <c r="AU469" i="1" s="1"/>
  <c r="X410" i="1"/>
  <c r="Y410" i="1" s="1"/>
  <c r="AU410" i="1" s="1"/>
  <c r="X474" i="1"/>
  <c r="Y474" i="1" s="1"/>
  <c r="AU474" i="1" s="1"/>
  <c r="X461" i="1"/>
  <c r="Y461" i="1" s="1"/>
  <c r="X454" i="1"/>
  <c r="Y454" i="1" s="1"/>
  <c r="AU454" i="1" s="1"/>
  <c r="X466" i="1"/>
  <c r="Y466" i="1" s="1"/>
  <c r="AU466" i="1" s="1"/>
  <c r="X422" i="1"/>
  <c r="Y422" i="1" s="1"/>
  <c r="AU422" i="1" s="1"/>
  <c r="AT116" i="1"/>
  <c r="AC116" i="1"/>
  <c r="X437" i="1"/>
  <c r="Y437" i="1" s="1"/>
  <c r="X648" i="1"/>
  <c r="Y648" i="1" s="1"/>
  <c r="AU648" i="1" s="1"/>
  <c r="AU42" i="1"/>
  <c r="AP562" i="1"/>
  <c r="AU576" i="1"/>
  <c r="AG859" i="1"/>
  <c r="AV859" i="1" s="1"/>
  <c r="AC691" i="1"/>
  <c r="AU577" i="1"/>
  <c r="AU498" i="1"/>
  <c r="AP323" i="1"/>
  <c r="AP299" i="1"/>
  <c r="AD299" i="1"/>
  <c r="AV299" i="1" s="1"/>
  <c r="AP356" i="1"/>
  <c r="AD356" i="1"/>
  <c r="AD355" i="1" s="1"/>
  <c r="AP513" i="1"/>
  <c r="AP619" i="1"/>
  <c r="AE619" i="1"/>
  <c r="AV619" i="1" s="1"/>
  <c r="AP842" i="1"/>
  <c r="AG842" i="1"/>
  <c r="AG841" i="1" s="1"/>
  <c r="AP717" i="1"/>
  <c r="AF717" i="1"/>
  <c r="AG717" i="1" s="1"/>
  <c r="AP536" i="1"/>
  <c r="AE536" i="1"/>
  <c r="AF536" i="1" s="1"/>
  <c r="AT303" i="1"/>
  <c r="AD303" i="1"/>
  <c r="AV303" i="1" s="1"/>
  <c r="AT564" i="1"/>
  <c r="AE564" i="1"/>
  <c r="AP378" i="1"/>
  <c r="AD378" i="1"/>
  <c r="AV378" i="1" s="1"/>
  <c r="AP343" i="1"/>
  <c r="AC420" i="1"/>
  <c r="AX420" i="1" s="1"/>
  <c r="AC460" i="1"/>
  <c r="AP549" i="1"/>
  <c r="AE549" i="1"/>
  <c r="AE548" i="1" s="1"/>
  <c r="AP400" i="1"/>
  <c r="AE400" i="1"/>
  <c r="AE399" i="1" s="1"/>
  <c r="AP577" i="1"/>
  <c r="AP765" i="1"/>
  <c r="AF765" i="1"/>
  <c r="AG765" i="1" s="1"/>
  <c r="AP789" i="1"/>
  <c r="AF789" i="1"/>
  <c r="AG789" i="1" s="1"/>
  <c r="AP569" i="1"/>
  <c r="AP850" i="1"/>
  <c r="AG850" i="1"/>
  <c r="AV850" i="1" s="1"/>
  <c r="AP660" i="1"/>
  <c r="AF660" i="1"/>
  <c r="AV660" i="1" s="1"/>
  <c r="AT288" i="1"/>
  <c r="AD288" i="1"/>
  <c r="AV288" i="1" s="1"/>
  <c r="AC431" i="1"/>
  <c r="AC882" i="1"/>
  <c r="AC887" i="1"/>
  <c r="AF707" i="1"/>
  <c r="AG707" i="1" s="1"/>
  <c r="AV707" i="1" s="1"/>
  <c r="AP586" i="1"/>
  <c r="AE586" i="1"/>
  <c r="AP554" i="1"/>
  <c r="U657" i="1"/>
  <c r="AO657" i="1" s="1"/>
  <c r="AP809" i="1"/>
  <c r="AF809" i="1"/>
  <c r="AG809" i="1" s="1"/>
  <c r="AP900" i="1"/>
  <c r="AG900" i="1"/>
  <c r="AV900" i="1" s="1"/>
  <c r="AT821" i="1"/>
  <c r="AF821" i="1"/>
  <c r="AG821" i="1" s="1"/>
  <c r="AP398" i="1"/>
  <c r="AT390" i="1"/>
  <c r="AE390" i="1"/>
  <c r="AV390" i="1" s="1"/>
  <c r="AT331" i="1"/>
  <c r="AD331" i="1"/>
  <c r="AV331" i="1" s="1"/>
  <c r="AC339" i="1"/>
  <c r="AP402" i="1"/>
  <c r="AP387" i="1"/>
  <c r="AP479" i="1"/>
  <c r="AP839" i="1"/>
  <c r="AG839" i="1"/>
  <c r="AV839" i="1" s="1"/>
  <c r="AP817" i="1"/>
  <c r="AF817" i="1"/>
  <c r="AG817" i="1" s="1"/>
  <c r="AE482" i="1"/>
  <c r="AV482" i="1" s="1"/>
  <c r="AP413" i="1"/>
  <c r="AC631" i="1"/>
  <c r="AX631" i="1" s="1"/>
  <c r="AY631" i="1" s="1"/>
  <c r="AC623" i="1"/>
  <c r="AC888" i="1"/>
  <c r="AP692" i="1"/>
  <c r="AT888" i="1"/>
  <c r="AT696" i="1"/>
  <c r="AP888" i="1"/>
  <c r="AP697" i="1"/>
  <c r="AT695" i="1"/>
  <c r="U17" i="1"/>
  <c r="AO17" i="1" s="1"/>
  <c r="AC695" i="1"/>
  <c r="AP693" i="1"/>
  <c r="AP695" i="1"/>
  <c r="AT691" i="1"/>
  <c r="AT690" i="1"/>
  <c r="AP694" i="1"/>
  <c r="AT631" i="1"/>
  <c r="AT879" i="1"/>
  <c r="AT339" i="1"/>
  <c r="AU778" i="1"/>
  <c r="AP631" i="1"/>
  <c r="AT460" i="1"/>
  <c r="AT887" i="1"/>
  <c r="AP460" i="1"/>
  <c r="AP886" i="1"/>
  <c r="AC886" i="1"/>
  <c r="AP884" i="1"/>
  <c r="AC884" i="1"/>
  <c r="AP874" i="1"/>
  <c r="AC874" i="1"/>
  <c r="AT885" i="1"/>
  <c r="AC885" i="1"/>
  <c r="AP878" i="1"/>
  <c r="AC878" i="1"/>
  <c r="AP876" i="1"/>
  <c r="AC876" i="1"/>
  <c r="AP889" i="1"/>
  <c r="AC889" i="1"/>
  <c r="AC880" i="1"/>
  <c r="AP879" i="1"/>
  <c r="AC879" i="1"/>
  <c r="AT877" i="1"/>
  <c r="AC877" i="1"/>
  <c r="V873" i="1"/>
  <c r="AP881" i="1"/>
  <c r="AC881" i="1"/>
  <c r="AT890" i="1"/>
  <c r="AC890" i="1"/>
  <c r="AP883" i="1"/>
  <c r="AC883" i="1"/>
  <c r="AP875" i="1"/>
  <c r="AC875" i="1"/>
  <c r="AP623" i="1"/>
  <c r="AP431" i="1"/>
  <c r="AT623" i="1"/>
  <c r="AP420" i="1"/>
  <c r="AC652" i="1"/>
  <c r="AX652" i="1" s="1"/>
  <c r="AP651" i="1"/>
  <c r="AC651" i="1"/>
  <c r="AX651" i="1" s="1"/>
  <c r="AY651" i="1" s="1"/>
  <c r="AP654" i="1"/>
  <c r="AC654" i="1"/>
  <c r="AX654" i="1" s="1"/>
  <c r="AP656" i="1"/>
  <c r="AC656" i="1"/>
  <c r="AT653" i="1"/>
  <c r="AC653" i="1"/>
  <c r="AP646" i="1"/>
  <c r="AC646" i="1"/>
  <c r="AP648" i="1"/>
  <c r="AC648" i="1"/>
  <c r="AX648" i="1" s="1"/>
  <c r="AY648" i="1" s="1"/>
  <c r="AP640" i="1"/>
  <c r="AC640" i="1"/>
  <c r="AP624" i="1"/>
  <c r="AC624" i="1"/>
  <c r="AP622" i="1"/>
  <c r="AC622" i="1"/>
  <c r="AC645" i="1"/>
  <c r="AP625" i="1"/>
  <c r="AC625" i="1"/>
  <c r="AX625" i="1" s="1"/>
  <c r="AP649" i="1"/>
  <c r="AC649" i="1"/>
  <c r="AX649" i="1" s="1"/>
  <c r="AY649" i="1" s="1"/>
  <c r="AP632" i="1"/>
  <c r="AC632" i="1"/>
  <c r="AP629" i="1"/>
  <c r="AC629" i="1"/>
  <c r="AX629" i="1" s="1"/>
  <c r="AP641" i="1"/>
  <c r="AC641" i="1"/>
  <c r="AP642" i="1"/>
  <c r="AC642" i="1"/>
  <c r="AP639" i="1"/>
  <c r="AC639" i="1"/>
  <c r="AX639" i="1" s="1"/>
  <c r="AC628" i="1"/>
  <c r="AC626" i="1"/>
  <c r="AP633" i="1"/>
  <c r="AC633" i="1"/>
  <c r="AX633" i="1" s="1"/>
  <c r="AY633" i="1" s="1"/>
  <c r="AP634" i="1"/>
  <c r="AC634" i="1"/>
  <c r="AP630" i="1"/>
  <c r="AC630" i="1"/>
  <c r="AX630" i="1" s="1"/>
  <c r="AY630" i="1" s="1"/>
  <c r="AP635" i="1"/>
  <c r="AC635" i="1"/>
  <c r="AX635" i="1" s="1"/>
  <c r="AP638" i="1"/>
  <c r="AC638" i="1"/>
  <c r="AP644" i="1"/>
  <c r="AC644" i="1"/>
  <c r="AP637" i="1"/>
  <c r="AC637" i="1"/>
  <c r="AC643" i="1"/>
  <c r="AX643" i="1" s="1"/>
  <c r="AY643" i="1" s="1"/>
  <c r="AT647" i="1"/>
  <c r="AC647" i="1"/>
  <c r="AC636" i="1"/>
  <c r="AT650" i="1"/>
  <c r="AC650" i="1"/>
  <c r="AX650" i="1" s="1"/>
  <c r="AP621" i="1"/>
  <c r="AC621" i="1"/>
  <c r="V620" i="1"/>
  <c r="AW620" i="1" s="1"/>
  <c r="AT431" i="1"/>
  <c r="AT420" i="1"/>
  <c r="AP455" i="1"/>
  <c r="AC455" i="1"/>
  <c r="AX455" i="1" s="1"/>
  <c r="AY455" i="1" s="1"/>
  <c r="AP470" i="1"/>
  <c r="AC470" i="1"/>
  <c r="AX470" i="1" s="1"/>
  <c r="AY470" i="1" s="1"/>
  <c r="AT454" i="1"/>
  <c r="AC454" i="1"/>
  <c r="AX454" i="1" s="1"/>
  <c r="AY454" i="1" s="1"/>
  <c r="AP456" i="1"/>
  <c r="AC456" i="1"/>
  <c r="AX456" i="1" s="1"/>
  <c r="AY456" i="1" s="1"/>
  <c r="AP457" i="1"/>
  <c r="AC457" i="1"/>
  <c r="AP452" i="1"/>
  <c r="AC452" i="1"/>
  <c r="AP472" i="1"/>
  <c r="AC472" i="1"/>
  <c r="AX472" i="1" s="1"/>
  <c r="AP451" i="1"/>
  <c r="AC451" i="1"/>
  <c r="AX451" i="1" s="1"/>
  <c r="AC473" i="1"/>
  <c r="AX473" i="1" s="1"/>
  <c r="AT453" i="1"/>
  <c r="AC453" i="1"/>
  <c r="V449" i="1"/>
  <c r="AW449" i="1" s="1"/>
  <c r="AP469" i="1"/>
  <c r="AC469" i="1"/>
  <c r="AP458" i="1"/>
  <c r="AC458" i="1"/>
  <c r="AP474" i="1"/>
  <c r="AC474" i="1"/>
  <c r="AP459" i="1"/>
  <c r="AC459" i="1"/>
  <c r="AX459" i="1" s="1"/>
  <c r="AY459" i="1" s="1"/>
  <c r="AP467" i="1"/>
  <c r="AC467" i="1"/>
  <c r="AP464" i="1"/>
  <c r="AC464" i="1"/>
  <c r="AX464" i="1" s="1"/>
  <c r="AY464" i="1" s="1"/>
  <c r="AT471" i="1"/>
  <c r="AC471" i="1"/>
  <c r="AP463" i="1"/>
  <c r="AC463" i="1"/>
  <c r="AP466" i="1"/>
  <c r="AC466" i="1"/>
  <c r="AP465" i="1"/>
  <c r="AC465" i="1"/>
  <c r="AP462" i="1"/>
  <c r="AC462" i="1"/>
  <c r="AP461" i="1"/>
  <c r="AC461" i="1"/>
  <c r="AX461" i="1" s="1"/>
  <c r="AY461" i="1" s="1"/>
  <c r="AP450" i="1"/>
  <c r="AC450" i="1"/>
  <c r="AT443" i="1"/>
  <c r="AC443" i="1"/>
  <c r="AP435" i="1"/>
  <c r="AC435" i="1"/>
  <c r="AP440" i="1"/>
  <c r="AC440" i="1"/>
  <c r="AX440" i="1" s="1"/>
  <c r="AY440" i="1" s="1"/>
  <c r="AP434" i="1"/>
  <c r="AC434" i="1"/>
  <c r="AX434" i="1" s="1"/>
  <c r="AY434" i="1" s="1"/>
  <c r="AC444" i="1"/>
  <c r="AX444" i="1" s="1"/>
  <c r="AY444" i="1" s="1"/>
  <c r="AC436" i="1"/>
  <c r="AX436" i="1" s="1"/>
  <c r="AP441" i="1"/>
  <c r="AC441" i="1"/>
  <c r="AP442" i="1"/>
  <c r="AC442" i="1"/>
  <c r="AX442" i="1" s="1"/>
  <c r="AP438" i="1"/>
  <c r="AC438" i="1"/>
  <c r="AT439" i="1"/>
  <c r="AC439" i="1"/>
  <c r="AX439" i="1" s="1"/>
  <c r="AT445" i="1"/>
  <c r="AC445" i="1"/>
  <c r="AC437" i="1"/>
  <c r="AX437" i="1" s="1"/>
  <c r="AY437" i="1" s="1"/>
  <c r="AP446" i="1"/>
  <c r="AC446" i="1"/>
  <c r="AP448" i="1"/>
  <c r="AC448" i="1"/>
  <c r="AX448" i="1" s="1"/>
  <c r="AY448" i="1" s="1"/>
  <c r="AP433" i="1"/>
  <c r="AC433" i="1"/>
  <c r="AT415" i="1"/>
  <c r="AC415" i="1"/>
  <c r="AX415" i="1" s="1"/>
  <c r="AP429" i="1"/>
  <c r="AC429" i="1"/>
  <c r="AX429" i="1" s="1"/>
  <c r="AY429" i="1" s="1"/>
  <c r="AP425" i="1"/>
  <c r="AC425" i="1"/>
  <c r="AT421" i="1"/>
  <c r="AC421" i="1"/>
  <c r="AX421" i="1" s="1"/>
  <c r="AP419" i="1"/>
  <c r="AC419" i="1"/>
  <c r="AX419" i="1" s="1"/>
  <c r="AP422" i="1"/>
  <c r="AC422" i="1"/>
  <c r="AX422" i="1" s="1"/>
  <c r="AY422" i="1" s="1"/>
  <c r="AP416" i="1"/>
  <c r="AC416" i="1"/>
  <c r="AX416" i="1" s="1"/>
  <c r="AP432" i="1"/>
  <c r="AC432" i="1"/>
  <c r="AX432" i="1" s="1"/>
  <c r="AY432" i="1" s="1"/>
  <c r="AT430" i="1"/>
  <c r="AC430" i="1"/>
  <c r="AP411" i="1"/>
  <c r="AC411" i="1"/>
  <c r="AX411" i="1" s="1"/>
  <c r="AY411" i="1" s="1"/>
  <c r="AP417" i="1"/>
  <c r="AC417" i="1"/>
  <c r="AP414" i="1"/>
  <c r="AC414" i="1"/>
  <c r="AX414" i="1" s="1"/>
  <c r="AT412" i="1"/>
  <c r="AC412" i="1"/>
  <c r="AX412" i="1" s="1"/>
  <c r="AY412" i="1" s="1"/>
  <c r="AP423" i="1"/>
  <c r="AC423" i="1"/>
  <c r="AX423" i="1" s="1"/>
  <c r="AY423" i="1" s="1"/>
  <c r="AP424" i="1"/>
  <c r="AC424" i="1"/>
  <c r="AT428" i="1"/>
  <c r="AC428" i="1"/>
  <c r="AT418" i="1"/>
  <c r="AC418" i="1"/>
  <c r="AT427" i="1"/>
  <c r="AC427" i="1"/>
  <c r="AC426" i="1"/>
  <c r="AT413" i="1"/>
  <c r="AC413" i="1"/>
  <c r="AX413" i="1" s="1"/>
  <c r="AP410" i="1"/>
  <c r="AC410" i="1"/>
  <c r="AX410" i="1" s="1"/>
  <c r="AY410" i="1" s="1"/>
  <c r="AP342" i="1"/>
  <c r="AC342" i="1"/>
  <c r="AT346" i="1"/>
  <c r="AC346" i="1"/>
  <c r="AT345" i="1"/>
  <c r="AC345" i="1"/>
  <c r="AP338" i="1"/>
  <c r="AC338" i="1"/>
  <c r="AP341" i="1"/>
  <c r="AC341" i="1"/>
  <c r="AP340" i="1"/>
  <c r="AC340" i="1"/>
  <c r="AP344" i="1"/>
  <c r="AC344" i="1"/>
  <c r="AC343" i="1"/>
  <c r="AC337" i="1"/>
  <c r="AT343" i="1"/>
  <c r="V336" i="1"/>
  <c r="AW336" i="1" s="1"/>
  <c r="V18" i="1"/>
  <c r="AW18" i="1" s="1"/>
  <c r="AC178" i="1"/>
  <c r="AP178" i="1"/>
  <c r="AT378" i="1"/>
  <c r="AP277" i="1"/>
  <c r="AT266" i="1"/>
  <c r="AT411" i="1"/>
  <c r="AT91" i="1"/>
  <c r="AC217" i="1"/>
  <c r="AP217" i="1"/>
  <c r="AT274" i="1"/>
  <c r="AP539" i="1"/>
  <c r="AP292" i="1"/>
  <c r="AF289" i="1"/>
  <c r="AF246" i="1" s="1"/>
  <c r="AT283" i="1"/>
  <c r="AC282" i="1"/>
  <c r="AC277" i="1"/>
  <c r="AC274" i="1"/>
  <c r="AT280" i="1"/>
  <c r="AC280" i="1"/>
  <c r="AT278" i="1"/>
  <c r="AC278" i="1"/>
  <c r="AC281" i="1"/>
  <c r="AC273" i="1"/>
  <c r="AP275" i="1"/>
  <c r="AC275" i="1"/>
  <c r="AC272" i="1"/>
  <c r="AT276" i="1"/>
  <c r="AC276" i="1"/>
  <c r="AP279" i="1"/>
  <c r="AC279" i="1"/>
  <c r="AC271" i="1"/>
  <c r="V270" i="1"/>
  <c r="AW270" i="1" s="1"/>
  <c r="AP248" i="1"/>
  <c r="AC247" i="1"/>
  <c r="AC266" i="1"/>
  <c r="AP254" i="1"/>
  <c r="AC254" i="1"/>
  <c r="AP263" i="1"/>
  <c r="AC263" i="1"/>
  <c r="AP251" i="1"/>
  <c r="AC251" i="1"/>
  <c r="AP260" i="1"/>
  <c r="AC260" i="1"/>
  <c r="AP269" i="1"/>
  <c r="AD269" i="1"/>
  <c r="AV269" i="1" s="1"/>
  <c r="AP261" i="1"/>
  <c r="AC261" i="1"/>
  <c r="AP258" i="1"/>
  <c r="AC258" i="1"/>
  <c r="AC252" i="1"/>
  <c r="AP257" i="1"/>
  <c r="AC257" i="1"/>
  <c r="AP256" i="1"/>
  <c r="AC256" i="1"/>
  <c r="AP262" i="1"/>
  <c r="AC262" i="1"/>
  <c r="AP255" i="1"/>
  <c r="AC255" i="1"/>
  <c r="AT264" i="1"/>
  <c r="AC264" i="1"/>
  <c r="AP259" i="1"/>
  <c r="AC259" i="1"/>
  <c r="AT253" i="1"/>
  <c r="AC253" i="1"/>
  <c r="AC267" i="1"/>
  <c r="AP265" i="1"/>
  <c r="AC265" i="1"/>
  <c r="AP250" i="1"/>
  <c r="AC250" i="1"/>
  <c r="AX250" i="1" s="1"/>
  <c r="V249" i="1"/>
  <c r="AW249" i="1" s="1"/>
  <c r="AT89" i="1"/>
  <c r="AP114" i="1"/>
  <c r="AT114" i="1"/>
  <c r="AP89" i="1"/>
  <c r="AP47" i="1"/>
  <c r="AT47" i="1"/>
  <c r="AU729" i="1"/>
  <c r="AT543" i="1"/>
  <c r="AE486" i="1"/>
  <c r="AF486" i="1" s="1"/>
  <c r="AT486" i="1"/>
  <c r="AU806" i="1"/>
  <c r="AU539" i="1"/>
  <c r="AP899" i="1"/>
  <c r="AP583" i="1"/>
  <c r="AT583" i="1"/>
  <c r="AG899" i="1"/>
  <c r="AV899" i="1" s="1"/>
  <c r="U246" i="1"/>
  <c r="AO246" i="1" s="1"/>
  <c r="AT846" i="1"/>
  <c r="AT719" i="1"/>
  <c r="AF719" i="1"/>
  <c r="AG719" i="1" s="1"/>
  <c r="AV719" i="1" s="1"/>
  <c r="AT878" i="1"/>
  <c r="AG846" i="1"/>
  <c r="AV846" i="1" s="1"/>
  <c r="AP146" i="1"/>
  <c r="AU797" i="1"/>
  <c r="AG834" i="1"/>
  <c r="AV834" i="1" s="1"/>
  <c r="AT834" i="1"/>
  <c r="AD294" i="1"/>
  <c r="AV294" i="1" s="1"/>
  <c r="AU315" i="1"/>
  <c r="AT279" i="1"/>
  <c r="AP741" i="1"/>
  <c r="AT294" i="1"/>
  <c r="AT558" i="1"/>
  <c r="AU803" i="1"/>
  <c r="AP880" i="1"/>
  <c r="AT448" i="1"/>
  <c r="AP288" i="1"/>
  <c r="AP833" i="1"/>
  <c r="AP315" i="1"/>
  <c r="AG833" i="1"/>
  <c r="AV833" i="1" s="1"/>
  <c r="AT315" i="1"/>
  <c r="AP478" i="1"/>
  <c r="AE599" i="1"/>
  <c r="AV599" i="1" s="1"/>
  <c r="AT478" i="1"/>
  <c r="AP331" i="1"/>
  <c r="AP599" i="1"/>
  <c r="AT741" i="1"/>
  <c r="AP797" i="1"/>
  <c r="AF797" i="1"/>
  <c r="AG797" i="1" s="1"/>
  <c r="AV797" i="1" s="1"/>
  <c r="AP412" i="1"/>
  <c r="AT265" i="1"/>
  <c r="AP101" i="1"/>
  <c r="AF711" i="1"/>
  <c r="AG711" i="1" s="1"/>
  <c r="AV711" i="1" s="1"/>
  <c r="AT813" i="1"/>
  <c r="AP911" i="1"/>
  <c r="AF813" i="1"/>
  <c r="AV813" i="1" s="1"/>
  <c r="AU700" i="1"/>
  <c r="AP666" i="1"/>
  <c r="AE618" i="1"/>
  <c r="AV618" i="1" s="1"/>
  <c r="AT666" i="1"/>
  <c r="AG911" i="1"/>
  <c r="AV911" i="1" s="1"/>
  <c r="AP618" i="1"/>
  <c r="AT711" i="1"/>
  <c r="AT296" i="1"/>
  <c r="AD296" i="1"/>
  <c r="AV296" i="1" s="1"/>
  <c r="AP868" i="1"/>
  <c r="AT868" i="1"/>
  <c r="AU19" i="1"/>
  <c r="AP510" i="1"/>
  <c r="AT845" i="1"/>
  <c r="AP337" i="1"/>
  <c r="AG845" i="1"/>
  <c r="AV845" i="1" s="1"/>
  <c r="AT337" i="1"/>
  <c r="AT510" i="1"/>
  <c r="AT880" i="1"/>
  <c r="AT322" i="1"/>
  <c r="AP745" i="1"/>
  <c r="AP322" i="1"/>
  <c r="AT745" i="1"/>
  <c r="AP107" i="1"/>
  <c r="AT848" i="1"/>
  <c r="AU510" i="1"/>
  <c r="AP390" i="1"/>
  <c r="AP271" i="1"/>
  <c r="AP345" i="1"/>
  <c r="AT810" i="1"/>
  <c r="AP810" i="1"/>
  <c r="AT446" i="1"/>
  <c r="AP426" i="1"/>
  <c r="AP278" i="1"/>
  <c r="AP552" i="1"/>
  <c r="AT426" i="1"/>
  <c r="AT271" i="1"/>
  <c r="AT344" i="1"/>
  <c r="AP826" i="1"/>
  <c r="AC39" i="1"/>
  <c r="AP437" i="1"/>
  <c r="AT437" i="1"/>
  <c r="AT826" i="1"/>
  <c r="AP39" i="1"/>
  <c r="AE588" i="1"/>
  <c r="AV588" i="1" s="1"/>
  <c r="AT702" i="1"/>
  <c r="AF702" i="1"/>
  <c r="AG702" i="1" s="1"/>
  <c r="AG848" i="1"/>
  <c r="AV848" i="1" s="1"/>
  <c r="AC24" i="1"/>
  <c r="AE397" i="1"/>
  <c r="AV397" i="1" s="1"/>
  <c r="AT626" i="1"/>
  <c r="AP163" i="1"/>
  <c r="AP706" i="1"/>
  <c r="AP626" i="1"/>
  <c r="AT706" i="1"/>
  <c r="AT861" i="1"/>
  <c r="AP24" i="1"/>
  <c r="AP636" i="1"/>
  <c r="AT397" i="1"/>
  <c r="AP87" i="1"/>
  <c r="AC21" i="1"/>
  <c r="AP21" i="1"/>
  <c r="AB302" i="1"/>
  <c r="AT675" i="1"/>
  <c r="AP564" i="1"/>
  <c r="AT776" i="1"/>
  <c r="AP588" i="1"/>
  <c r="AP877" i="1"/>
  <c r="AP650" i="1"/>
  <c r="AF776" i="1"/>
  <c r="AG776" i="1" s="1"/>
  <c r="AG901" i="1"/>
  <c r="AV901" i="1" s="1"/>
  <c r="AT575" i="1"/>
  <c r="AP427" i="1"/>
  <c r="AT738" i="1"/>
  <c r="AT602" i="1"/>
  <c r="AP602" i="1"/>
  <c r="AP901" i="1"/>
  <c r="AF738" i="1"/>
  <c r="AG738" i="1" s="1"/>
  <c r="AV738" i="1" s="1"/>
  <c r="AT493" i="1"/>
  <c r="AT756" i="1"/>
  <c r="AP493" i="1"/>
  <c r="AT503" i="1"/>
  <c r="AP503" i="1"/>
  <c r="AP307" i="1"/>
  <c r="AT636" i="1"/>
  <c r="AT603" i="1"/>
  <c r="AP430" i="1"/>
  <c r="AP861" i="1"/>
  <c r="AT112" i="1"/>
  <c r="AT292" i="1"/>
  <c r="AP346" i="1"/>
  <c r="AF771" i="1"/>
  <c r="AG771" i="1" s="1"/>
  <c r="AV771" i="1" s="1"/>
  <c r="AU776" i="1"/>
  <c r="AP445" i="1"/>
  <c r="AF756" i="1"/>
  <c r="AG756" i="1" s="1"/>
  <c r="AP303" i="1"/>
  <c r="AT74" i="1"/>
  <c r="AF675" i="1"/>
  <c r="AV675" i="1" s="1"/>
  <c r="AE603" i="1"/>
  <c r="AV603" i="1" s="1"/>
  <c r="AP436" i="1"/>
  <c r="AP628" i="1"/>
  <c r="AP66" i="1"/>
  <c r="AT628" i="1"/>
  <c r="AU567" i="1"/>
  <c r="AT436" i="1"/>
  <c r="AF819" i="1"/>
  <c r="AG819" i="1" s="1"/>
  <c r="AP819" i="1"/>
  <c r="AP170" i="1"/>
  <c r="AU302" i="1"/>
  <c r="AT651" i="1"/>
  <c r="AU771" i="1"/>
  <c r="AT84" i="1"/>
  <c r="AU303" i="1"/>
  <c r="AT164" i="1"/>
  <c r="AP164" i="1"/>
  <c r="AT496" i="1"/>
  <c r="AP771" i="1"/>
  <c r="AT231" i="1"/>
  <c r="AP280" i="1"/>
  <c r="AP231" i="1"/>
  <c r="AF772" i="1"/>
  <c r="AG772" i="1" s="1"/>
  <c r="AV772" i="1" s="1"/>
  <c r="AT775" i="1"/>
  <c r="AF746" i="1"/>
  <c r="AG746" i="1" s="1"/>
  <c r="AT715" i="1"/>
  <c r="AF715" i="1"/>
  <c r="AG715" i="1" s="1"/>
  <c r="AT574" i="1"/>
  <c r="AP555" i="1"/>
  <c r="AT518" i="1"/>
  <c r="AT669" i="1"/>
  <c r="AT555" i="1"/>
  <c r="AT392" i="1"/>
  <c r="AP849" i="1"/>
  <c r="AP574" i="1"/>
  <c r="AF681" i="1"/>
  <c r="AV681" i="1" s="1"/>
  <c r="AT889" i="1"/>
  <c r="AP391" i="1"/>
  <c r="AU527" i="1"/>
  <c r="AP119" i="1"/>
  <c r="AP453" i="1"/>
  <c r="AT466" i="1"/>
  <c r="AG835" i="1"/>
  <c r="AV835" i="1" s="1"/>
  <c r="AT391" i="1"/>
  <c r="AT310" i="1"/>
  <c r="AP663" i="1"/>
  <c r="AP96" i="1"/>
  <c r="AP209" i="1"/>
  <c r="AT663" i="1"/>
  <c r="AT545" i="1"/>
  <c r="AT209" i="1"/>
  <c r="AP545" i="1"/>
  <c r="AP835" i="1"/>
  <c r="AT681" i="1"/>
  <c r="AP68" i="1"/>
  <c r="AT382" i="1"/>
  <c r="AF753" i="1"/>
  <c r="AG753" i="1" s="1"/>
  <c r="AV753" i="1" s="1"/>
  <c r="AU792" i="1"/>
  <c r="AP753" i="1"/>
  <c r="AT461" i="1"/>
  <c r="AT849" i="1"/>
  <c r="AT917" i="1"/>
  <c r="AP795" i="1"/>
  <c r="AC240" i="1"/>
  <c r="AT795" i="1"/>
  <c r="AG917" i="1"/>
  <c r="AV917" i="1" s="1"/>
  <c r="AT398" i="1"/>
  <c r="AP240" i="1"/>
  <c r="AU726" i="1"/>
  <c r="AP647" i="1"/>
  <c r="AU712" i="1"/>
  <c r="AT772" i="1"/>
  <c r="AT757" i="1"/>
  <c r="AP153" i="1"/>
  <c r="AF757" i="1"/>
  <c r="AG757" i="1" s="1"/>
  <c r="AT444" i="1"/>
  <c r="AT362" i="1"/>
  <c r="AU566" i="1"/>
  <c r="AP267" i="1"/>
  <c r="AP541" i="1"/>
  <c r="AP317" i="1"/>
  <c r="AT27" i="1"/>
  <c r="AP854" i="1"/>
  <c r="AG912" i="1"/>
  <c r="AV912" i="1" s="1"/>
  <c r="AT908" i="1"/>
  <c r="AG858" i="1"/>
  <c r="AV858" i="1" s="1"/>
  <c r="AT507" i="1"/>
  <c r="AT616" i="1"/>
  <c r="AP527" i="1"/>
  <c r="AT912" i="1"/>
  <c r="AT645" i="1"/>
  <c r="AE616" i="1"/>
  <c r="AV616" i="1" s="1"/>
  <c r="AP70" i="1"/>
  <c r="AP444" i="1"/>
  <c r="AP730" i="1"/>
  <c r="AP821" i="1"/>
  <c r="AP418" i="1"/>
  <c r="AP857" i="1"/>
  <c r="AT406" i="1"/>
  <c r="AE605" i="1"/>
  <c r="AV605" i="1" s="1"/>
  <c r="AT396" i="1"/>
  <c r="AP712" i="1"/>
  <c r="AE561" i="1"/>
  <c r="AF561" i="1" s="1"/>
  <c r="AV561" i="1" s="1"/>
  <c r="AT563" i="1"/>
  <c r="AT260" i="1"/>
  <c r="AP612" i="1"/>
  <c r="AP722" i="1"/>
  <c r="AT467" i="1"/>
  <c r="AU732" i="1"/>
  <c r="AC694" i="1"/>
  <c r="AU772" i="1"/>
  <c r="AP439" i="1"/>
  <c r="AF712" i="1"/>
  <c r="AG712" i="1" s="1"/>
  <c r="AV712" i="1" s="1"/>
  <c r="AT295" i="1"/>
  <c r="AT676" i="1"/>
  <c r="AC31" i="1"/>
  <c r="AF722" i="1"/>
  <c r="AG722" i="1" s="1"/>
  <c r="AF676" i="1"/>
  <c r="AV676" i="1" s="1"/>
  <c r="AE563" i="1"/>
  <c r="AF563" i="1" s="1"/>
  <c r="AV563" i="1" s="1"/>
  <c r="AT93" i="1"/>
  <c r="AT128" i="1"/>
  <c r="AT637" i="1"/>
  <c r="AU730" i="1"/>
  <c r="AE396" i="1"/>
  <c r="AV396" i="1" s="1"/>
  <c r="AP159" i="1"/>
  <c r="AP421" i="1"/>
  <c r="AP167" i="1"/>
  <c r="AP561" i="1"/>
  <c r="X480" i="1"/>
  <c r="AU480" i="1" s="1"/>
  <c r="AD295" i="1"/>
  <c r="AV295" i="1" s="1"/>
  <c r="AT857" i="1"/>
  <c r="AT612" i="1"/>
  <c r="AT273" i="1"/>
  <c r="AP273" i="1"/>
  <c r="AP547" i="1"/>
  <c r="AP154" i="1"/>
  <c r="AB559" i="1"/>
  <c r="AT694" i="1"/>
  <c r="AT522" i="1"/>
  <c r="AT624" i="1"/>
  <c r="AU782" i="1"/>
  <c r="AP276" i="1"/>
  <c r="AP645" i="1"/>
  <c r="AC37" i="1"/>
  <c r="AC220" i="1"/>
  <c r="AT463" i="1"/>
  <c r="AG908" i="1"/>
  <c r="AV908" i="1" s="1"/>
  <c r="AT20" i="1"/>
  <c r="AT527" i="1"/>
  <c r="AU578" i="1"/>
  <c r="AT622" i="1"/>
  <c r="AT541" i="1"/>
  <c r="AP215" i="1"/>
  <c r="AP818" i="1"/>
  <c r="AC215" i="1"/>
  <c r="AT660" i="1"/>
  <c r="AT854" i="1"/>
  <c r="AC20" i="1"/>
  <c r="AT730" i="1"/>
  <c r="AT313" i="1"/>
  <c r="AP133" i="1"/>
  <c r="AP78" i="1"/>
  <c r="AD370" i="1"/>
  <c r="AV370" i="1" s="1"/>
  <c r="AT567" i="1"/>
  <c r="AT858" i="1"/>
  <c r="AG895" i="1"/>
  <c r="AV895" i="1" s="1"/>
  <c r="AT815" i="1"/>
  <c r="AF818" i="1"/>
  <c r="AG818" i="1" s="1"/>
  <c r="AT536" i="1"/>
  <c r="AP370" i="1"/>
  <c r="AP31" i="1"/>
  <c r="AU399" i="1"/>
  <c r="AT155" i="1"/>
  <c r="AV725" i="1"/>
  <c r="AT489" i="1"/>
  <c r="AP473" i="1"/>
  <c r="AT473" i="1"/>
  <c r="AF393" i="1"/>
  <c r="AP853" i="1"/>
  <c r="AP281" i="1"/>
  <c r="AC180" i="1"/>
  <c r="AT750" i="1"/>
  <c r="AP516" i="1"/>
  <c r="AP180" i="1"/>
  <c r="AP471" i="1"/>
  <c r="AT165" i="1"/>
  <c r="AG892" i="1"/>
  <c r="AV892" i="1" s="1"/>
  <c r="AF750" i="1"/>
  <c r="AG750" i="1" s="1"/>
  <c r="AT281" i="1"/>
  <c r="AP312" i="1"/>
  <c r="AP287" i="1"/>
  <c r="AT853" i="1"/>
  <c r="AT643" i="1"/>
  <c r="AT251" i="1"/>
  <c r="AT604" i="1"/>
  <c r="AE592" i="1"/>
  <c r="AV592" i="1" s="1"/>
  <c r="AT435" i="1"/>
  <c r="AE604" i="1"/>
  <c r="AV604" i="1" s="1"/>
  <c r="AG864" i="1"/>
  <c r="AV864" i="1" s="1"/>
  <c r="AD287" i="1"/>
  <c r="AV287" i="1" s="1"/>
  <c r="AP264" i="1"/>
  <c r="AP885" i="1"/>
  <c r="AP643" i="1"/>
  <c r="AP864" i="1"/>
  <c r="AU555" i="1"/>
  <c r="AT462" i="1"/>
  <c r="AP892" i="1"/>
  <c r="AP62" i="1"/>
  <c r="AT131" i="1"/>
  <c r="AT652" i="1"/>
  <c r="AF775" i="1"/>
  <c r="AG775" i="1" s="1"/>
  <c r="AV775" i="1" s="1"/>
  <c r="AF669" i="1"/>
  <c r="AV669" i="1" s="1"/>
  <c r="AT434" i="1"/>
  <c r="AT639" i="1"/>
  <c r="AT267" i="1"/>
  <c r="AD362" i="1"/>
  <c r="AV362" i="1" s="1"/>
  <c r="AF733" i="1"/>
  <c r="AG733" i="1" s="1"/>
  <c r="AE392" i="1"/>
  <c r="AV392" i="1" s="1"/>
  <c r="AT76" i="1"/>
  <c r="AE609" i="1"/>
  <c r="AV609" i="1" s="1"/>
  <c r="AT272" i="1"/>
  <c r="AU798" i="1"/>
  <c r="AP667" i="1"/>
  <c r="AP272" i="1"/>
  <c r="AP922" i="1"/>
  <c r="AP652" i="1"/>
  <c r="AP118" i="1"/>
  <c r="AC40" i="1"/>
  <c r="AU707" i="1"/>
  <c r="AT514" i="1"/>
  <c r="AT922" i="1"/>
  <c r="AT667" i="1"/>
  <c r="AC190" i="1"/>
  <c r="AT521" i="1"/>
  <c r="AT746" i="1"/>
  <c r="AU733" i="1"/>
  <c r="AP40" i="1"/>
  <c r="AP190" i="1"/>
  <c r="AT609" i="1"/>
  <c r="AT494" i="1"/>
  <c r="AP664" i="1"/>
  <c r="AF815" i="1"/>
  <c r="AG815" i="1" s="1"/>
  <c r="AV815" i="1" s="1"/>
  <c r="AT664" i="1"/>
  <c r="AP37" i="1"/>
  <c r="AT659" i="1"/>
  <c r="AP566" i="1"/>
  <c r="AF659" i="1"/>
  <c r="AV659" i="1" s="1"/>
  <c r="AP220" i="1"/>
  <c r="AP253" i="1"/>
  <c r="AT222" i="1"/>
  <c r="AG863" i="1"/>
  <c r="AV863" i="1" s="1"/>
  <c r="AT863" i="1"/>
  <c r="AC22" i="1"/>
  <c r="AT506" i="1"/>
  <c r="AP22" i="1"/>
  <c r="AP252" i="1"/>
  <c r="AT252" i="1"/>
  <c r="AT139" i="1"/>
  <c r="AG903" i="1"/>
  <c r="AV903" i="1" s="1"/>
  <c r="AP903" i="1"/>
  <c r="AT26" i="1"/>
  <c r="AT784" i="1"/>
  <c r="AG856" i="1"/>
  <c r="AV856" i="1" s="1"/>
  <c r="AP856" i="1"/>
  <c r="AF784" i="1"/>
  <c r="AG784" i="1" s="1"/>
  <c r="AT830" i="1"/>
  <c r="AU507" i="1"/>
  <c r="AP830" i="1"/>
  <c r="AP482" i="1"/>
  <c r="AT482" i="1"/>
  <c r="AT685" i="1"/>
  <c r="AF685" i="1"/>
  <c r="AV685" i="1" s="1"/>
  <c r="AP326" i="1"/>
  <c r="AT330" i="1"/>
  <c r="AT568" i="1"/>
  <c r="AT232" i="1"/>
  <c r="X475" i="1"/>
  <c r="AF774" i="1"/>
  <c r="AG774" i="1" s="1"/>
  <c r="AV774" i="1" s="1"/>
  <c r="AT425" i="1"/>
  <c r="AT895" i="1"/>
  <c r="AP330" i="1"/>
  <c r="AT204" i="1"/>
  <c r="AT197" i="1"/>
  <c r="AT206" i="1"/>
  <c r="AT605" i="1"/>
  <c r="AC204" i="1"/>
  <c r="AT733" i="1"/>
  <c r="AT774" i="1"/>
  <c r="AT640" i="1"/>
  <c r="AF732" i="1"/>
  <c r="AG732" i="1" s="1"/>
  <c r="AT82" i="1"/>
  <c r="AT732" i="1"/>
  <c r="AT115" i="1"/>
  <c r="AT608" i="1"/>
  <c r="AE608" i="1"/>
  <c r="AV608" i="1" s="1"/>
  <c r="X559" i="1"/>
  <c r="AU774" i="1"/>
  <c r="AT198" i="1"/>
  <c r="AT520" i="1"/>
  <c r="AT592" i="1"/>
  <c r="AT57" i="1"/>
  <c r="AT211" i="1"/>
  <c r="AP138" i="1"/>
  <c r="AB689" i="1"/>
  <c r="AT689" i="1" s="1"/>
  <c r="AT111" i="1"/>
  <c r="AP403" i="1"/>
  <c r="AT83" i="1"/>
  <c r="AP214" i="1"/>
  <c r="AP742" i="1"/>
  <c r="AP786" i="1"/>
  <c r="AP73" i="1"/>
  <c r="AT587" i="1"/>
  <c r="AP587" i="1"/>
  <c r="AT207" i="1"/>
  <c r="AP428" i="1"/>
  <c r="AP120" i="1"/>
  <c r="AP761" i="1"/>
  <c r="AP46" i="1"/>
  <c r="AP90" i="1"/>
  <c r="AP181" i="1"/>
  <c r="AP42" i="1"/>
  <c r="AP245" i="1"/>
  <c r="AT300" i="1"/>
  <c r="AP300" i="1"/>
  <c r="AT731" i="1"/>
  <c r="AP731" i="1"/>
  <c r="AT58" i="1"/>
  <c r="AP58" i="1"/>
  <c r="AT127" i="1"/>
  <c r="AP127" i="1"/>
  <c r="AP519" i="1"/>
  <c r="AP890" i="1"/>
  <c r="AP77" i="1"/>
  <c r="AP33" i="1"/>
  <c r="AP606" i="1"/>
  <c r="AP79" i="1"/>
  <c r="AT142" i="1"/>
  <c r="AT81" i="1"/>
  <c r="AP81" i="1"/>
  <c r="AT693" i="1"/>
  <c r="AP822" i="1"/>
  <c r="AP104" i="1"/>
  <c r="AP32" i="1"/>
  <c r="AP59" i="1"/>
  <c r="AP584" i="1"/>
  <c r="AP35" i="1"/>
  <c r="AP210" i="1"/>
  <c r="AP99" i="1"/>
  <c r="AP308" i="1"/>
  <c r="AP244" i="1"/>
  <c r="AP760" i="1"/>
  <c r="AP381" i="1"/>
  <c r="AT205" i="1"/>
  <c r="AP205" i="1"/>
  <c r="AP189" i="1"/>
  <c r="AP454" i="1"/>
  <c r="AP535" i="1"/>
  <c r="AT228" i="1"/>
  <c r="AP228" i="1"/>
  <c r="AT60" i="1"/>
  <c r="AP60" i="1"/>
  <c r="AT129" i="1"/>
  <c r="AP129" i="1"/>
  <c r="AP484" i="1"/>
  <c r="AP67" i="1"/>
  <c r="AP80" i="1"/>
  <c r="AP696" i="1"/>
  <c r="AP103" i="1"/>
  <c r="AB23" i="1"/>
  <c r="AT23" i="1" s="1"/>
  <c r="AT137" i="1"/>
  <c r="AP137" i="1"/>
  <c r="AP286" i="1"/>
  <c r="AP557" i="1"/>
  <c r="AP653" i="1"/>
  <c r="AP283" i="1"/>
  <c r="AP234" i="1"/>
  <c r="AP383" i="1"/>
  <c r="AP30" i="1"/>
  <c r="AP373" i="1"/>
  <c r="AP443" i="1"/>
  <c r="AO18" i="1"/>
  <c r="AT224" i="1"/>
  <c r="AT495" i="1"/>
  <c r="AP495" i="1"/>
  <c r="AP238" i="1"/>
  <c r="AP230" i="1"/>
  <c r="AP847" i="1"/>
  <c r="AP201" i="1"/>
  <c r="AP97" i="1"/>
  <c r="AP192" i="1"/>
  <c r="AP28" i="1"/>
  <c r="AT216" i="1"/>
  <c r="AP216" i="1"/>
  <c r="AP95" i="1"/>
  <c r="AP105" i="1"/>
  <c r="AP524" i="1"/>
  <c r="AP172" i="1"/>
  <c r="AP64" i="1"/>
  <c r="AP48" i="1"/>
  <c r="AP415" i="1"/>
  <c r="AP239" i="1"/>
  <c r="AT219" i="1"/>
  <c r="AP219" i="1"/>
  <c r="AP182" i="1"/>
  <c r="AP132" i="1"/>
  <c r="AP241" i="1"/>
  <c r="AP490" i="1"/>
  <c r="AP690" i="1"/>
  <c r="AP143" i="1"/>
  <c r="AP149" i="1"/>
  <c r="AT218" i="1"/>
  <c r="AT221" i="1"/>
  <c r="AP221" i="1"/>
  <c r="AP151" i="1"/>
  <c r="AP195" i="1"/>
  <c r="AP523" i="1"/>
  <c r="AP508" i="1"/>
  <c r="AP824" i="1"/>
  <c r="AP109" i="1"/>
  <c r="AP161" i="1"/>
  <c r="AP108" i="1"/>
  <c r="AP162" i="1"/>
  <c r="AU282" i="1"/>
  <c r="AB54" i="1"/>
  <c r="AT54" i="1" s="1"/>
  <c r="AD147" i="1"/>
  <c r="AV147" i="1" s="1"/>
  <c r="AV778" i="1"/>
  <c r="AU517" i="1"/>
  <c r="AU495" i="1"/>
  <c r="AT123" i="1"/>
  <c r="AD114" i="1"/>
  <c r="AV114" i="1" s="1"/>
  <c r="X393" i="1"/>
  <c r="AU393" i="1" s="1"/>
  <c r="AD229" i="1"/>
  <c r="AV229" i="1" s="1"/>
  <c r="AU548" i="1"/>
  <c r="X591" i="1"/>
  <c r="AU381" i="1"/>
  <c r="Y384" i="1"/>
  <c r="AU384" i="1" s="1"/>
  <c r="AU406" i="1"/>
  <c r="AD301" i="1"/>
  <c r="AV301" i="1" s="1"/>
  <c r="AD375" i="1"/>
  <c r="AV375" i="1" s="1"/>
  <c r="AT375" i="1"/>
  <c r="AT262" i="1"/>
  <c r="AT504" i="1"/>
  <c r="AT534" i="1"/>
  <c r="AT469" i="1"/>
  <c r="AT470" i="1"/>
  <c r="AT656" i="1"/>
  <c r="AF701" i="1"/>
  <c r="AT701" i="1"/>
  <c r="AE395" i="1"/>
  <c r="AV395" i="1" s="1"/>
  <c r="AT395" i="1"/>
  <c r="Z737" i="1"/>
  <c r="AU737" i="1" s="1"/>
  <c r="AF769" i="1"/>
  <c r="AF718" i="1"/>
  <c r="AG718" i="1" s="1"/>
  <c r="AT718" i="1"/>
  <c r="AE394" i="1"/>
  <c r="AT394" i="1"/>
  <c r="AT789" i="1"/>
  <c r="AG916" i="1"/>
  <c r="AV916" i="1" s="1"/>
  <c r="AT916" i="1"/>
  <c r="AF759" i="1"/>
  <c r="AG759" i="1" s="1"/>
  <c r="AT759" i="1"/>
  <c r="Z799" i="1"/>
  <c r="AU799" i="1" s="1"/>
  <c r="AT416" i="1"/>
  <c r="Z731" i="1"/>
  <c r="AU731" i="1" s="1"/>
  <c r="Z735" i="1"/>
  <c r="AU735" i="1" s="1"/>
  <c r="AT301" i="1"/>
  <c r="AC183" i="1"/>
  <c r="AU758" i="1"/>
  <c r="AU579" i="1"/>
  <c r="AU497" i="1"/>
  <c r="AT171" i="1"/>
  <c r="AT121" i="1"/>
  <c r="AU538" i="1"/>
  <c r="AT69" i="1"/>
  <c r="AT56" i="1"/>
  <c r="AD368" i="1"/>
  <c r="AV368" i="1" s="1"/>
  <c r="AT368" i="1"/>
  <c r="AT258" i="1"/>
  <c r="AT255" i="1"/>
  <c r="AE481" i="1"/>
  <c r="AT511" i="1"/>
  <c r="AT472" i="1"/>
  <c r="AG913" i="1"/>
  <c r="AV913" i="1" s="1"/>
  <c r="AT913" i="1"/>
  <c r="AD371" i="1"/>
  <c r="AV371" i="1" s="1"/>
  <c r="AT371" i="1"/>
  <c r="AT299" i="1"/>
  <c r="AD290" i="1"/>
  <c r="AV290" i="1" s="1"/>
  <c r="AT290" i="1"/>
  <c r="AT340" i="1"/>
  <c r="AT316" i="1"/>
  <c r="AT621" i="1"/>
  <c r="AT513" i="1"/>
  <c r="AT501" i="1"/>
  <c r="Z804" i="1"/>
  <c r="AU804" i="1" s="1"/>
  <c r="AF737" i="1"/>
  <c r="AF672" i="1"/>
  <c r="AV672" i="1" s="1"/>
  <c r="AT672" i="1"/>
  <c r="AE610" i="1"/>
  <c r="AV610" i="1" s="1"/>
  <c r="AT610" i="1"/>
  <c r="Z747" i="1"/>
  <c r="AU747" i="1" s="1"/>
  <c r="AF684" i="1"/>
  <c r="AV684" i="1" s="1"/>
  <c r="AT684" i="1"/>
  <c r="Z785" i="1"/>
  <c r="AU785" i="1" s="1"/>
  <c r="AF674" i="1"/>
  <c r="AV674" i="1" s="1"/>
  <c r="AT674" i="1"/>
  <c r="AF799" i="1"/>
  <c r="AG799" i="1" s="1"/>
  <c r="AV799" i="1" s="1"/>
  <c r="AT799" i="1"/>
  <c r="AF731" i="1"/>
  <c r="AF735" i="1"/>
  <c r="AF680" i="1"/>
  <c r="AV680" i="1" s="1"/>
  <c r="AT100" i="1"/>
  <c r="AU494" i="1"/>
  <c r="AT570" i="1"/>
  <c r="AU761" i="1"/>
  <c r="AT168" i="1"/>
  <c r="AU584" i="1"/>
  <c r="AU505" i="1"/>
  <c r="AU582" i="1"/>
  <c r="AT769" i="1"/>
  <c r="AU721" i="1"/>
  <c r="AT341" i="1"/>
  <c r="AT263" i="1"/>
  <c r="AD376" i="1"/>
  <c r="AV376" i="1" s="1"/>
  <c r="AT376" i="1"/>
  <c r="AT544" i="1"/>
  <c r="AT537" i="1"/>
  <c r="AT492" i="1"/>
  <c r="AT625" i="1"/>
  <c r="AT474" i="1"/>
  <c r="AT654" i="1"/>
  <c r="AT642" i="1"/>
  <c r="AF804" i="1"/>
  <c r="AG804" i="1" s="1"/>
  <c r="AV804" i="1" s="1"/>
  <c r="AF808" i="1"/>
  <c r="AT808" i="1"/>
  <c r="AF812" i="1"/>
  <c r="AV812" i="1" s="1"/>
  <c r="AT812" i="1"/>
  <c r="AF822" i="1"/>
  <c r="AG822" i="1" s="1"/>
  <c r="Z783" i="1"/>
  <c r="AU783" i="1" s="1"/>
  <c r="AG836" i="1"/>
  <c r="AV836" i="1" s="1"/>
  <c r="AF747" i="1"/>
  <c r="Z728" i="1"/>
  <c r="AU728" i="1" s="1"/>
  <c r="AF785" i="1"/>
  <c r="AG785" i="1" s="1"/>
  <c r="AT785" i="1"/>
  <c r="Z751" i="1"/>
  <c r="AU751" i="1" s="1"/>
  <c r="AF758" i="1"/>
  <c r="AG758" i="1" s="1"/>
  <c r="AT758" i="1"/>
  <c r="Z823" i="1"/>
  <c r="AU823" i="1" s="1"/>
  <c r="AT850" i="1"/>
  <c r="AT386" i="1"/>
  <c r="AT836" i="1"/>
  <c r="AT429" i="1"/>
  <c r="AC210" i="1"/>
  <c r="AT166" i="1"/>
  <c r="AC212" i="1"/>
  <c r="AT212" i="1"/>
  <c r="AU523" i="1"/>
  <c r="AU314" i="1"/>
  <c r="AU479" i="1"/>
  <c r="AU387" i="1"/>
  <c r="AD209" i="1"/>
  <c r="AV209" i="1" s="1"/>
  <c r="AC185" i="1"/>
  <c r="AT185" i="1"/>
  <c r="AU394" i="1"/>
  <c r="AT19" i="1"/>
  <c r="AT256" i="1"/>
  <c r="AD377" i="1"/>
  <c r="AV377" i="1" s="1"/>
  <c r="AT377" i="1"/>
  <c r="W355" i="1"/>
  <c r="AU355" i="1" s="1"/>
  <c r="AU356" i="1"/>
  <c r="AT342" i="1"/>
  <c r="AT305" i="1"/>
  <c r="AT318" i="1"/>
  <c r="AT321" i="1"/>
  <c r="AT404" i="1"/>
  <c r="AT477" i="1"/>
  <c r="AT500" i="1"/>
  <c r="AT538" i="1"/>
  <c r="AT554" i="1"/>
  <c r="X388" i="1"/>
  <c r="AU388" i="1" s="1"/>
  <c r="AU389" i="1"/>
  <c r="AT410" i="1"/>
  <c r="AF761" i="1"/>
  <c r="Z790" i="1"/>
  <c r="AU790" i="1" s="1"/>
  <c r="Z708" i="1"/>
  <c r="AU708" i="1" s="1"/>
  <c r="Z716" i="1"/>
  <c r="AU716" i="1" s="1"/>
  <c r="AF783" i="1"/>
  <c r="AG783" i="1" s="1"/>
  <c r="AT783" i="1"/>
  <c r="AF770" i="1"/>
  <c r="AT770" i="1"/>
  <c r="AF781" i="1"/>
  <c r="AG781" i="1" s="1"/>
  <c r="AV781" i="1" s="1"/>
  <c r="AF767" i="1"/>
  <c r="AT767" i="1"/>
  <c r="AT423" i="1"/>
  <c r="AF728" i="1"/>
  <c r="AG728" i="1" s="1"/>
  <c r="AV728" i="1" s="1"/>
  <c r="AT728" i="1"/>
  <c r="AF751" i="1"/>
  <c r="AG751" i="1" s="1"/>
  <c r="AT751" i="1"/>
  <c r="AF668" i="1"/>
  <c r="AV668" i="1" s="1"/>
  <c r="AT668" i="1"/>
  <c r="AF823" i="1"/>
  <c r="AG823" i="1" s="1"/>
  <c r="AV823" i="1" s="1"/>
  <c r="AT823" i="1"/>
  <c r="AG838" i="1"/>
  <c r="AV838" i="1" s="1"/>
  <c r="AT838" i="1"/>
  <c r="AG910" i="1"/>
  <c r="AV910" i="1" s="1"/>
  <c r="AT910" i="1"/>
  <c r="AF779" i="1"/>
  <c r="AG779" i="1" s="1"/>
  <c r="AT779" i="1"/>
  <c r="AC188" i="1"/>
  <c r="AT188" i="1"/>
  <c r="AT323" i="1"/>
  <c r="AT747" i="1"/>
  <c r="AT804" i="1"/>
  <c r="AU316" i="1"/>
  <c r="AU319" i="1"/>
  <c r="AT533" i="1"/>
  <c r="AU540" i="1"/>
  <c r="AU325" i="1"/>
  <c r="AU530" i="1"/>
  <c r="AU779" i="1"/>
  <c r="AT259" i="1"/>
  <c r="AD298" i="1"/>
  <c r="AV298" i="1" s="1"/>
  <c r="AT298" i="1"/>
  <c r="AD300" i="1"/>
  <c r="AV300" i="1" s="1"/>
  <c r="AD372" i="1"/>
  <c r="AV372" i="1" s="1"/>
  <c r="AT372" i="1"/>
  <c r="W247" i="1"/>
  <c r="AU248" i="1"/>
  <c r="AT586" i="1"/>
  <c r="AT491" i="1"/>
  <c r="AT509" i="1"/>
  <c r="AT497" i="1"/>
  <c r="AT526" i="1"/>
  <c r="AT452" i="1"/>
  <c r="AT464" i="1"/>
  <c r="AT644" i="1"/>
  <c r="AT419" i="1"/>
  <c r="AF790" i="1"/>
  <c r="AG790" i="1" s="1"/>
  <c r="AT790" i="1"/>
  <c r="AF708" i="1"/>
  <c r="AG708" i="1" s="1"/>
  <c r="AV708" i="1" s="1"/>
  <c r="AT708" i="1"/>
  <c r="AF716" i="1"/>
  <c r="AG716" i="1" s="1"/>
  <c r="AT716" i="1"/>
  <c r="Z793" i="1"/>
  <c r="AU793" i="1" s="1"/>
  <c r="AT442" i="1"/>
  <c r="Z752" i="1"/>
  <c r="AU752" i="1" s="1"/>
  <c r="Z788" i="1"/>
  <c r="AU788" i="1" s="1"/>
  <c r="AE617" i="1"/>
  <c r="AV617" i="1" s="1"/>
  <c r="AT617" i="1"/>
  <c r="AF727" i="1"/>
  <c r="AG727" i="1" s="1"/>
  <c r="Z736" i="1"/>
  <c r="AU736" i="1" s="1"/>
  <c r="AC199" i="1"/>
  <c r="AT199" i="1"/>
  <c r="AC28" i="1"/>
  <c r="AC226" i="1"/>
  <c r="AT226" i="1"/>
  <c r="AT144" i="1"/>
  <c r="AU770" i="1"/>
  <c r="AU408" i="1"/>
  <c r="AC233" i="1"/>
  <c r="AT233" i="1"/>
  <c r="AT160" i="1"/>
  <c r="AU508" i="1"/>
  <c r="AT735" i="1"/>
  <c r="AU554" i="1"/>
  <c r="AC44" i="1"/>
  <c r="AT44" i="1"/>
  <c r="AT257" i="1"/>
  <c r="AT356" i="1"/>
  <c r="AT320" i="1"/>
  <c r="AE389" i="1"/>
  <c r="AT389" i="1"/>
  <c r="AT512" i="1"/>
  <c r="X585" i="1"/>
  <c r="AU587" i="1"/>
  <c r="AT542" i="1"/>
  <c r="X483" i="1"/>
  <c r="AU483" i="1" s="1"/>
  <c r="AU484" i="1"/>
  <c r="AT579" i="1"/>
  <c r="AG829" i="1"/>
  <c r="AT829" i="1"/>
  <c r="AF793" i="1"/>
  <c r="AT793" i="1"/>
  <c r="AG907" i="1"/>
  <c r="AV907" i="1" s="1"/>
  <c r="AT907" i="1"/>
  <c r="AG852" i="1"/>
  <c r="AV852" i="1" s="1"/>
  <c r="AG905" i="1"/>
  <c r="AV905" i="1" s="1"/>
  <c r="AT905" i="1"/>
  <c r="AF752" i="1"/>
  <c r="AG752" i="1" s="1"/>
  <c r="AT752" i="1"/>
  <c r="AF788" i="1"/>
  <c r="AG788" i="1" s="1"/>
  <c r="AT788" i="1"/>
  <c r="AT874" i="1"/>
  <c r="AF687" i="1"/>
  <c r="AV687" i="1" s="1"/>
  <c r="AT687" i="1"/>
  <c r="AF723" i="1"/>
  <c r="AG723" i="1" s="1"/>
  <c r="Z739" i="1"/>
  <c r="AU739" i="1" s="1"/>
  <c r="AG894" i="1"/>
  <c r="AV894" i="1" s="1"/>
  <c r="AT894" i="1"/>
  <c r="AG902" i="1"/>
  <c r="AV902" i="1" s="1"/>
  <c r="AT902" i="1"/>
  <c r="Z780" i="1"/>
  <c r="AU780" i="1" s="1"/>
  <c r="AF736" i="1"/>
  <c r="AG736" i="1" s="1"/>
  <c r="AV736" i="1" s="1"/>
  <c r="AT736" i="1"/>
  <c r="AU796" i="1"/>
  <c r="AC46" i="1"/>
  <c r="AV763" i="1"/>
  <c r="AU308" i="1"/>
  <c r="AT94" i="1"/>
  <c r="AU491" i="1"/>
  <c r="AU531" i="1"/>
  <c r="AU509" i="1"/>
  <c r="AU744" i="1"/>
  <c r="AT817" i="1"/>
  <c r="AC175" i="1"/>
  <c r="AX175" i="1" s="1"/>
  <c r="AT175" i="1"/>
  <c r="AT285" i="1"/>
  <c r="AD293" i="1"/>
  <c r="AV293" i="1" s="1"/>
  <c r="AT293" i="1"/>
  <c r="AT248" i="1"/>
  <c r="AT641" i="1"/>
  <c r="AF679" i="1"/>
  <c r="AV679" i="1" s="1"/>
  <c r="AT679" i="1"/>
  <c r="AG904" i="1"/>
  <c r="AV904" i="1" s="1"/>
  <c r="Z773" i="1"/>
  <c r="AU773" i="1" s="1"/>
  <c r="AG920" i="1"/>
  <c r="AV920" i="1" s="1"/>
  <c r="AT920" i="1"/>
  <c r="AF670" i="1"/>
  <c r="AV670" i="1" s="1"/>
  <c r="AT886" i="1"/>
  <c r="AF744" i="1"/>
  <c r="AG744" i="1" s="1"/>
  <c r="AT744" i="1"/>
  <c r="Z749" i="1"/>
  <c r="AU749" i="1" s="1"/>
  <c r="Z777" i="1"/>
  <c r="AU777" i="1" s="1"/>
  <c r="Z703" i="1"/>
  <c r="AU703" i="1" s="1"/>
  <c r="Z762" i="1"/>
  <c r="AU762" i="1" s="1"/>
  <c r="Z768" i="1"/>
  <c r="AU768" i="1" s="1"/>
  <c r="AF739" i="1"/>
  <c r="AG739" i="1" s="1"/>
  <c r="AT739" i="1"/>
  <c r="AG844" i="1"/>
  <c r="AV844" i="1" s="1"/>
  <c r="AT844" i="1"/>
  <c r="AE595" i="1"/>
  <c r="AV595" i="1" s="1"/>
  <c r="AT595" i="1"/>
  <c r="AF780" i="1"/>
  <c r="AG780" i="1" s="1"/>
  <c r="AT780" i="1"/>
  <c r="AE606" i="1"/>
  <c r="AV606" i="1" s="1"/>
  <c r="AT63" i="1"/>
  <c r="AT727" i="1"/>
  <c r="AC223" i="1"/>
  <c r="AT223" i="1"/>
  <c r="AC32" i="1"/>
  <c r="AU553" i="1"/>
  <c r="AC697" i="1"/>
  <c r="AT697" i="1"/>
  <c r="AU383" i="1"/>
  <c r="AC26" i="1"/>
  <c r="AT884" i="1"/>
  <c r="AT261" i="1"/>
  <c r="AT269" i="1"/>
  <c r="AD329" i="1"/>
  <c r="AV329" i="1" s="1"/>
  <c r="AD333" i="1"/>
  <c r="AV333" i="1" s="1"/>
  <c r="AT333" i="1"/>
  <c r="AT553" i="1"/>
  <c r="AE587" i="1"/>
  <c r="AV587" i="1" s="1"/>
  <c r="AE484" i="1"/>
  <c r="AT158" i="1"/>
  <c r="AD335" i="1"/>
  <c r="AV335" i="1" s="1"/>
  <c r="AT335" i="1"/>
  <c r="AT309" i="1"/>
  <c r="AT306" i="1"/>
  <c r="AT400" i="1"/>
  <c r="AT408" i="1"/>
  <c r="AT546" i="1"/>
  <c r="AT531" i="1"/>
  <c r="AT573" i="1"/>
  <c r="AF661" i="1"/>
  <c r="AV661" i="1" s="1"/>
  <c r="AT661" i="1"/>
  <c r="AT619" i="1"/>
  <c r="Z841" i="1"/>
  <c r="AU841" i="1" s="1"/>
  <c r="AU842" i="1"/>
  <c r="AF773" i="1"/>
  <c r="AG773" i="1" s="1"/>
  <c r="AT773" i="1"/>
  <c r="Z802" i="1"/>
  <c r="AU802" i="1" s="1"/>
  <c r="AG860" i="1"/>
  <c r="AV860" i="1" s="1"/>
  <c r="AF683" i="1"/>
  <c r="AV683" i="1" s="1"/>
  <c r="AT683" i="1"/>
  <c r="AG855" i="1"/>
  <c r="AV855" i="1" s="1"/>
  <c r="AT855" i="1"/>
  <c r="Z791" i="1"/>
  <c r="AU791" i="1" s="1"/>
  <c r="Z824" i="1"/>
  <c r="AU824" i="1" s="1"/>
  <c r="AE593" i="1"/>
  <c r="AV593" i="1" s="1"/>
  <c r="AT593" i="1"/>
  <c r="AF749" i="1"/>
  <c r="AG749" i="1" s="1"/>
  <c r="AT749" i="1"/>
  <c r="AF777" i="1"/>
  <c r="AG777" i="1" s="1"/>
  <c r="AT777" i="1"/>
  <c r="AF703" i="1"/>
  <c r="AG703" i="1" s="1"/>
  <c r="AT703" i="1"/>
  <c r="AF662" i="1"/>
  <c r="AV662" i="1" s="1"/>
  <c r="AF762" i="1"/>
  <c r="AG762" i="1" s="1"/>
  <c r="AT762" i="1"/>
  <c r="AF768" i="1"/>
  <c r="AG768" i="1" s="1"/>
  <c r="AV768" i="1" s="1"/>
  <c r="AT768" i="1"/>
  <c r="Z743" i="1"/>
  <c r="AU743" i="1" s="1"/>
  <c r="AE601" i="1"/>
  <c r="AV601" i="1" s="1"/>
  <c r="AT601" i="1"/>
  <c r="AG897" i="1"/>
  <c r="AT897" i="1"/>
  <c r="Z786" i="1"/>
  <c r="AU786" i="1" s="1"/>
  <c r="AU518" i="1"/>
  <c r="AT85" i="1"/>
  <c r="AC228" i="1"/>
  <c r="AU727" i="1"/>
  <c r="AT648" i="1"/>
  <c r="AC202" i="1"/>
  <c r="AT202" i="1"/>
  <c r="AU742" i="1"/>
  <c r="AT402" i="1"/>
  <c r="AU760" i="1"/>
  <c r="AU529" i="1"/>
  <c r="AU492" i="1"/>
  <c r="AU501" i="1"/>
  <c r="AT458" i="1"/>
  <c r="AD366" i="1"/>
  <c r="AV366" i="1" s="1"/>
  <c r="AT366" i="1"/>
  <c r="AD364" i="1"/>
  <c r="AV364" i="1" s="1"/>
  <c r="AT364" i="1"/>
  <c r="AD332" i="1"/>
  <c r="AV332" i="1" s="1"/>
  <c r="AT332" i="1"/>
  <c r="AT488" i="1"/>
  <c r="AT540" i="1"/>
  <c r="AT634" i="1"/>
  <c r="AT451" i="1"/>
  <c r="AT638" i="1"/>
  <c r="Z748" i="1"/>
  <c r="AU748" i="1" s="1"/>
  <c r="Z714" i="1"/>
  <c r="AU714" i="1" s="1"/>
  <c r="AF673" i="1"/>
  <c r="AV673" i="1" s="1"/>
  <c r="AT673" i="1"/>
  <c r="AF802" i="1"/>
  <c r="AG802" i="1" s="1"/>
  <c r="AT802" i="1"/>
  <c r="Z787" i="1"/>
  <c r="AU787" i="1" s="1"/>
  <c r="AF791" i="1"/>
  <c r="AG791" i="1" s="1"/>
  <c r="AT791" i="1"/>
  <c r="AF824" i="1"/>
  <c r="AG824" i="1" s="1"/>
  <c r="Z713" i="1"/>
  <c r="AU713" i="1" s="1"/>
  <c r="AF743" i="1"/>
  <c r="AT743" i="1"/>
  <c r="AT440" i="1"/>
  <c r="Z794" i="1"/>
  <c r="AU794" i="1" s="1"/>
  <c r="AT876" i="1"/>
  <c r="AF786" i="1"/>
  <c r="AT456" i="1"/>
  <c r="AT517" i="1"/>
  <c r="AT630" i="1"/>
  <c r="AT717" i="1"/>
  <c r="AT723" i="1"/>
  <c r="AT417" i="1"/>
  <c r="AC218" i="1"/>
  <c r="AT852" i="1"/>
  <c r="AU525" i="1"/>
  <c r="AT156" i="1"/>
  <c r="AD193" i="1"/>
  <c r="AV193" i="1" s="1"/>
  <c r="AU544" i="1"/>
  <c r="AT635" i="1"/>
  <c r="AT737" i="1"/>
  <c r="AU405" i="1"/>
  <c r="AT860" i="1"/>
  <c r="AD361" i="1"/>
  <c r="AV361" i="1" s="1"/>
  <c r="AT361" i="1"/>
  <c r="AT311" i="1"/>
  <c r="AT325" i="1"/>
  <c r="AT405" i="1"/>
  <c r="AT530" i="1"/>
  <c r="AT629" i="1"/>
  <c r="AT385" i="1"/>
  <c r="AT577" i="1"/>
  <c r="AF748" i="1"/>
  <c r="AG748" i="1" s="1"/>
  <c r="AF714" i="1"/>
  <c r="AG714" i="1" s="1"/>
  <c r="AT714" i="1"/>
  <c r="AG840" i="1"/>
  <c r="AV840" i="1" s="1"/>
  <c r="AT840" i="1"/>
  <c r="AT839" i="1"/>
  <c r="AF787" i="1"/>
  <c r="AT787" i="1"/>
  <c r="AF665" i="1"/>
  <c r="AV665" i="1" s="1"/>
  <c r="AT665" i="1"/>
  <c r="AE597" i="1"/>
  <c r="AV597" i="1" s="1"/>
  <c r="AT597" i="1"/>
  <c r="AE598" i="1"/>
  <c r="AV598" i="1" s="1"/>
  <c r="AT598" i="1"/>
  <c r="AF713" i="1"/>
  <c r="AG713" i="1" s="1"/>
  <c r="AT713" i="1"/>
  <c r="AT569" i="1"/>
  <c r="AG847" i="1"/>
  <c r="AV847" i="1" s="1"/>
  <c r="AF755" i="1"/>
  <c r="AG755" i="1" s="1"/>
  <c r="AT414" i="1"/>
  <c r="AT432" i="1"/>
  <c r="AF794" i="1"/>
  <c r="AG794" i="1" s="1"/>
  <c r="AT794" i="1"/>
  <c r="AT881" i="1"/>
  <c r="AT781" i="1"/>
  <c r="AT649" i="1"/>
  <c r="AU717" i="1"/>
  <c r="AU723" i="1"/>
  <c r="AT662" i="1"/>
  <c r="AT130" i="1"/>
  <c r="AT136" i="1"/>
  <c r="AT748" i="1"/>
  <c r="AD34" i="1"/>
  <c r="AV34" i="1" s="1"/>
  <c r="AT842" i="1"/>
  <c r="AT528" i="1"/>
  <c r="AD55" i="1"/>
  <c r="AV55" i="1" s="1"/>
  <c r="AU320" i="1"/>
  <c r="AD187" i="1"/>
  <c r="AV187" i="1" s="1"/>
  <c r="AT505" i="1"/>
  <c r="AT254" i="1"/>
  <c r="AT250" i="1"/>
  <c r="AD291" i="1"/>
  <c r="AV291" i="1" s="1"/>
  <c r="AT291" i="1"/>
  <c r="AT338" i="1"/>
  <c r="AD373" i="1"/>
  <c r="AV373" i="1" s="1"/>
  <c r="AT551" i="1"/>
  <c r="AT632" i="1"/>
  <c r="AT502" i="1"/>
  <c r="AT582" i="1"/>
  <c r="AT457" i="1"/>
  <c r="AT465" i="1"/>
  <c r="AT459" i="1"/>
  <c r="AT646" i="1"/>
  <c r="AT479" i="1"/>
  <c r="AT441" i="1"/>
  <c r="AF796" i="1"/>
  <c r="AG796" i="1" s="1"/>
  <c r="AT796" i="1"/>
  <c r="AT433" i="1"/>
  <c r="Y764" i="1"/>
  <c r="AU764" i="1" s="1"/>
  <c r="AU765" i="1"/>
  <c r="Z825" i="1"/>
  <c r="AU825" i="1" s="1"/>
  <c r="AE615" i="1"/>
  <c r="AV615" i="1" s="1"/>
  <c r="AT615" i="1"/>
  <c r="AF816" i="1"/>
  <c r="AG816" i="1" s="1"/>
  <c r="AV816" i="1" s="1"/>
  <c r="AT816" i="1"/>
  <c r="AT438" i="1"/>
  <c r="AF742" i="1"/>
  <c r="AG742" i="1" s="1"/>
  <c r="Z720" i="1"/>
  <c r="AU720" i="1" s="1"/>
  <c r="AE594" i="1"/>
  <c r="AV594" i="1" s="1"/>
  <c r="AT594" i="1"/>
  <c r="Z800" i="1"/>
  <c r="AU800" i="1" s="1"/>
  <c r="AU809" i="1"/>
  <c r="AT883" i="1"/>
  <c r="AT875" i="1"/>
  <c r="AC235" i="1"/>
  <c r="AT235" i="1"/>
  <c r="AT529" i="1"/>
  <c r="AT680" i="1"/>
  <c r="AG710" i="1"/>
  <c r="AV710" i="1" s="1"/>
  <c r="AU781" i="1"/>
  <c r="AT670" i="1"/>
  <c r="AT183" i="1"/>
  <c r="AT384" i="1"/>
  <c r="AT329" i="1"/>
  <c r="AT904" i="1"/>
  <c r="AT424" i="1"/>
  <c r="AU283" i="1"/>
  <c r="AT755" i="1"/>
  <c r="AT481" i="1"/>
  <c r="AD203" i="1"/>
  <c r="AV203" i="1" s="1"/>
  <c r="AU822" i="1"/>
  <c r="AU528" i="1"/>
  <c r="AU526" i="1"/>
  <c r="AD231" i="1"/>
  <c r="AV231" i="1" s="1"/>
  <c r="AT275" i="1"/>
  <c r="AD286" i="1"/>
  <c r="AV286" i="1" s="1"/>
  <c r="AT314" i="1"/>
  <c r="AT319" i="1"/>
  <c r="AT549" i="1"/>
  <c r="AT581" i="1"/>
  <c r="AT633" i="1"/>
  <c r="AT525" i="1"/>
  <c r="AT532" i="1"/>
  <c r="AT387" i="1"/>
  <c r="AT572" i="1"/>
  <c r="AF760" i="1"/>
  <c r="AG760" i="1" s="1"/>
  <c r="AT422" i="1"/>
  <c r="AT765" i="1"/>
  <c r="AF825" i="1"/>
  <c r="AG825" i="1" s="1"/>
  <c r="AV825" i="1" s="1"/>
  <c r="AT825" i="1"/>
  <c r="Z769" i="1"/>
  <c r="AU769" i="1" s="1"/>
  <c r="Z718" i="1"/>
  <c r="AU718" i="1" s="1"/>
  <c r="AG909" i="1"/>
  <c r="AV909" i="1" s="1"/>
  <c r="AT909" i="1"/>
  <c r="AG871" i="1"/>
  <c r="AV871" i="1" s="1"/>
  <c r="AT871" i="1"/>
  <c r="AU789" i="1"/>
  <c r="AE614" i="1"/>
  <c r="AV614" i="1" s="1"/>
  <c r="AT614" i="1"/>
  <c r="AF720" i="1"/>
  <c r="AG720" i="1" s="1"/>
  <c r="Z759" i="1"/>
  <c r="AU759" i="1" s="1"/>
  <c r="AF721" i="1"/>
  <c r="AG721" i="1" s="1"/>
  <c r="AT721" i="1"/>
  <c r="AF800" i="1"/>
  <c r="AG800" i="1" s="1"/>
  <c r="AT800" i="1"/>
  <c r="AT900" i="1"/>
  <c r="AE613" i="1"/>
  <c r="AV613" i="1" s="1"/>
  <c r="AT613" i="1"/>
  <c r="AU506" i="1"/>
  <c r="AU520" i="1"/>
  <c r="AU569" i="1"/>
  <c r="AT450" i="1"/>
  <c r="AT455" i="1"/>
  <c r="AT720" i="1"/>
  <c r="AT809" i="1"/>
  <c r="AU755" i="1"/>
  <c r="AU481" i="1"/>
  <c r="AU309" i="1"/>
  <c r="AU519" i="1"/>
  <c r="AU537" i="1"/>
  <c r="AC224" i="1"/>
  <c r="AC35" i="1"/>
  <c r="AX35" i="1" s="1"/>
  <c r="AC177" i="1"/>
  <c r="AC36" i="1"/>
  <c r="AC198" i="1"/>
  <c r="AC208" i="1"/>
  <c r="AC227" i="1"/>
  <c r="AC189" i="1"/>
  <c r="AX189" i="1" s="1"/>
  <c r="AC196" i="1"/>
  <c r="AT98" i="1"/>
  <c r="AC692" i="1"/>
  <c r="AC179" i="1"/>
  <c r="AC216" i="1"/>
  <c r="AF476" i="1"/>
  <c r="AC48" i="1"/>
  <c r="AC232" i="1"/>
  <c r="AC222" i="1"/>
  <c r="AC205" i="1"/>
  <c r="AD81" i="1"/>
  <c r="AT148" i="1"/>
  <c r="AC33" i="1"/>
  <c r="AC30" i="1"/>
  <c r="AC234" i="1"/>
  <c r="AD129" i="1"/>
  <c r="AC238" i="1"/>
  <c r="AC221" i="1"/>
  <c r="AC696" i="1"/>
  <c r="AX696" i="1" s="1"/>
  <c r="AC206" i="1"/>
  <c r="AC201" i="1"/>
  <c r="AX201" i="1" s="1"/>
  <c r="AC244" i="1"/>
  <c r="AC237" i="1"/>
  <c r="AT237" i="1"/>
  <c r="AU549" i="1"/>
  <c r="AT692" i="1"/>
  <c r="AD60" i="1"/>
  <c r="AC197" i="1"/>
  <c r="AU521" i="1"/>
  <c r="AD58" i="1"/>
  <c r="AV58" i="1" s="1"/>
  <c r="AC245" i="1"/>
  <c r="AC181" i="1"/>
  <c r="AX181" i="1" s="1"/>
  <c r="AC241" i="1"/>
  <c r="AC27" i="1"/>
  <c r="AC239" i="1"/>
  <c r="AC214" i="1"/>
  <c r="AT179" i="1"/>
  <c r="AC230" i="1"/>
  <c r="AC219" i="1"/>
  <c r="AC211" i="1"/>
  <c r="AT88" i="1"/>
  <c r="AT208" i="1"/>
  <c r="AD137" i="1"/>
  <c r="AV137" i="1" s="1"/>
  <c r="AC195" i="1"/>
  <c r="AU400" i="1"/>
  <c r="AC192" i="1"/>
  <c r="AC693" i="1"/>
  <c r="AT177" i="1"/>
  <c r="AC182" i="1"/>
  <c r="AT36" i="1"/>
  <c r="AT145" i="1"/>
  <c r="AT227" i="1"/>
  <c r="AC207" i="1"/>
  <c r="AT196" i="1"/>
  <c r="AB399" i="1"/>
  <c r="AX399" i="1" s="1"/>
  <c r="AY399" i="1" s="1"/>
  <c r="AB841" i="1"/>
  <c r="AB548" i="1"/>
  <c r="AX548" i="1" s="1"/>
  <c r="AY548" i="1" s="1"/>
  <c r="AB764" i="1"/>
  <c r="AX764" i="1" s="1"/>
  <c r="AB480" i="1"/>
  <c r="AB807" i="1"/>
  <c r="AX807" i="1" s="1"/>
  <c r="AY807" i="1" s="1"/>
  <c r="AB388" i="1"/>
  <c r="AX388" i="1" s="1"/>
  <c r="AY388" i="1" s="1"/>
  <c r="AB483" i="1"/>
  <c r="X565" i="1"/>
  <c r="AB565" i="1"/>
  <c r="AX565" i="1" s="1"/>
  <c r="AY565" i="1" s="1"/>
  <c r="Y570" i="1"/>
  <c r="AU570" i="1" s="1"/>
  <c r="Z828" i="1"/>
  <c r="AU828" i="1" s="1"/>
  <c r="U379" i="1"/>
  <c r="AO379" i="1" s="1"/>
  <c r="AB393" i="1"/>
  <c r="AX393" i="1" s="1"/>
  <c r="AB699" i="1"/>
  <c r="AX699" i="1" s="1"/>
  <c r="AY699" i="1" s="1"/>
  <c r="Y699" i="1"/>
  <c r="AB475" i="1"/>
  <c r="AX475" i="1" s="1"/>
  <c r="AY475" i="1" s="1"/>
  <c r="Y811" i="1"/>
  <c r="AU811" i="1" s="1"/>
  <c r="AB811" i="1"/>
  <c r="AB828" i="1"/>
  <c r="AX828" i="1" s="1"/>
  <c r="AY828" i="1" s="1"/>
  <c r="Z843" i="1"/>
  <c r="AU843" i="1" s="1"/>
  <c r="Y820" i="1"/>
  <c r="T16" i="1"/>
  <c r="AN16" i="1" s="1"/>
  <c r="AB409" i="1"/>
  <c r="AT409" i="1" s="1"/>
  <c r="Z565" i="1"/>
  <c r="AB658" i="1"/>
  <c r="AX658" i="1" s="1"/>
  <c r="AY658" i="1" s="1"/>
  <c r="AB820" i="1"/>
  <c r="Z891" i="1"/>
  <c r="AU891" i="1" s="1"/>
  <c r="Y658" i="1"/>
  <c r="AU658" i="1" s="1"/>
  <c r="AB891" i="1"/>
  <c r="AX891" i="1" s="1"/>
  <c r="AY891" i="1" s="1"/>
  <c r="Z837" i="1"/>
  <c r="AU837" i="1" s="1"/>
  <c r="Y591" i="1"/>
  <c r="Y709" i="1"/>
  <c r="AB591" i="1"/>
  <c r="AX591" i="1" s="1"/>
  <c r="AY591" i="1" s="1"/>
  <c r="AB837" i="1"/>
  <c r="AX837" i="1" s="1"/>
  <c r="AY837" i="1" s="1"/>
  <c r="AB709" i="1"/>
  <c r="AX709" i="1" s="1"/>
  <c r="AY709" i="1" s="1"/>
  <c r="U827" i="1"/>
  <c r="AO827" i="1" s="1"/>
  <c r="Z409" i="1"/>
  <c r="Z808" i="1"/>
  <c r="Y807" i="1"/>
  <c r="Z767" i="1"/>
  <c r="Y766" i="1"/>
  <c r="AB873" i="1"/>
  <c r="AB766" i="1"/>
  <c r="AX766" i="1" s="1"/>
  <c r="AY766" i="1" s="1"/>
  <c r="AB843" i="1"/>
  <c r="AX843" i="1" s="1"/>
  <c r="AY843" i="1" s="1"/>
  <c r="AB620" i="1"/>
  <c r="Y572" i="1"/>
  <c r="Y571" i="1" s="1"/>
  <c r="X571" i="1"/>
  <c r="AB571" i="1"/>
  <c r="AX571" i="1" s="1"/>
  <c r="AY571" i="1" s="1"/>
  <c r="X380" i="1"/>
  <c r="AB380" i="1"/>
  <c r="AB585" i="1"/>
  <c r="AB487" i="1"/>
  <c r="AB449" i="1"/>
  <c r="AB515" i="1"/>
  <c r="AX515" i="1" s="1"/>
  <c r="AY515" i="1" s="1"/>
  <c r="X550" i="1"/>
  <c r="X487" i="1"/>
  <c r="AB550" i="1"/>
  <c r="Y515" i="1"/>
  <c r="Y550" i="1"/>
  <c r="Y490" i="1"/>
  <c r="Y487" i="1" s="1"/>
  <c r="X401" i="1"/>
  <c r="Y477" i="1"/>
  <c r="X515" i="1"/>
  <c r="AB499" i="1"/>
  <c r="X499" i="1"/>
  <c r="Y499" i="1"/>
  <c r="AB401" i="1"/>
  <c r="AX401" i="1" s="1"/>
  <c r="W284" i="1"/>
  <c r="AU284" i="1" s="1"/>
  <c r="AB355" i="1"/>
  <c r="AB282" i="1"/>
  <c r="AT282" i="1" s="1"/>
  <c r="AB270" i="1"/>
  <c r="AB284" i="1"/>
  <c r="AX284" i="1" s="1"/>
  <c r="AY284" i="1" s="1"/>
  <c r="AD285" i="1"/>
  <c r="AB247" i="1"/>
  <c r="W304" i="1"/>
  <c r="X305" i="1"/>
  <c r="X304" i="1" s="1"/>
  <c r="AB304" i="1"/>
  <c r="AX304" i="1" s="1"/>
  <c r="W369" i="1"/>
  <c r="AU369" i="1" s="1"/>
  <c r="W289" i="1"/>
  <c r="AU289" i="1" s="1"/>
  <c r="AB336" i="1"/>
  <c r="AT336" i="1" s="1"/>
  <c r="AB249" i="1"/>
  <c r="AB369" i="1"/>
  <c r="AX369" i="1" s="1"/>
  <c r="AY369" i="1" s="1"/>
  <c r="W327" i="1"/>
  <c r="AU327" i="1" s="1"/>
  <c r="AB289" i="1"/>
  <c r="AX289" i="1" s="1"/>
  <c r="AY289" i="1" s="1"/>
  <c r="W297" i="1"/>
  <c r="AU297" i="1" s="1"/>
  <c r="AB297" i="1"/>
  <c r="AX297" i="1" s="1"/>
  <c r="AB360" i="1"/>
  <c r="AX360" i="1" s="1"/>
  <c r="AY360" i="1" s="1"/>
  <c r="AB327" i="1"/>
  <c r="AX327" i="1" s="1"/>
  <c r="AY327" i="1" s="1"/>
  <c r="AB43" i="1"/>
  <c r="AB174" i="1"/>
  <c r="AT174" i="1" s="1"/>
  <c r="AB157" i="1"/>
  <c r="AB18" i="1"/>
  <c r="AC19" i="1"/>
  <c r="AX19" i="1" s="1"/>
  <c r="AY19" i="1" s="1"/>
  <c r="AB41" i="1"/>
  <c r="AC42" i="1"/>
  <c r="AV729" i="1" l="1"/>
  <c r="AV724" i="1"/>
  <c r="AV560" i="1"/>
  <c r="AV704" i="1"/>
  <c r="AU342" i="1"/>
  <c r="AD83" i="1"/>
  <c r="AV83" i="1" s="1"/>
  <c r="AE468" i="1"/>
  <c r="AF468" i="1" s="1"/>
  <c r="AV468" i="1" s="1"/>
  <c r="AE447" i="1"/>
  <c r="AF447" i="1" s="1"/>
  <c r="AV447" i="1" s="1"/>
  <c r="AV734" i="1"/>
  <c r="AV795" i="1"/>
  <c r="AU339" i="1"/>
  <c r="AV801" i="1"/>
  <c r="AV730" i="1"/>
  <c r="AU338" i="1"/>
  <c r="AD77" i="1"/>
  <c r="AV77" i="1" s="1"/>
  <c r="AV806" i="1"/>
  <c r="AD109" i="1"/>
  <c r="AV109" i="1" s="1"/>
  <c r="AD130" i="1"/>
  <c r="AV130" i="1" s="1"/>
  <c r="AD100" i="1"/>
  <c r="AV100" i="1" s="1"/>
  <c r="AV803" i="1"/>
  <c r="AD155" i="1"/>
  <c r="AV155" i="1" s="1"/>
  <c r="AD133" i="1"/>
  <c r="AV133" i="1" s="1"/>
  <c r="AF764" i="1"/>
  <c r="AD106" i="1"/>
  <c r="AV106" i="1" s="1"/>
  <c r="AV324" i="1"/>
  <c r="AD163" i="1"/>
  <c r="AV163" i="1" s="1"/>
  <c r="AD153" i="1"/>
  <c r="AV153" i="1" s="1"/>
  <c r="AV576" i="1"/>
  <c r="AD59" i="1"/>
  <c r="AV59" i="1" s="1"/>
  <c r="AD132" i="1"/>
  <c r="AV132" i="1" s="1"/>
  <c r="AD68" i="1"/>
  <c r="AV68" i="1" s="1"/>
  <c r="AD84" i="1"/>
  <c r="AV84" i="1" s="1"/>
  <c r="AE627" i="1"/>
  <c r="AF627" i="1" s="1"/>
  <c r="AV627" i="1" s="1"/>
  <c r="AE480" i="1"/>
  <c r="AD173" i="1"/>
  <c r="AV173" i="1" s="1"/>
  <c r="AD159" i="1"/>
  <c r="AV159" i="1" s="1"/>
  <c r="AU473" i="1"/>
  <c r="AU343" i="1"/>
  <c r="AY627" i="1"/>
  <c r="AD88" i="1"/>
  <c r="AV88" i="1" s="1"/>
  <c r="AU341" i="1"/>
  <c r="AD154" i="1"/>
  <c r="AV154" i="1" s="1"/>
  <c r="AD119" i="1"/>
  <c r="AV119" i="1" s="1"/>
  <c r="AV706" i="1"/>
  <c r="AV700" i="1"/>
  <c r="AD145" i="1"/>
  <c r="AV145" i="1" s="1"/>
  <c r="AD85" i="1"/>
  <c r="AV85" i="1" s="1"/>
  <c r="AD94" i="1"/>
  <c r="AV94" i="1" s="1"/>
  <c r="AD62" i="1"/>
  <c r="AV62" i="1" s="1"/>
  <c r="AU636" i="1"/>
  <c r="AU41" i="1"/>
  <c r="Z873" i="1"/>
  <c r="AU873" i="1" s="1"/>
  <c r="AD148" i="1"/>
  <c r="AV148" i="1" s="1"/>
  <c r="AD56" i="1"/>
  <c r="AV56" i="1" s="1"/>
  <c r="AD121" i="1"/>
  <c r="AV121" i="1" s="1"/>
  <c r="AU346" i="1"/>
  <c r="AY304" i="1"/>
  <c r="AD80" i="1"/>
  <c r="AV80" i="1" s="1"/>
  <c r="AD93" i="1"/>
  <c r="AV93" i="1" s="1"/>
  <c r="AD74" i="1"/>
  <c r="AV74" i="1" s="1"/>
  <c r="X336" i="1"/>
  <c r="X246" i="1" s="1"/>
  <c r="W270" i="1"/>
  <c r="AU270" i="1" s="1"/>
  <c r="AV562" i="1"/>
  <c r="AU417" i="1"/>
  <c r="AV705" i="1"/>
  <c r="AD146" i="1"/>
  <c r="AV146" i="1" s="1"/>
  <c r="AY652" i="1"/>
  <c r="AY413" i="1"/>
  <c r="AD171" i="1"/>
  <c r="AV171" i="1" s="1"/>
  <c r="AD112" i="1"/>
  <c r="AV112" i="1" s="1"/>
  <c r="AD87" i="1"/>
  <c r="AV87" i="1" s="1"/>
  <c r="AU344" i="1"/>
  <c r="AU337" i="1"/>
  <c r="AU433" i="1"/>
  <c r="AD86" i="1"/>
  <c r="AV86" i="1" s="1"/>
  <c r="AY297" i="1"/>
  <c r="W336" i="1"/>
  <c r="AD73" i="1"/>
  <c r="AV73" i="1" s="1"/>
  <c r="AD136" i="1"/>
  <c r="AV136" i="1" s="1"/>
  <c r="AD28" i="1"/>
  <c r="AV28" i="1" s="1"/>
  <c r="AX28" i="1"/>
  <c r="AD188" i="1"/>
  <c r="AV188" i="1" s="1"/>
  <c r="AX188" i="1"/>
  <c r="AD215" i="1"/>
  <c r="AV215" i="1" s="1"/>
  <c r="AX215" i="1"/>
  <c r="AD24" i="1"/>
  <c r="AV24" i="1" s="1"/>
  <c r="AX24" i="1"/>
  <c r="AD253" i="1"/>
  <c r="AV253" i="1" s="1"/>
  <c r="AX253" i="1"/>
  <c r="AY253" i="1" s="1"/>
  <c r="AD257" i="1"/>
  <c r="AV257" i="1" s="1"/>
  <c r="AX257" i="1"/>
  <c r="AY257" i="1" s="1"/>
  <c r="AD278" i="1"/>
  <c r="AV278" i="1" s="1"/>
  <c r="AX278" i="1"/>
  <c r="AY278" i="1" s="1"/>
  <c r="AD178" i="1"/>
  <c r="AV178" i="1" s="1"/>
  <c r="AX178" i="1"/>
  <c r="AD341" i="1"/>
  <c r="AE341" i="1" s="1"/>
  <c r="AX341" i="1"/>
  <c r="AY341" i="1" s="1"/>
  <c r="AE427" i="1"/>
  <c r="AF427" i="1" s="1"/>
  <c r="AV427" i="1" s="1"/>
  <c r="AX427" i="1"/>
  <c r="AY427" i="1" s="1"/>
  <c r="AE446" i="1"/>
  <c r="AF446" i="1" s="1"/>
  <c r="AV446" i="1" s="1"/>
  <c r="AX446" i="1"/>
  <c r="AY446" i="1" s="1"/>
  <c r="AE452" i="1"/>
  <c r="AF452" i="1" s="1"/>
  <c r="AX452" i="1"/>
  <c r="AY452" i="1" s="1"/>
  <c r="AE628" i="1"/>
  <c r="AF628" i="1" s="1"/>
  <c r="AV628" i="1" s="1"/>
  <c r="AX628" i="1"/>
  <c r="AY628" i="1" s="1"/>
  <c r="AG883" i="1"/>
  <c r="AV883" i="1" s="1"/>
  <c r="AX883" i="1"/>
  <c r="AY883" i="1" s="1"/>
  <c r="AG889" i="1"/>
  <c r="AV889" i="1" s="1"/>
  <c r="AX889" i="1"/>
  <c r="AY889" i="1" s="1"/>
  <c r="AG886" i="1"/>
  <c r="AV886" i="1" s="1"/>
  <c r="AX886" i="1"/>
  <c r="AY886" i="1" s="1"/>
  <c r="AD107" i="1"/>
  <c r="AV107" i="1" s="1"/>
  <c r="AX107" i="1"/>
  <c r="AY107" i="1" s="1"/>
  <c r="AD139" i="1"/>
  <c r="AV139" i="1" s="1"/>
  <c r="AX139" i="1"/>
  <c r="AY139" i="1" s="1"/>
  <c r="AD105" i="1"/>
  <c r="AV105" i="1" s="1"/>
  <c r="AX105" i="1"/>
  <c r="AY105" i="1" s="1"/>
  <c r="AD156" i="1"/>
  <c r="AV156" i="1" s="1"/>
  <c r="AX156" i="1"/>
  <c r="AY156" i="1" s="1"/>
  <c r="AD89" i="1"/>
  <c r="AV89" i="1" s="1"/>
  <c r="AX89" i="1"/>
  <c r="AY89" i="1" s="1"/>
  <c r="AD69" i="1"/>
  <c r="AV69" i="1" s="1"/>
  <c r="AX69" i="1"/>
  <c r="AY69" i="1" s="1"/>
  <c r="AD151" i="1"/>
  <c r="AV151" i="1" s="1"/>
  <c r="AX151" i="1"/>
  <c r="AY151" i="1" s="1"/>
  <c r="AD167" i="1"/>
  <c r="AV167" i="1" s="1"/>
  <c r="AX167" i="1"/>
  <c r="AY167" i="1" s="1"/>
  <c r="AD170" i="1"/>
  <c r="AV170" i="1" s="1"/>
  <c r="AX170" i="1"/>
  <c r="AY170" i="1" s="1"/>
  <c r="AD110" i="1"/>
  <c r="AV110" i="1" s="1"/>
  <c r="AX110" i="1"/>
  <c r="AY110" i="1" s="1"/>
  <c r="AT380" i="1"/>
  <c r="AX380" i="1"/>
  <c r="AY380" i="1" s="1"/>
  <c r="AP483" i="1"/>
  <c r="AX483" i="1"/>
  <c r="AY483" i="1" s="1"/>
  <c r="AF693" i="1"/>
  <c r="AV693" i="1" s="1"/>
  <c r="AX693" i="1"/>
  <c r="AD195" i="1"/>
  <c r="AV195" i="1" s="1"/>
  <c r="AX195" i="1"/>
  <c r="AD214" i="1"/>
  <c r="AV214" i="1" s="1"/>
  <c r="AX214" i="1"/>
  <c r="AD241" i="1"/>
  <c r="AV241" i="1" s="1"/>
  <c r="AX241" i="1"/>
  <c r="AF690" i="1"/>
  <c r="AV690" i="1" s="1"/>
  <c r="AX690" i="1"/>
  <c r="AY690" i="1" s="1"/>
  <c r="AD232" i="1"/>
  <c r="AV232" i="1" s="1"/>
  <c r="AX232" i="1"/>
  <c r="AD179" i="1"/>
  <c r="AV179" i="1" s="1"/>
  <c r="AX179" i="1"/>
  <c r="AD208" i="1"/>
  <c r="AV208" i="1" s="1"/>
  <c r="AX208" i="1"/>
  <c r="AD177" i="1"/>
  <c r="AV177" i="1" s="1"/>
  <c r="AX177" i="1"/>
  <c r="AD228" i="1"/>
  <c r="AV228" i="1" s="1"/>
  <c r="AX228" i="1"/>
  <c r="AD185" i="1"/>
  <c r="AV185" i="1" s="1"/>
  <c r="AX185" i="1"/>
  <c r="AD212" i="1"/>
  <c r="AV212" i="1" s="1"/>
  <c r="AX212" i="1"/>
  <c r="AV814" i="1"/>
  <c r="AV20" i="1"/>
  <c r="AX20" i="1"/>
  <c r="AY20" i="1" s="1"/>
  <c r="AF694" i="1"/>
  <c r="AV694" i="1" s="1"/>
  <c r="AX694" i="1"/>
  <c r="AD39" i="1"/>
  <c r="AV39" i="1" s="1"/>
  <c r="AX39" i="1"/>
  <c r="AD265" i="1"/>
  <c r="AV265" i="1" s="1"/>
  <c r="AX265" i="1"/>
  <c r="AY265" i="1" s="1"/>
  <c r="AD261" i="1"/>
  <c r="AV261" i="1" s="1"/>
  <c r="AX261" i="1"/>
  <c r="AY261" i="1" s="1"/>
  <c r="AD260" i="1"/>
  <c r="AV260" i="1" s="1"/>
  <c r="AX260" i="1"/>
  <c r="AY260" i="1" s="1"/>
  <c r="AD263" i="1"/>
  <c r="AV263" i="1" s="1"/>
  <c r="AX263" i="1"/>
  <c r="AY263" i="1" s="1"/>
  <c r="AD266" i="1"/>
  <c r="AV266" i="1" s="1"/>
  <c r="AX266" i="1"/>
  <c r="AY266" i="1" s="1"/>
  <c r="AD276" i="1"/>
  <c r="AV276" i="1" s="1"/>
  <c r="AX276" i="1"/>
  <c r="AY276" i="1" s="1"/>
  <c r="AD277" i="1"/>
  <c r="AV277" i="1" s="1"/>
  <c r="AX277" i="1"/>
  <c r="AY277" i="1" s="1"/>
  <c r="AD217" i="1"/>
  <c r="AV217" i="1" s="1"/>
  <c r="AX217" i="1"/>
  <c r="AE443" i="1"/>
  <c r="AF443" i="1" s="1"/>
  <c r="AV443" i="1" s="1"/>
  <c r="AX443" i="1"/>
  <c r="AY443" i="1" s="1"/>
  <c r="AE450" i="1"/>
  <c r="AF450" i="1" s="1"/>
  <c r="AV450" i="1" s="1"/>
  <c r="AX450" i="1"/>
  <c r="AY450" i="1" s="1"/>
  <c r="AE462" i="1"/>
  <c r="AF462" i="1" s="1"/>
  <c r="AV462" i="1" s="1"/>
  <c r="AX462" i="1"/>
  <c r="AY462" i="1" s="1"/>
  <c r="AE466" i="1"/>
  <c r="AF466" i="1" s="1"/>
  <c r="AV466" i="1" s="1"/>
  <c r="AX466" i="1"/>
  <c r="AY466" i="1" s="1"/>
  <c r="AE471" i="1"/>
  <c r="AF471" i="1" s="1"/>
  <c r="AV471" i="1" s="1"/>
  <c r="AX471" i="1"/>
  <c r="AY471" i="1" s="1"/>
  <c r="AE467" i="1"/>
  <c r="AF467" i="1" s="1"/>
  <c r="AX467" i="1"/>
  <c r="AY467" i="1" s="1"/>
  <c r="AE474" i="1"/>
  <c r="AX474" i="1"/>
  <c r="AY474" i="1" s="1"/>
  <c r="AE469" i="1"/>
  <c r="AF469" i="1" s="1"/>
  <c r="AV469" i="1" s="1"/>
  <c r="AX469" i="1"/>
  <c r="AY469" i="1" s="1"/>
  <c r="AE453" i="1"/>
  <c r="AF453" i="1" s="1"/>
  <c r="AV453" i="1" s="1"/>
  <c r="AX453" i="1"/>
  <c r="AY453" i="1" s="1"/>
  <c r="AE636" i="1"/>
  <c r="AF636" i="1" s="1"/>
  <c r="AV636" i="1" s="1"/>
  <c r="AX636" i="1"/>
  <c r="AY636" i="1" s="1"/>
  <c r="AE637" i="1"/>
  <c r="AF637" i="1" s="1"/>
  <c r="AV637" i="1" s="1"/>
  <c r="AX637" i="1"/>
  <c r="AY637" i="1" s="1"/>
  <c r="AE638" i="1"/>
  <c r="AF638" i="1" s="1"/>
  <c r="AX638" i="1"/>
  <c r="AY638" i="1" s="1"/>
  <c r="AE641" i="1"/>
  <c r="AF641" i="1" s="1"/>
  <c r="AV641" i="1" s="1"/>
  <c r="AX641" i="1"/>
  <c r="AY641" i="1" s="1"/>
  <c r="AE632" i="1"/>
  <c r="AF632" i="1" s="1"/>
  <c r="AX632" i="1"/>
  <c r="AY632" i="1" s="1"/>
  <c r="AG879" i="1"/>
  <c r="AV879" i="1" s="1"/>
  <c r="AX879" i="1"/>
  <c r="AY879" i="1" s="1"/>
  <c r="AU875" i="1"/>
  <c r="AF695" i="1"/>
  <c r="AV695" i="1" s="1"/>
  <c r="AX695" i="1"/>
  <c r="AD339" i="1"/>
  <c r="AE339" i="1" s="1"/>
  <c r="AV339" i="1" s="1"/>
  <c r="AX339" i="1"/>
  <c r="AY339" i="1" s="1"/>
  <c r="AE431" i="1"/>
  <c r="AF431" i="1" s="1"/>
  <c r="AV431" i="1" s="1"/>
  <c r="AX431" i="1"/>
  <c r="AY431" i="1" s="1"/>
  <c r="AF691" i="1"/>
  <c r="AV691" i="1" s="1"/>
  <c r="AX691" i="1"/>
  <c r="AD116" i="1"/>
  <c r="AV116" i="1" s="1"/>
  <c r="AX116" i="1"/>
  <c r="AY116" i="1" s="1"/>
  <c r="AE655" i="1"/>
  <c r="AF655" i="1" s="1"/>
  <c r="AV655" i="1" s="1"/>
  <c r="AD101" i="1"/>
  <c r="AV101" i="1" s="1"/>
  <c r="AX101" i="1"/>
  <c r="AY101" i="1" s="1"/>
  <c r="AD126" i="1"/>
  <c r="AV126" i="1" s="1"/>
  <c r="AX126" i="1"/>
  <c r="AY126" i="1" s="1"/>
  <c r="AD140" i="1"/>
  <c r="AV140" i="1" s="1"/>
  <c r="AX140" i="1"/>
  <c r="AY140" i="1" s="1"/>
  <c r="AD172" i="1"/>
  <c r="AV172" i="1" s="1"/>
  <c r="AX172" i="1"/>
  <c r="AY172" i="1" s="1"/>
  <c r="AD168" i="1"/>
  <c r="AV168" i="1" s="1"/>
  <c r="AX168" i="1"/>
  <c r="AY168" i="1" s="1"/>
  <c r="AD166" i="1"/>
  <c r="AV166" i="1" s="1"/>
  <c r="AX166" i="1"/>
  <c r="AY166" i="1" s="1"/>
  <c r="AY414" i="1"/>
  <c r="AY436" i="1"/>
  <c r="AY635" i="1"/>
  <c r="AY442" i="1"/>
  <c r="AY250" i="1"/>
  <c r="AY419" i="1"/>
  <c r="AY764" i="1"/>
  <c r="AY393" i="1"/>
  <c r="AT480" i="1"/>
  <c r="AX480" i="1"/>
  <c r="AY480" i="1" s="1"/>
  <c r="AD211" i="1"/>
  <c r="AV211" i="1" s="1"/>
  <c r="AX211" i="1"/>
  <c r="AD27" i="1"/>
  <c r="AV27" i="1" s="1"/>
  <c r="AX27" i="1"/>
  <c r="AD197" i="1"/>
  <c r="AV197" i="1" s="1"/>
  <c r="AX197" i="1"/>
  <c r="AD244" i="1"/>
  <c r="AV244" i="1" s="1"/>
  <c r="AX244" i="1"/>
  <c r="AD30" i="1"/>
  <c r="AV30" i="1" s="1"/>
  <c r="AX30" i="1"/>
  <c r="AD222" i="1"/>
  <c r="AV222" i="1" s="1"/>
  <c r="AX222" i="1"/>
  <c r="AF692" i="1"/>
  <c r="AV692" i="1" s="1"/>
  <c r="AX692" i="1"/>
  <c r="AD36" i="1"/>
  <c r="AV36" i="1" s="1"/>
  <c r="AX36" i="1"/>
  <c r="AD40" i="1"/>
  <c r="AV40" i="1" s="1"/>
  <c r="AX40" i="1"/>
  <c r="AV21" i="1"/>
  <c r="AX21" i="1"/>
  <c r="AY21" i="1" s="1"/>
  <c r="AD262" i="1"/>
  <c r="AV262" i="1" s="1"/>
  <c r="AX262" i="1"/>
  <c r="AY262" i="1" s="1"/>
  <c r="AD275" i="1"/>
  <c r="AV275" i="1" s="1"/>
  <c r="AX275" i="1"/>
  <c r="AY275" i="1" s="1"/>
  <c r="AD274" i="1"/>
  <c r="AX274" i="1"/>
  <c r="AY274" i="1" s="1"/>
  <c r="AD344" i="1"/>
  <c r="AE344" i="1" s="1"/>
  <c r="AX344" i="1"/>
  <c r="AY344" i="1" s="1"/>
  <c r="AD345" i="1"/>
  <c r="AE345" i="1" s="1"/>
  <c r="AX345" i="1"/>
  <c r="AY345" i="1" s="1"/>
  <c r="AE428" i="1"/>
  <c r="AF428" i="1" s="1"/>
  <c r="AV428" i="1" s="1"/>
  <c r="AX428" i="1"/>
  <c r="AY428" i="1" s="1"/>
  <c r="AE433" i="1"/>
  <c r="AF433" i="1" s="1"/>
  <c r="AV433" i="1" s="1"/>
  <c r="AX433" i="1"/>
  <c r="AY433" i="1" s="1"/>
  <c r="AE622" i="1"/>
  <c r="AF622" i="1" s="1"/>
  <c r="AV622" i="1" s="1"/>
  <c r="AX622" i="1"/>
  <c r="AY622" i="1" s="1"/>
  <c r="AE646" i="1"/>
  <c r="AF646" i="1" s="1"/>
  <c r="AV646" i="1" s="1"/>
  <c r="AX646" i="1"/>
  <c r="AY646" i="1" s="1"/>
  <c r="AG881" i="1"/>
  <c r="AV881" i="1" s="1"/>
  <c r="AX881" i="1"/>
  <c r="AY881" i="1" s="1"/>
  <c r="AG878" i="1"/>
  <c r="AV878" i="1" s="1"/>
  <c r="AX878" i="1"/>
  <c r="AY878" i="1" s="1"/>
  <c r="AG882" i="1"/>
  <c r="AV882" i="1" s="1"/>
  <c r="AX882" i="1"/>
  <c r="AY882" i="1" s="1"/>
  <c r="AD91" i="1"/>
  <c r="AV91" i="1" s="1"/>
  <c r="AX91" i="1"/>
  <c r="AY91" i="1" s="1"/>
  <c r="AD128" i="1"/>
  <c r="AV128" i="1" s="1"/>
  <c r="AX128" i="1"/>
  <c r="AY128" i="1" s="1"/>
  <c r="AD78" i="1"/>
  <c r="AV78" i="1" s="1"/>
  <c r="AX78" i="1"/>
  <c r="AY78" i="1" s="1"/>
  <c r="AD120" i="1"/>
  <c r="AV120" i="1" s="1"/>
  <c r="AX120" i="1"/>
  <c r="AY120" i="1" s="1"/>
  <c r="AD90" i="1"/>
  <c r="AV90" i="1" s="1"/>
  <c r="AX90" i="1"/>
  <c r="AY90" i="1" s="1"/>
  <c r="AD104" i="1"/>
  <c r="AV104" i="1" s="1"/>
  <c r="AX104" i="1"/>
  <c r="AY104" i="1" s="1"/>
  <c r="AD63" i="1"/>
  <c r="AV63" i="1" s="1"/>
  <c r="AX63" i="1"/>
  <c r="AY63" i="1" s="1"/>
  <c r="AD75" i="1"/>
  <c r="AV75" i="1" s="1"/>
  <c r="AX75" i="1"/>
  <c r="AY75" i="1" s="1"/>
  <c r="AT355" i="1"/>
  <c r="AX355" i="1"/>
  <c r="AY355" i="1" s="1"/>
  <c r="AP550" i="1"/>
  <c r="AX550" i="1"/>
  <c r="AY550" i="1" s="1"/>
  <c r="AT820" i="1"/>
  <c r="AX820" i="1"/>
  <c r="AY820" i="1" s="1"/>
  <c r="AT811" i="1"/>
  <c r="AX811" i="1"/>
  <c r="AY811" i="1" s="1"/>
  <c r="AD207" i="1"/>
  <c r="AV207" i="1" s="1"/>
  <c r="AX207" i="1"/>
  <c r="AD192" i="1"/>
  <c r="AV192" i="1" s="1"/>
  <c r="AX192" i="1"/>
  <c r="AV745" i="1"/>
  <c r="AD239" i="1"/>
  <c r="AV239" i="1" s="1"/>
  <c r="AX239" i="1"/>
  <c r="AD221" i="1"/>
  <c r="AV221" i="1" s="1"/>
  <c r="AX221" i="1"/>
  <c r="AD33" i="1"/>
  <c r="AV33" i="1" s="1"/>
  <c r="AX33" i="1"/>
  <c r="AD205" i="1"/>
  <c r="AV205" i="1" s="1"/>
  <c r="AX205" i="1"/>
  <c r="AV48" i="1"/>
  <c r="AX48" i="1"/>
  <c r="AV826" i="1"/>
  <c r="AD196" i="1"/>
  <c r="AV196" i="1" s="1"/>
  <c r="AX196" i="1"/>
  <c r="AD202" i="1"/>
  <c r="AV202" i="1" s="1"/>
  <c r="AX202" i="1"/>
  <c r="AF697" i="1"/>
  <c r="AV697" i="1" s="1"/>
  <c r="AX697" i="1"/>
  <c r="AD223" i="1"/>
  <c r="AV223" i="1" s="1"/>
  <c r="AX223" i="1"/>
  <c r="AD233" i="1"/>
  <c r="AV233" i="1" s="1"/>
  <c r="AX233" i="1"/>
  <c r="AD199" i="1"/>
  <c r="AV199" i="1" s="1"/>
  <c r="AX199" i="1"/>
  <c r="AU441" i="1"/>
  <c r="AD183" i="1"/>
  <c r="AV183" i="1" s="1"/>
  <c r="AX183" i="1"/>
  <c r="AD165" i="1"/>
  <c r="AV165" i="1" s="1"/>
  <c r="AD180" i="1"/>
  <c r="AV180" i="1" s="1"/>
  <c r="AX180" i="1"/>
  <c r="AD220" i="1"/>
  <c r="AV220" i="1" s="1"/>
  <c r="AX220" i="1"/>
  <c r="AT559" i="1"/>
  <c r="AX559" i="1"/>
  <c r="AD240" i="1"/>
  <c r="AV240" i="1" s="1"/>
  <c r="AX240" i="1"/>
  <c r="AP302" i="1"/>
  <c r="AX302" i="1"/>
  <c r="AY302" i="1" s="1"/>
  <c r="AD259" i="1"/>
  <c r="AV259" i="1" s="1"/>
  <c r="AX259" i="1"/>
  <c r="AY259" i="1" s="1"/>
  <c r="AD255" i="1"/>
  <c r="AV255" i="1" s="1"/>
  <c r="AX255" i="1"/>
  <c r="AY255" i="1" s="1"/>
  <c r="AD256" i="1"/>
  <c r="AV256" i="1" s="1"/>
  <c r="AX256" i="1"/>
  <c r="AY256" i="1" s="1"/>
  <c r="AD252" i="1"/>
  <c r="AV252" i="1" s="1"/>
  <c r="AX252" i="1"/>
  <c r="AY252" i="1" s="1"/>
  <c r="AX247" i="1"/>
  <c r="AY247" i="1" s="1"/>
  <c r="AD271" i="1"/>
  <c r="AV271" i="1" s="1"/>
  <c r="AX271" i="1"/>
  <c r="AY271" i="1" s="1"/>
  <c r="AD273" i="1"/>
  <c r="AV273" i="1" s="1"/>
  <c r="AX273" i="1"/>
  <c r="AY273" i="1" s="1"/>
  <c r="AD280" i="1"/>
  <c r="AV280" i="1" s="1"/>
  <c r="AX280" i="1"/>
  <c r="AY280" i="1" s="1"/>
  <c r="AX282" i="1"/>
  <c r="AY282" i="1" s="1"/>
  <c r="AD337" i="1"/>
  <c r="AE337" i="1" s="1"/>
  <c r="AX337" i="1"/>
  <c r="AY337" i="1" s="1"/>
  <c r="AD340" i="1"/>
  <c r="AE340" i="1" s="1"/>
  <c r="AX340" i="1"/>
  <c r="AY340" i="1" s="1"/>
  <c r="AD338" i="1"/>
  <c r="AE338" i="1" s="1"/>
  <c r="AX338" i="1"/>
  <c r="AY338" i="1" s="1"/>
  <c r="AD346" i="1"/>
  <c r="AE346" i="1" s="1"/>
  <c r="AX346" i="1"/>
  <c r="AY346" i="1" s="1"/>
  <c r="AE418" i="1"/>
  <c r="AF418" i="1" s="1"/>
  <c r="AV418" i="1" s="1"/>
  <c r="AX418" i="1"/>
  <c r="AY418" i="1" s="1"/>
  <c r="AE424" i="1"/>
  <c r="AF424" i="1" s="1"/>
  <c r="AV424" i="1" s="1"/>
  <c r="AX424" i="1"/>
  <c r="AY424" i="1" s="1"/>
  <c r="AE417" i="1"/>
  <c r="AF417" i="1" s="1"/>
  <c r="AV417" i="1" s="1"/>
  <c r="AX417" i="1"/>
  <c r="AY417" i="1" s="1"/>
  <c r="AE430" i="1"/>
  <c r="AF430" i="1" s="1"/>
  <c r="AV430" i="1" s="1"/>
  <c r="AX430" i="1"/>
  <c r="AY430" i="1" s="1"/>
  <c r="AE425" i="1"/>
  <c r="AF425" i="1" s="1"/>
  <c r="AX425" i="1"/>
  <c r="AY425" i="1" s="1"/>
  <c r="AE457" i="1"/>
  <c r="AF457" i="1" s="1"/>
  <c r="AV457" i="1" s="1"/>
  <c r="AX457" i="1"/>
  <c r="AY457" i="1" s="1"/>
  <c r="AE647" i="1"/>
  <c r="AF647" i="1" s="1"/>
  <c r="AV647" i="1" s="1"/>
  <c r="AX647" i="1"/>
  <c r="AY647" i="1" s="1"/>
  <c r="AE624" i="1"/>
  <c r="AF624" i="1" s="1"/>
  <c r="AV624" i="1" s="1"/>
  <c r="AX624" i="1"/>
  <c r="AY624" i="1" s="1"/>
  <c r="AE653" i="1"/>
  <c r="AF653" i="1" s="1"/>
  <c r="AV653" i="1" s="1"/>
  <c r="AX653" i="1"/>
  <c r="AY653" i="1" s="1"/>
  <c r="AG875" i="1"/>
  <c r="AV875" i="1" s="1"/>
  <c r="AX875" i="1"/>
  <c r="AY875" i="1" s="1"/>
  <c r="AG890" i="1"/>
  <c r="AV890" i="1" s="1"/>
  <c r="AX890" i="1"/>
  <c r="AY890" i="1" s="1"/>
  <c r="V827" i="1"/>
  <c r="AW827" i="1" s="1"/>
  <c r="AW873" i="1"/>
  <c r="AG876" i="1"/>
  <c r="AV876" i="1" s="1"/>
  <c r="AX876" i="1"/>
  <c r="AY876" i="1" s="1"/>
  <c r="AG885" i="1"/>
  <c r="AV885" i="1" s="1"/>
  <c r="AX885" i="1"/>
  <c r="AY885" i="1" s="1"/>
  <c r="AG884" i="1"/>
  <c r="AV884" i="1" s="1"/>
  <c r="AX884" i="1"/>
  <c r="AY884" i="1" s="1"/>
  <c r="AG888" i="1"/>
  <c r="AV888" i="1" s="1"/>
  <c r="AX888" i="1"/>
  <c r="AY888" i="1" s="1"/>
  <c r="Y427" i="1"/>
  <c r="AU427" i="1" s="1"/>
  <c r="AD113" i="1"/>
  <c r="AV113" i="1" s="1"/>
  <c r="AX113" i="1"/>
  <c r="AY113" i="1" s="1"/>
  <c r="AD135" i="1"/>
  <c r="AV135" i="1" s="1"/>
  <c r="AX135" i="1"/>
  <c r="AY135" i="1" s="1"/>
  <c r="AD141" i="1"/>
  <c r="AV141" i="1" s="1"/>
  <c r="AX141" i="1"/>
  <c r="AY141" i="1" s="1"/>
  <c r="AD96" i="1"/>
  <c r="AV96" i="1" s="1"/>
  <c r="AX96" i="1"/>
  <c r="AY96" i="1" s="1"/>
  <c r="AD76" i="1"/>
  <c r="AV76" i="1" s="1"/>
  <c r="AX76" i="1"/>
  <c r="AY76" i="1" s="1"/>
  <c r="AD162" i="1"/>
  <c r="AV162" i="1" s="1"/>
  <c r="AX162" i="1"/>
  <c r="AY162" i="1" s="1"/>
  <c r="AD142" i="1"/>
  <c r="AV142" i="1" s="1"/>
  <c r="AX142" i="1"/>
  <c r="AY142" i="1" s="1"/>
  <c r="AD160" i="1"/>
  <c r="AV160" i="1" s="1"/>
  <c r="AX160" i="1"/>
  <c r="AY160" i="1" s="1"/>
  <c r="AD79" i="1"/>
  <c r="AV79" i="1" s="1"/>
  <c r="AX79" i="1"/>
  <c r="AY79" i="1" s="1"/>
  <c r="AD150" i="1"/>
  <c r="AV150" i="1" s="1"/>
  <c r="AX150" i="1"/>
  <c r="AY150" i="1" s="1"/>
  <c r="AY654" i="1"/>
  <c r="AY451" i="1"/>
  <c r="AG740" i="1"/>
  <c r="AV740" i="1" s="1"/>
  <c r="AY650" i="1"/>
  <c r="AY472" i="1"/>
  <c r="AY473" i="1"/>
  <c r="AT585" i="1"/>
  <c r="AX585" i="1"/>
  <c r="AD230" i="1"/>
  <c r="AV230" i="1" s="1"/>
  <c r="AX230" i="1"/>
  <c r="AD206" i="1"/>
  <c r="AV206" i="1" s="1"/>
  <c r="AX206" i="1"/>
  <c r="AD238" i="1"/>
  <c r="AV238" i="1" s="1"/>
  <c r="AX238" i="1"/>
  <c r="AD216" i="1"/>
  <c r="AV216" i="1" s="1"/>
  <c r="AX216" i="1"/>
  <c r="AD227" i="1"/>
  <c r="AV227" i="1" s="1"/>
  <c r="AX227" i="1"/>
  <c r="AD218" i="1"/>
  <c r="AV218" i="1" s="1"/>
  <c r="AX218" i="1"/>
  <c r="AD32" i="1"/>
  <c r="AV32" i="1" s="1"/>
  <c r="AX32" i="1"/>
  <c r="AD204" i="1"/>
  <c r="AV204" i="1" s="1"/>
  <c r="AX204" i="1"/>
  <c r="AD264" i="1"/>
  <c r="AV264" i="1" s="1"/>
  <c r="AX264" i="1"/>
  <c r="AY264" i="1" s="1"/>
  <c r="AD342" i="1"/>
  <c r="AE342" i="1" s="1"/>
  <c r="AX342" i="1"/>
  <c r="AY342" i="1" s="1"/>
  <c r="AE621" i="1"/>
  <c r="AF621" i="1" s="1"/>
  <c r="AV621" i="1" s="1"/>
  <c r="AX621" i="1"/>
  <c r="AY621" i="1" s="1"/>
  <c r="AE640" i="1"/>
  <c r="AF640" i="1" s="1"/>
  <c r="AV640" i="1" s="1"/>
  <c r="AX640" i="1"/>
  <c r="AY640" i="1" s="1"/>
  <c r="AE656" i="1"/>
  <c r="AF656" i="1" s="1"/>
  <c r="AV656" i="1" s="1"/>
  <c r="AX656" i="1"/>
  <c r="AY656" i="1" s="1"/>
  <c r="AG874" i="1"/>
  <c r="AV874" i="1" s="1"/>
  <c r="AX874" i="1"/>
  <c r="AY874" i="1" s="1"/>
  <c r="AE460" i="1"/>
  <c r="AF460" i="1" s="1"/>
  <c r="AV460" i="1" s="1"/>
  <c r="AX460" i="1"/>
  <c r="AY460" i="1" s="1"/>
  <c r="AD123" i="1"/>
  <c r="AV123" i="1" s="1"/>
  <c r="AX123" i="1"/>
  <c r="AY123" i="1" s="1"/>
  <c r="AD149" i="1"/>
  <c r="AV149" i="1" s="1"/>
  <c r="AX149" i="1"/>
  <c r="AY149" i="1" s="1"/>
  <c r="AD64" i="1"/>
  <c r="AV64" i="1" s="1"/>
  <c r="AX64" i="1"/>
  <c r="AY64" i="1" s="1"/>
  <c r="AD99" i="1"/>
  <c r="AV99" i="1" s="1"/>
  <c r="AX99" i="1"/>
  <c r="AY99" i="1" s="1"/>
  <c r="AD108" i="1"/>
  <c r="AV108" i="1" s="1"/>
  <c r="AX108" i="1"/>
  <c r="AY108" i="1" s="1"/>
  <c r="AD95" i="1"/>
  <c r="AV95" i="1" s="1"/>
  <c r="AX95" i="1"/>
  <c r="AY95" i="1" s="1"/>
  <c r="AD66" i="1"/>
  <c r="AV66" i="1" s="1"/>
  <c r="AX66" i="1"/>
  <c r="AY66" i="1" s="1"/>
  <c r="AD125" i="1"/>
  <c r="AV125" i="1" s="1"/>
  <c r="AX125" i="1"/>
  <c r="AY125" i="1" s="1"/>
  <c r="AD67" i="1"/>
  <c r="AV67" i="1" s="1"/>
  <c r="AX67" i="1"/>
  <c r="AY67" i="1" s="1"/>
  <c r="AG726" i="1"/>
  <c r="AV726" i="1" s="1"/>
  <c r="AC41" i="1"/>
  <c r="AX41" i="1" s="1"/>
  <c r="AY41" i="1" s="1"/>
  <c r="AX42" i="1"/>
  <c r="AY42" i="1" s="1"/>
  <c r="W249" i="1"/>
  <c r="AU249" i="1" s="1"/>
  <c r="AT499" i="1"/>
  <c r="AX499" i="1"/>
  <c r="AY499" i="1" s="1"/>
  <c r="AP487" i="1"/>
  <c r="AX487" i="1"/>
  <c r="AY487" i="1" s="1"/>
  <c r="AT841" i="1"/>
  <c r="AX841" i="1"/>
  <c r="AY841" i="1" s="1"/>
  <c r="AD182" i="1"/>
  <c r="AV182" i="1" s="1"/>
  <c r="AX182" i="1"/>
  <c r="AD219" i="1"/>
  <c r="AV219" i="1" s="1"/>
  <c r="AX219" i="1"/>
  <c r="AD245" i="1"/>
  <c r="AV245" i="1" s="1"/>
  <c r="AX245" i="1"/>
  <c r="AD237" i="1"/>
  <c r="AV237" i="1" s="1"/>
  <c r="AX237" i="1"/>
  <c r="AD234" i="1"/>
  <c r="AV234" i="1" s="1"/>
  <c r="AX234" i="1"/>
  <c r="AD198" i="1"/>
  <c r="AV198" i="1" s="1"/>
  <c r="AX198" i="1"/>
  <c r="AD224" i="1"/>
  <c r="AV224" i="1" s="1"/>
  <c r="AX224" i="1"/>
  <c r="AD235" i="1"/>
  <c r="AV235" i="1" s="1"/>
  <c r="AX235" i="1"/>
  <c r="AD26" i="1"/>
  <c r="AV26" i="1" s="1"/>
  <c r="AX26" i="1"/>
  <c r="AV46" i="1"/>
  <c r="AX46" i="1"/>
  <c r="AV44" i="1"/>
  <c r="AX44" i="1"/>
  <c r="AD226" i="1"/>
  <c r="AV226" i="1" s="1"/>
  <c r="AX226" i="1"/>
  <c r="AD210" i="1"/>
  <c r="AV210" i="1" s="1"/>
  <c r="AX210" i="1"/>
  <c r="AV22" i="1"/>
  <c r="AX22" i="1"/>
  <c r="AY22" i="1" s="1"/>
  <c r="AD190" i="1"/>
  <c r="AV190" i="1" s="1"/>
  <c r="AX190" i="1"/>
  <c r="AD37" i="1"/>
  <c r="AV37" i="1" s="1"/>
  <c r="AX37" i="1"/>
  <c r="AD31" i="1"/>
  <c r="AV31" i="1" s="1"/>
  <c r="AX31" i="1"/>
  <c r="AD267" i="1"/>
  <c r="AV267" i="1" s="1"/>
  <c r="AX267" i="1"/>
  <c r="AY267" i="1" s="1"/>
  <c r="AD258" i="1"/>
  <c r="AV258" i="1" s="1"/>
  <c r="AX258" i="1"/>
  <c r="AY258" i="1" s="1"/>
  <c r="AD251" i="1"/>
  <c r="AV251" i="1" s="1"/>
  <c r="AX251" i="1"/>
  <c r="AY251" i="1" s="1"/>
  <c r="AD254" i="1"/>
  <c r="AV254" i="1" s="1"/>
  <c r="AX254" i="1"/>
  <c r="AY254" i="1" s="1"/>
  <c r="AD279" i="1"/>
  <c r="AV279" i="1" s="1"/>
  <c r="AX279" i="1"/>
  <c r="AY279" i="1" s="1"/>
  <c r="AD272" i="1"/>
  <c r="AV272" i="1" s="1"/>
  <c r="AX272" i="1"/>
  <c r="AY272" i="1" s="1"/>
  <c r="AD281" i="1"/>
  <c r="AV281" i="1" s="1"/>
  <c r="AX281" i="1"/>
  <c r="AY281" i="1" s="1"/>
  <c r="AU345" i="1"/>
  <c r="AD343" i="1"/>
  <c r="AE343" i="1" s="1"/>
  <c r="AX343" i="1"/>
  <c r="AY343" i="1" s="1"/>
  <c r="AU340" i="1"/>
  <c r="AE426" i="1"/>
  <c r="AF426" i="1" s="1"/>
  <c r="AV426" i="1" s="1"/>
  <c r="AX426" i="1"/>
  <c r="AY426" i="1" s="1"/>
  <c r="AE445" i="1"/>
  <c r="AF445" i="1" s="1"/>
  <c r="AV445" i="1" s="1"/>
  <c r="AX445" i="1"/>
  <c r="AY445" i="1" s="1"/>
  <c r="AE438" i="1"/>
  <c r="AF438" i="1" s="1"/>
  <c r="AV438" i="1" s="1"/>
  <c r="AX438" i="1"/>
  <c r="AY438" i="1" s="1"/>
  <c r="AE441" i="1"/>
  <c r="AF441" i="1" s="1"/>
  <c r="AV441" i="1" s="1"/>
  <c r="AX441" i="1"/>
  <c r="AY441" i="1" s="1"/>
  <c r="AE435" i="1"/>
  <c r="AF435" i="1" s="1"/>
  <c r="AV435" i="1" s="1"/>
  <c r="AX435" i="1"/>
  <c r="AY435" i="1" s="1"/>
  <c r="AE465" i="1"/>
  <c r="AF465" i="1" s="1"/>
  <c r="AX465" i="1"/>
  <c r="AY465" i="1" s="1"/>
  <c r="AE463" i="1"/>
  <c r="AF463" i="1" s="1"/>
  <c r="AV463" i="1" s="1"/>
  <c r="AX463" i="1"/>
  <c r="AY463" i="1" s="1"/>
  <c r="AE458" i="1"/>
  <c r="AF458" i="1" s="1"/>
  <c r="AV458" i="1" s="1"/>
  <c r="AX458" i="1"/>
  <c r="AY458" i="1" s="1"/>
  <c r="AE644" i="1"/>
  <c r="AF644" i="1" s="1"/>
  <c r="AV644" i="1" s="1"/>
  <c r="AX644" i="1"/>
  <c r="AY644" i="1" s="1"/>
  <c r="AE634" i="1"/>
  <c r="AF634" i="1" s="1"/>
  <c r="AX634" i="1"/>
  <c r="AY634" i="1" s="1"/>
  <c r="AE626" i="1"/>
  <c r="AF626" i="1" s="1"/>
  <c r="AV626" i="1" s="1"/>
  <c r="AX626" i="1"/>
  <c r="AY626" i="1" s="1"/>
  <c r="AE642" i="1"/>
  <c r="AF642" i="1" s="1"/>
  <c r="AV642" i="1" s="1"/>
  <c r="AX642" i="1"/>
  <c r="AY642" i="1" s="1"/>
  <c r="AE645" i="1"/>
  <c r="AF645" i="1" s="1"/>
  <c r="AV645" i="1" s="1"/>
  <c r="AX645" i="1"/>
  <c r="AY645" i="1" s="1"/>
  <c r="AG877" i="1"/>
  <c r="AV877" i="1" s="1"/>
  <c r="AX877" i="1"/>
  <c r="AY877" i="1" s="1"/>
  <c r="AG880" i="1"/>
  <c r="AV880" i="1" s="1"/>
  <c r="AX880" i="1"/>
  <c r="AY880" i="1" s="1"/>
  <c r="AE623" i="1"/>
  <c r="AF623" i="1" s="1"/>
  <c r="AV623" i="1" s="1"/>
  <c r="AX623" i="1"/>
  <c r="AY623" i="1" s="1"/>
  <c r="AG887" i="1"/>
  <c r="AV887" i="1" s="1"/>
  <c r="AX887" i="1"/>
  <c r="AY887" i="1" s="1"/>
  <c r="AD118" i="1"/>
  <c r="AV118" i="1" s="1"/>
  <c r="AX118" i="1"/>
  <c r="AY118" i="1" s="1"/>
  <c r="AD111" i="1"/>
  <c r="AV111" i="1" s="1"/>
  <c r="AX111" i="1"/>
  <c r="AY111" i="1" s="1"/>
  <c r="AD97" i="1"/>
  <c r="AV97" i="1" s="1"/>
  <c r="AX97" i="1"/>
  <c r="AY97" i="1" s="1"/>
  <c r="AD131" i="1"/>
  <c r="AV131" i="1" s="1"/>
  <c r="AX131" i="1"/>
  <c r="AY131" i="1" s="1"/>
  <c r="AD164" i="1"/>
  <c r="AV164" i="1" s="1"/>
  <c r="AX164" i="1"/>
  <c r="AY164" i="1" s="1"/>
  <c r="AD70" i="1"/>
  <c r="AV70" i="1" s="1"/>
  <c r="AX70" i="1"/>
  <c r="AY70" i="1" s="1"/>
  <c r="AY415" i="1"/>
  <c r="AY439" i="1"/>
  <c r="AY420" i="1"/>
  <c r="AY629" i="1"/>
  <c r="AY625" i="1"/>
  <c r="AY416" i="1"/>
  <c r="AY639" i="1"/>
  <c r="AY421" i="1"/>
  <c r="AD102" i="1"/>
  <c r="AV102" i="1" s="1"/>
  <c r="Y634" i="1"/>
  <c r="AU634" i="1" s="1"/>
  <c r="Y458" i="1"/>
  <c r="AU458" i="1" s="1"/>
  <c r="AU647" i="1"/>
  <c r="AU430" i="1"/>
  <c r="AU437" i="1"/>
  <c r="X409" i="1"/>
  <c r="Y631" i="1"/>
  <c r="AU631" i="1" s="1"/>
  <c r="AE455" i="1"/>
  <c r="AF455" i="1" s="1"/>
  <c r="AV455" i="1" s="1"/>
  <c r="AU467" i="1"/>
  <c r="AU459" i="1"/>
  <c r="AU461" i="1"/>
  <c r="AV583" i="1"/>
  <c r="AU456" i="1"/>
  <c r="AU653" i="1"/>
  <c r="AU632" i="1"/>
  <c r="AF498" i="1"/>
  <c r="AV498" i="1" s="1"/>
  <c r="AE473" i="1"/>
  <c r="AF473" i="1" s="1"/>
  <c r="AV473" i="1" s="1"/>
  <c r="Y641" i="1"/>
  <c r="AU641" i="1" s="1"/>
  <c r="AE461" i="1"/>
  <c r="AF461" i="1" s="1"/>
  <c r="AV461" i="1" s="1"/>
  <c r="AE442" i="1"/>
  <c r="AF442" i="1" s="1"/>
  <c r="AV442" i="1" s="1"/>
  <c r="Y656" i="1"/>
  <c r="AU656" i="1" s="1"/>
  <c r="Y649" i="1"/>
  <c r="AU649" i="1" s="1"/>
  <c r="Y464" i="1"/>
  <c r="AU464" i="1" s="1"/>
  <c r="AE423" i="1"/>
  <c r="AF423" i="1" s="1"/>
  <c r="AV423" i="1" s="1"/>
  <c r="AE648" i="1"/>
  <c r="AF648" i="1" s="1"/>
  <c r="AV648" i="1" s="1"/>
  <c r="AE459" i="1"/>
  <c r="AF459" i="1" s="1"/>
  <c r="Y429" i="1"/>
  <c r="AU429" i="1" s="1"/>
  <c r="AE639" i="1"/>
  <c r="AF639" i="1" s="1"/>
  <c r="AV639" i="1" s="1"/>
  <c r="AV821" i="1"/>
  <c r="AE444" i="1"/>
  <c r="AF444" i="1" s="1"/>
  <c r="AV444" i="1" s="1"/>
  <c r="AE451" i="1"/>
  <c r="AF451" i="1" s="1"/>
  <c r="AV451" i="1" s="1"/>
  <c r="AE629" i="1"/>
  <c r="AF629" i="1" s="1"/>
  <c r="AV629" i="1" s="1"/>
  <c r="AE415" i="1"/>
  <c r="AF415" i="1" s="1"/>
  <c r="AE649" i="1"/>
  <c r="AF649" i="1" s="1"/>
  <c r="AV649" i="1" s="1"/>
  <c r="AE454" i="1"/>
  <c r="AF454" i="1" s="1"/>
  <c r="AV454" i="1" s="1"/>
  <c r="AE429" i="1"/>
  <c r="AF429" i="1" s="1"/>
  <c r="AV429" i="1" s="1"/>
  <c r="AE437" i="1"/>
  <c r="AE470" i="1"/>
  <c r="AF470" i="1" s="1"/>
  <c r="AV470" i="1" s="1"/>
  <c r="Y626" i="1"/>
  <c r="AU626" i="1" s="1"/>
  <c r="X449" i="1"/>
  <c r="AE631" i="1"/>
  <c r="AF631" i="1" s="1"/>
  <c r="AV631" i="1" s="1"/>
  <c r="AE413" i="1"/>
  <c r="AE411" i="1"/>
  <c r="AF411" i="1" s="1"/>
  <c r="AV411" i="1" s="1"/>
  <c r="AE421" i="1"/>
  <c r="AF421" i="1" s="1"/>
  <c r="AE412" i="1"/>
  <c r="AF412" i="1" s="1"/>
  <c r="AV412" i="1" s="1"/>
  <c r="AE651" i="1"/>
  <c r="AE652" i="1"/>
  <c r="AF652" i="1" s="1"/>
  <c r="AV652" i="1" s="1"/>
  <c r="AE448" i="1"/>
  <c r="AF448" i="1" s="1"/>
  <c r="AV448" i="1" s="1"/>
  <c r="AE643" i="1"/>
  <c r="AF643" i="1" s="1"/>
  <c r="AV643" i="1" s="1"/>
  <c r="AE434" i="1"/>
  <c r="AE439" i="1"/>
  <c r="AF439" i="1" s="1"/>
  <c r="AE440" i="1"/>
  <c r="AF440" i="1" s="1"/>
  <c r="AV440" i="1" s="1"/>
  <c r="AE419" i="1"/>
  <c r="AF419" i="1" s="1"/>
  <c r="AV419" i="1" s="1"/>
  <c r="AE472" i="1"/>
  <c r="AE432" i="1"/>
  <c r="AF432" i="1" s="1"/>
  <c r="AV432" i="1" s="1"/>
  <c r="AE436" i="1"/>
  <c r="AF436" i="1" s="1"/>
  <c r="AV436" i="1" s="1"/>
  <c r="AE422" i="1"/>
  <c r="AF422" i="1" s="1"/>
  <c r="AV422" i="1" s="1"/>
  <c r="AE456" i="1"/>
  <c r="AE625" i="1"/>
  <c r="AF625" i="1" s="1"/>
  <c r="AV625" i="1" s="1"/>
  <c r="AE420" i="1"/>
  <c r="AE416" i="1"/>
  <c r="AF416" i="1" s="1"/>
  <c r="AV416" i="1" s="1"/>
  <c r="AE630" i="1"/>
  <c r="AE650" i="1"/>
  <c r="AF650" i="1" s="1"/>
  <c r="AV650" i="1" s="1"/>
  <c r="AE414" i="1"/>
  <c r="AF414" i="1" s="1"/>
  <c r="AV414" i="1" s="1"/>
  <c r="AE654" i="1"/>
  <c r="AF654" i="1" s="1"/>
  <c r="AV654" i="1" s="1"/>
  <c r="AE464" i="1"/>
  <c r="AE410" i="1"/>
  <c r="AF410" i="1" s="1"/>
  <c r="AE635" i="1"/>
  <c r="AF635" i="1" s="1"/>
  <c r="AV635" i="1" s="1"/>
  <c r="AE633" i="1"/>
  <c r="AF633" i="1" s="1"/>
  <c r="AV633" i="1" s="1"/>
  <c r="X620" i="1"/>
  <c r="AV809" i="1"/>
  <c r="AU639" i="1"/>
  <c r="AB657" i="1"/>
  <c r="AP657" i="1" s="1"/>
  <c r="AF696" i="1"/>
  <c r="AP18" i="1"/>
  <c r="AB17" i="1"/>
  <c r="AP17" i="1" s="1"/>
  <c r="AU18" i="1"/>
  <c r="AC873" i="1"/>
  <c r="AC620" i="1"/>
  <c r="AX620" i="1" s="1"/>
  <c r="AY620" i="1" s="1"/>
  <c r="AC449" i="1"/>
  <c r="AX449" i="1" s="1"/>
  <c r="AY449" i="1" s="1"/>
  <c r="AC409" i="1"/>
  <c r="AX409" i="1" s="1"/>
  <c r="AC336" i="1"/>
  <c r="AX336" i="1" s="1"/>
  <c r="AY336" i="1" s="1"/>
  <c r="AV543" i="1"/>
  <c r="V246" i="1"/>
  <c r="AW246" i="1" s="1"/>
  <c r="AC270" i="1"/>
  <c r="AX270" i="1" s="1"/>
  <c r="AY270" i="1" s="1"/>
  <c r="AE483" i="1"/>
  <c r="AV486" i="1"/>
  <c r="AC249" i="1"/>
  <c r="AX249" i="1" s="1"/>
  <c r="AY249" i="1" s="1"/>
  <c r="AD250" i="1"/>
  <c r="AV250" i="1" s="1"/>
  <c r="AB246" i="1"/>
  <c r="AP246" i="1" s="1"/>
  <c r="AV558" i="1"/>
  <c r="AU247" i="1"/>
  <c r="AV776" i="1"/>
  <c r="AV564" i="1"/>
  <c r="AV552" i="1"/>
  <c r="AV702" i="1"/>
  <c r="AV819" i="1"/>
  <c r="AT302" i="1"/>
  <c r="AD302" i="1"/>
  <c r="AV302" i="1" s="1"/>
  <c r="AV307" i="1"/>
  <c r="AV756" i="1"/>
  <c r="AV746" i="1"/>
  <c r="AV715" i="1"/>
  <c r="AV722" i="1"/>
  <c r="AV536" i="1"/>
  <c r="AV310" i="1"/>
  <c r="AV382" i="1"/>
  <c r="AV489" i="1"/>
  <c r="AV757" i="1"/>
  <c r="AF481" i="1"/>
  <c r="AF480" i="1" s="1"/>
  <c r="AV547" i="1"/>
  <c r="AV522" i="1"/>
  <c r="AV494" i="1"/>
  <c r="AE559" i="1"/>
  <c r="AV548" i="1"/>
  <c r="AV818" i="1"/>
  <c r="AV518" i="1"/>
  <c r="AV567" i="1"/>
  <c r="AV507" i="1"/>
  <c r="AV313" i="1"/>
  <c r="AV506" i="1"/>
  <c r="AV750" i="1"/>
  <c r="AV514" i="1"/>
  <c r="AV784" i="1"/>
  <c r="AE388" i="1"/>
  <c r="AV388" i="1" s="1"/>
  <c r="AC18" i="1"/>
  <c r="AX18" i="1" s="1"/>
  <c r="AY18" i="1" s="1"/>
  <c r="AV733" i="1"/>
  <c r="AV568" i="1"/>
  <c r="AE475" i="1"/>
  <c r="AD289" i="1"/>
  <c r="AV289" i="1" s="1"/>
  <c r="AV732" i="1"/>
  <c r="Y380" i="1"/>
  <c r="AU380" i="1" s="1"/>
  <c r="AD297" i="1"/>
  <c r="AV297" i="1" s="1"/>
  <c r="AD327" i="1"/>
  <c r="AV327" i="1" s="1"/>
  <c r="AG764" i="1"/>
  <c r="AD284" i="1"/>
  <c r="AV284" i="1" s="1"/>
  <c r="Z379" i="1"/>
  <c r="Z699" i="1"/>
  <c r="AG828" i="1"/>
  <c r="AV828" i="1" s="1"/>
  <c r="AF399" i="1"/>
  <c r="AV399" i="1" s="1"/>
  <c r="AF484" i="1"/>
  <c r="AF483" i="1" s="1"/>
  <c r="AV520" i="1"/>
  <c r="AE550" i="1"/>
  <c r="AC23" i="1"/>
  <c r="AX23" i="1" s="1"/>
  <c r="AE565" i="1"/>
  <c r="AF565" i="1"/>
  <c r="AE487" i="1"/>
  <c r="AF559" i="1"/>
  <c r="AU304" i="1"/>
  <c r="AT297" i="1"/>
  <c r="AP297" i="1"/>
  <c r="AT304" i="1"/>
  <c r="AP304" i="1"/>
  <c r="Y565" i="1"/>
  <c r="AU565" i="1" s="1"/>
  <c r="AV566" i="1"/>
  <c r="AV788" i="1"/>
  <c r="AD360" i="1"/>
  <c r="AV360" i="1" s="1"/>
  <c r="Z807" i="1"/>
  <c r="AU807" i="1" s="1"/>
  <c r="AT393" i="1"/>
  <c r="AP393" i="1"/>
  <c r="AV800" i="1"/>
  <c r="AV739" i="1"/>
  <c r="AD369" i="1"/>
  <c r="AV369" i="1" s="1"/>
  <c r="AT764" i="1"/>
  <c r="AP764" i="1"/>
  <c r="AU515" i="1"/>
  <c r="AG837" i="1"/>
  <c r="AV785" i="1"/>
  <c r="AD82" i="1"/>
  <c r="AV82" i="1" s="1"/>
  <c r="AC43" i="1"/>
  <c r="Z709" i="1"/>
  <c r="AU709" i="1" s="1"/>
  <c r="AU591" i="1"/>
  <c r="AV387" i="1"/>
  <c r="AV517" i="1"/>
  <c r="AF658" i="1"/>
  <c r="AV658" i="1" s="1"/>
  <c r="AV535" i="1"/>
  <c r="AG891" i="1"/>
  <c r="AV891" i="1" s="1"/>
  <c r="AV511" i="1"/>
  <c r="AV714" i="1"/>
  <c r="AF488" i="1"/>
  <c r="AV488" i="1" s="1"/>
  <c r="AV60" i="1"/>
  <c r="AU499" i="1"/>
  <c r="AV398" i="1"/>
  <c r="AV525" i="1"/>
  <c r="AV897" i="1"/>
  <c r="AV829" i="1"/>
  <c r="AC54" i="1"/>
  <c r="AX54" i="1" s="1"/>
  <c r="AU487" i="1"/>
  <c r="AU571" i="1"/>
  <c r="Z766" i="1"/>
  <c r="AU766" i="1" s="1"/>
  <c r="AD161" i="1"/>
  <c r="AV161" i="1" s="1"/>
  <c r="AD35" i="1"/>
  <c r="AV35" i="1" s="1"/>
  <c r="AV530" i="1"/>
  <c r="AV703" i="1"/>
  <c r="AV744" i="1"/>
  <c r="AG811" i="1"/>
  <c r="AV759" i="1"/>
  <c r="AD143" i="1"/>
  <c r="AV143" i="1" s="1"/>
  <c r="AD201" i="1"/>
  <c r="AV201" i="1" s="1"/>
  <c r="AG843" i="1"/>
  <c r="AV843" i="1" s="1"/>
  <c r="AV531" i="1"/>
  <c r="AV780" i="1"/>
  <c r="AV758" i="1"/>
  <c r="AU550" i="1"/>
  <c r="AD138" i="1"/>
  <c r="AV138" i="1" s="1"/>
  <c r="AG787" i="1"/>
  <c r="AV787" i="1" s="1"/>
  <c r="AV749" i="1"/>
  <c r="AV717" i="1"/>
  <c r="AE591" i="1"/>
  <c r="AV591" i="1" s="1"/>
  <c r="AV549" i="1"/>
  <c r="AV794" i="1"/>
  <c r="AV305" i="1"/>
  <c r="AV323" i="1"/>
  <c r="Z820" i="1"/>
  <c r="AU820" i="1" s="1"/>
  <c r="AD127" i="1"/>
  <c r="AV127" i="1" s="1"/>
  <c r="AD115" i="1"/>
  <c r="AV115" i="1" s="1"/>
  <c r="AD98" i="1"/>
  <c r="AV519" i="1"/>
  <c r="AV524" i="1"/>
  <c r="AE325" i="1"/>
  <c r="AV325" i="1" s="1"/>
  <c r="AV386" i="1"/>
  <c r="AV542" i="1"/>
  <c r="AC689" i="1"/>
  <c r="AV311" i="1"/>
  <c r="AG743" i="1"/>
  <c r="AV743" i="1" s="1"/>
  <c r="AG793" i="1"/>
  <c r="AV793" i="1" s="1"/>
  <c r="AV320" i="1"/>
  <c r="AD144" i="1"/>
  <c r="AV144" i="1" s="1"/>
  <c r="AG770" i="1"/>
  <c r="AV770" i="1" s="1"/>
  <c r="AV544" i="1"/>
  <c r="AV572" i="1"/>
  <c r="AD181" i="1"/>
  <c r="AV181" i="1" s="1"/>
  <c r="AD57" i="1"/>
  <c r="AV57" i="1" s="1"/>
  <c r="AD103" i="1"/>
  <c r="AV103" i="1" s="1"/>
  <c r="AD189" i="1"/>
  <c r="AV189" i="1" s="1"/>
  <c r="AV479" i="1"/>
  <c r="AV502" i="1"/>
  <c r="AV42" i="1"/>
  <c r="AV755" i="1"/>
  <c r="AV748" i="1"/>
  <c r="AV285" i="1"/>
  <c r="AV723" i="1"/>
  <c r="AV752" i="1"/>
  <c r="AV403" i="1"/>
  <c r="AV356" i="1"/>
  <c r="AV790" i="1"/>
  <c r="AV497" i="1"/>
  <c r="AV19" i="1"/>
  <c r="AE515" i="1"/>
  <c r="AU305" i="1"/>
  <c r="AU490" i="1"/>
  <c r="AF515" i="1"/>
  <c r="AV516" i="1"/>
  <c r="AV81" i="1"/>
  <c r="AV319" i="1"/>
  <c r="AV306" i="1"/>
  <c r="AF477" i="1"/>
  <c r="AV477" i="1" s="1"/>
  <c r="AG808" i="1"/>
  <c r="AG807" i="1" s="1"/>
  <c r="AF807" i="1"/>
  <c r="AV501" i="1"/>
  <c r="AV718" i="1"/>
  <c r="Y401" i="1"/>
  <c r="AU402" i="1"/>
  <c r="AV129" i="1"/>
  <c r="AF709" i="1"/>
  <c r="AV577" i="1"/>
  <c r="AV523" i="1"/>
  <c r="AV573" i="1"/>
  <c r="AV508" i="1"/>
  <c r="AV505" i="1"/>
  <c r="AV389" i="1"/>
  <c r="AV509" i="1"/>
  <c r="AG761" i="1"/>
  <c r="AV761" i="1" s="1"/>
  <c r="AV318" i="1"/>
  <c r="AT388" i="1"/>
  <c r="AU767" i="1"/>
  <c r="AF401" i="1"/>
  <c r="AE401" i="1"/>
  <c r="AG701" i="1"/>
  <c r="AG699" i="1" s="1"/>
  <c r="AF699" i="1"/>
  <c r="AT565" i="1"/>
  <c r="AV282" i="1"/>
  <c r="AT843" i="1"/>
  <c r="AT43" i="1"/>
  <c r="AV721" i="1"/>
  <c r="AV760" i="1"/>
  <c r="AV532" i="1"/>
  <c r="AV742" i="1"/>
  <c r="AV802" i="1"/>
  <c r="AV529" i="1"/>
  <c r="AT483" i="1"/>
  <c r="AV777" i="1"/>
  <c r="AV773" i="1"/>
  <c r="AV553" i="1"/>
  <c r="AV779" i="1"/>
  <c r="AT399" i="1"/>
  <c r="AG735" i="1"/>
  <c r="AV735" i="1" s="1"/>
  <c r="AT891" i="1"/>
  <c r="AG769" i="1"/>
  <c r="AV769" i="1" s="1"/>
  <c r="AT571" i="1"/>
  <c r="AT475" i="1"/>
  <c r="AT360" i="1"/>
  <c r="AU572" i="1"/>
  <c r="AU621" i="1"/>
  <c r="AF581" i="1"/>
  <c r="AV581" i="1" s="1"/>
  <c r="AV796" i="1"/>
  <c r="AF551" i="1"/>
  <c r="AT807" i="1"/>
  <c r="AT41" i="1"/>
  <c r="AV405" i="1"/>
  <c r="AV408" i="1"/>
  <c r="AV309" i="1"/>
  <c r="AV579" i="1"/>
  <c r="AV727" i="1"/>
  <c r="AV817" i="1"/>
  <c r="AV716" i="1"/>
  <c r="AF491" i="1"/>
  <c r="AV491" i="1" s="1"/>
  <c r="AV783" i="1"/>
  <c r="AV404" i="1"/>
  <c r="AV492" i="1"/>
  <c r="AT289" i="1"/>
  <c r="AT699" i="1"/>
  <c r="AV789" i="1"/>
  <c r="AV534" i="1"/>
  <c r="AT550" i="1"/>
  <c r="AV247" i="1"/>
  <c r="AV842" i="1"/>
  <c r="AV248" i="1"/>
  <c r="AF381" i="1"/>
  <c r="AF380" i="1" s="1"/>
  <c r="AE380" i="1"/>
  <c r="AT548" i="1"/>
  <c r="AG767" i="1"/>
  <c r="AV767" i="1" s="1"/>
  <c r="AF766" i="1"/>
  <c r="AF500" i="1"/>
  <c r="AF499" i="1" s="1"/>
  <c r="AE499" i="1"/>
  <c r="AG731" i="1"/>
  <c r="AT658" i="1"/>
  <c r="AV513" i="1"/>
  <c r="AV355" i="1"/>
  <c r="AD689" i="1"/>
  <c r="AD657" i="1" s="1"/>
  <c r="AU450" i="1"/>
  <c r="AV476" i="1"/>
  <c r="AV720" i="1"/>
  <c r="AV713" i="1"/>
  <c r="AT515" i="1"/>
  <c r="AV283" i="1"/>
  <c r="AT157" i="1"/>
  <c r="AG786" i="1"/>
  <c r="AV786" i="1" s="1"/>
  <c r="AV824" i="1"/>
  <c r="AV762" i="1"/>
  <c r="AV490" i="1"/>
  <c r="AT270" i="1"/>
  <c r="AV526" i="1"/>
  <c r="AT18" i="1"/>
  <c r="AE393" i="1"/>
  <c r="AV393" i="1" s="1"/>
  <c r="AT620" i="1"/>
  <c r="AT709" i="1"/>
  <c r="Y475" i="1"/>
  <c r="AU475" i="1" s="1"/>
  <c r="AU477" i="1"/>
  <c r="AU415" i="1"/>
  <c r="AE571" i="1"/>
  <c r="AT327" i="1"/>
  <c r="AT247" i="1"/>
  <c r="AE585" i="1"/>
  <c r="AV751" i="1"/>
  <c r="AT828" i="1"/>
  <c r="AF820" i="1"/>
  <c r="AG747" i="1"/>
  <c r="AV747" i="1" s="1"/>
  <c r="AV822" i="1"/>
  <c r="AV537" i="1"/>
  <c r="AV528" i="1"/>
  <c r="AV316" i="1"/>
  <c r="AV394" i="1"/>
  <c r="AV504" i="1"/>
  <c r="AV512" i="1"/>
  <c r="AV586" i="1"/>
  <c r="AG820" i="1"/>
  <c r="AG737" i="1"/>
  <c r="AV737" i="1" s="1"/>
  <c r="AV384" i="1"/>
  <c r="AT591" i="1"/>
  <c r="AU808" i="1"/>
  <c r="AT401" i="1"/>
  <c r="AT487" i="1"/>
  <c r="AV841" i="1"/>
  <c r="AT249" i="1"/>
  <c r="AV791" i="1"/>
  <c r="AT873" i="1"/>
  <c r="AT449" i="1"/>
  <c r="AT284" i="1"/>
  <c r="AF811" i="1"/>
  <c r="AT369" i="1"/>
  <c r="AT766" i="1"/>
  <c r="AT837" i="1"/>
  <c r="AB379" i="1"/>
  <c r="AD304" i="1"/>
  <c r="AE314" i="1"/>
  <c r="AB827" i="1"/>
  <c r="U16" i="1"/>
  <c r="AD175" i="1"/>
  <c r="AC174" i="1"/>
  <c r="AX174" i="1" s="1"/>
  <c r="AD158" i="1"/>
  <c r="AC157" i="1"/>
  <c r="AX157" i="1" s="1"/>
  <c r="AU336" i="1" l="1"/>
  <c r="Z827" i="1"/>
  <c r="AU827" i="1" s="1"/>
  <c r="AV341" i="1"/>
  <c r="AV344" i="1"/>
  <c r="AV764" i="1"/>
  <c r="AV452" i="1"/>
  <c r="AV480" i="1"/>
  <c r="AV340" i="1"/>
  <c r="AV346" i="1"/>
  <c r="AF689" i="1"/>
  <c r="AF657" i="1" s="1"/>
  <c r="AF474" i="1"/>
  <c r="AV474" i="1" s="1"/>
  <c r="AE336" i="1"/>
  <c r="AV465" i="1"/>
  <c r="AV342" i="1"/>
  <c r="AD336" i="1"/>
  <c r="AE449" i="1"/>
  <c r="Y409" i="1"/>
  <c r="Y449" i="1"/>
  <c r="AU449" i="1" s="1"/>
  <c r="AV634" i="1"/>
  <c r="Y620" i="1"/>
  <c r="AU620" i="1" s="1"/>
  <c r="AV343" i="1"/>
  <c r="AD270" i="1"/>
  <c r="AV270" i="1" s="1"/>
  <c r="AV425" i="1"/>
  <c r="AV467" i="1"/>
  <c r="AV274" i="1"/>
  <c r="AV345" i="1"/>
  <c r="AG873" i="1"/>
  <c r="AV873" i="1" s="1"/>
  <c r="AV338" i="1"/>
  <c r="AV41" i="1"/>
  <c r="AV632" i="1"/>
  <c r="AV638" i="1"/>
  <c r="AV337" i="1"/>
  <c r="AC657" i="1"/>
  <c r="AX657" i="1" s="1"/>
  <c r="AX689" i="1"/>
  <c r="AV43" i="1"/>
  <c r="AX43" i="1"/>
  <c r="AC827" i="1"/>
  <c r="AX827" i="1" s="1"/>
  <c r="AY827" i="1" s="1"/>
  <c r="AX873" i="1"/>
  <c r="AY873" i="1" s="1"/>
  <c r="AE620" i="1"/>
  <c r="AE409" i="1"/>
  <c r="AF420" i="1"/>
  <c r="AV420" i="1" s="1"/>
  <c r="AF434" i="1"/>
  <c r="AV434" i="1" s="1"/>
  <c r="AF630" i="1"/>
  <c r="AV630" i="1" s="1"/>
  <c r="AF456" i="1"/>
  <c r="AV456" i="1" s="1"/>
  <c r="AF437" i="1"/>
  <c r="AV437" i="1" s="1"/>
  <c r="AF464" i="1"/>
  <c r="AV464" i="1" s="1"/>
  <c r="AF413" i="1"/>
  <c r="AV413" i="1" s="1"/>
  <c r="AV459" i="1"/>
  <c r="AV439" i="1"/>
  <c r="AV421" i="1"/>
  <c r="AF472" i="1"/>
  <c r="AV472" i="1" s="1"/>
  <c r="AV415" i="1"/>
  <c r="AF651" i="1"/>
  <c r="AV651" i="1" s="1"/>
  <c r="X379" i="1"/>
  <c r="X16" i="1" s="1"/>
  <c r="X3" i="1" s="1"/>
  <c r="AV18" i="1"/>
  <c r="AC17" i="1"/>
  <c r="AX17" i="1" s="1"/>
  <c r="AU699" i="1"/>
  <c r="Z657" i="1"/>
  <c r="AV696" i="1"/>
  <c r="AC379" i="1"/>
  <c r="AX379" i="1" s="1"/>
  <c r="AO16" i="1"/>
  <c r="U2" i="1"/>
  <c r="AD249" i="1"/>
  <c r="AV249" i="1" s="1"/>
  <c r="AV483" i="1"/>
  <c r="AC246" i="1"/>
  <c r="AX246" i="1" s="1"/>
  <c r="AY246" i="1" s="1"/>
  <c r="AV481" i="1"/>
  <c r="AV559" i="1"/>
  <c r="AV400" i="1"/>
  <c r="AV765" i="1"/>
  <c r="AV811" i="1"/>
  <c r="AD157" i="1"/>
  <c r="AV157" i="1" s="1"/>
  <c r="AF475" i="1"/>
  <c r="AV475" i="1" s="1"/>
  <c r="AV484" i="1"/>
  <c r="AE304" i="1"/>
  <c r="AV565" i="1"/>
  <c r="AV402" i="1"/>
  <c r="AD23" i="1"/>
  <c r="AV807" i="1"/>
  <c r="AV837" i="1"/>
  <c r="AV699" i="1"/>
  <c r="AV499" i="1"/>
  <c r="AV500" i="1"/>
  <c r="AT379" i="1"/>
  <c r="AP379" i="1"/>
  <c r="AV515" i="1"/>
  <c r="AP827" i="1"/>
  <c r="AD54" i="1"/>
  <c r="AV54" i="1" s="1"/>
  <c r="AV585" i="1"/>
  <c r="AV98" i="1"/>
  <c r="AV401" i="1"/>
  <c r="AV410" i="1"/>
  <c r="AV808" i="1"/>
  <c r="AV820" i="1"/>
  <c r="AV380" i="1"/>
  <c r="AD174" i="1"/>
  <c r="AV174" i="1" s="1"/>
  <c r="AG709" i="1"/>
  <c r="AV709" i="1" s="1"/>
  <c r="AF487" i="1"/>
  <c r="AV487" i="1" s="1"/>
  <c r="AV158" i="1"/>
  <c r="AT827" i="1"/>
  <c r="AF571" i="1"/>
  <c r="AV571" i="1" s="1"/>
  <c r="AV175" i="1"/>
  <c r="AT657" i="1"/>
  <c r="AF550" i="1"/>
  <c r="AV550" i="1" s="1"/>
  <c r="AV551" i="1"/>
  <c r="AT17" i="1"/>
  <c r="AV731" i="1"/>
  <c r="AG766" i="1"/>
  <c r="AV766" i="1" s="1"/>
  <c r="AV314" i="1"/>
  <c r="AT246" i="1"/>
  <c r="AV381" i="1"/>
  <c r="AV701" i="1"/>
  <c r="AB16" i="1"/>
  <c r="AP16" i="1" s="1"/>
  <c r="AV689" i="1" l="1"/>
  <c r="AE379" i="1"/>
  <c r="AV336" i="1"/>
  <c r="AE246" i="1"/>
  <c r="Y379" i="1"/>
  <c r="AG827" i="1"/>
  <c r="AV827" i="1" s="1"/>
  <c r="AF449" i="1"/>
  <c r="AV449" i="1" s="1"/>
  <c r="AF409" i="1"/>
  <c r="AV409" i="1" s="1"/>
  <c r="AF620" i="1"/>
  <c r="AV620" i="1" s="1"/>
  <c r="AV23" i="1"/>
  <c r="AD17" i="1"/>
  <c r="AV17" i="1" s="1"/>
  <c r="AG657" i="1"/>
  <c r="AD246" i="1"/>
  <c r="Z16" i="1"/>
  <c r="Z3" i="1" s="1"/>
  <c r="AV304" i="1"/>
  <c r="AC16" i="1"/>
  <c r="AT16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1" i="1"/>
  <c r="AJ272" i="1"/>
  <c r="AJ273" i="1"/>
  <c r="AJ274" i="1"/>
  <c r="AJ275" i="1"/>
  <c r="AJ276" i="1"/>
  <c r="AJ277" i="1"/>
  <c r="AJ278" i="1"/>
  <c r="AJ279" i="1"/>
  <c r="AJ280" i="1"/>
  <c r="AJ281" i="1"/>
  <c r="AJ391" i="1"/>
  <c r="AJ392" i="1"/>
  <c r="AJ389" i="1"/>
  <c r="AJ390" i="1"/>
  <c r="AJ283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19" i="1"/>
  <c r="AJ681" i="1"/>
  <c r="AJ20" i="1"/>
  <c r="AJ682" i="1"/>
  <c r="AJ683" i="1"/>
  <c r="AJ684" i="1"/>
  <c r="AJ685" i="1"/>
  <c r="AJ21" i="1"/>
  <c r="AJ22" i="1"/>
  <c r="AJ686" i="1"/>
  <c r="AJ687" i="1"/>
  <c r="AJ688" i="1"/>
  <c r="AJ394" i="1"/>
  <c r="AJ395" i="1"/>
  <c r="AJ396" i="1"/>
  <c r="AJ397" i="1"/>
  <c r="AJ398" i="1"/>
  <c r="AJ399" i="1"/>
  <c r="AJ400" i="1"/>
  <c r="AJ288" i="1"/>
  <c r="AJ285" i="1"/>
  <c r="AJ286" i="1"/>
  <c r="AJ287" i="1"/>
  <c r="AJ690" i="1"/>
  <c r="AJ691" i="1"/>
  <c r="AJ692" i="1"/>
  <c r="AJ693" i="1"/>
  <c r="AJ694" i="1"/>
  <c r="AJ695" i="1"/>
  <c r="AJ696" i="1"/>
  <c r="AJ697" i="1"/>
  <c r="AJ698" i="1"/>
  <c r="AJ699" i="1"/>
  <c r="AJ290" i="1"/>
  <c r="AJ291" i="1"/>
  <c r="AJ292" i="1"/>
  <c r="AJ293" i="1"/>
  <c r="AJ294" i="1"/>
  <c r="AJ295" i="1"/>
  <c r="AJ296" i="1"/>
  <c r="AJ402" i="1"/>
  <c r="AJ403" i="1"/>
  <c r="AJ404" i="1"/>
  <c r="AJ405" i="1"/>
  <c r="AJ406" i="1"/>
  <c r="AJ407" i="1"/>
  <c r="AJ408" i="1"/>
  <c r="AJ700" i="1"/>
  <c r="AJ701" i="1"/>
  <c r="AJ702" i="1"/>
  <c r="AJ703" i="1"/>
  <c r="AJ704" i="1"/>
  <c r="AJ705" i="1"/>
  <c r="AJ706" i="1"/>
  <c r="AJ707" i="1"/>
  <c r="AJ7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709" i="1"/>
  <c r="AJ710" i="1"/>
  <c r="AJ711" i="1"/>
  <c r="AJ712" i="1"/>
  <c r="AJ476" i="1"/>
  <c r="AJ477" i="1"/>
  <c r="AJ713" i="1"/>
  <c r="AJ714" i="1"/>
  <c r="AJ715" i="1"/>
  <c r="AJ716" i="1"/>
  <c r="AJ478" i="1"/>
  <c r="AJ717" i="1"/>
  <c r="AJ718" i="1"/>
  <c r="AJ719" i="1"/>
  <c r="AJ47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480" i="1"/>
  <c r="AJ481" i="1"/>
  <c r="AJ298" i="1"/>
  <c r="AJ299" i="1"/>
  <c r="AJ300" i="1"/>
  <c r="AJ482" i="1"/>
  <c r="AJ301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303" i="1"/>
  <c r="AJ484" i="1"/>
  <c r="AJ42" i="1"/>
  <c r="AJ485" i="1"/>
  <c r="AJ486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765" i="1"/>
  <c r="AJ842" i="1"/>
  <c r="AJ43" i="1"/>
  <c r="AJ44" i="1"/>
  <c r="AJ488" i="1"/>
  <c r="AJ489" i="1"/>
  <c r="AJ490" i="1"/>
  <c r="AJ491" i="1"/>
  <c r="AJ45" i="1"/>
  <c r="AJ46" i="1"/>
  <c r="AJ47" i="1"/>
  <c r="AJ492" i="1"/>
  <c r="AJ493" i="1"/>
  <c r="AJ494" i="1"/>
  <c r="AJ48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328" i="1"/>
  <c r="AJ524" i="1"/>
  <c r="AJ525" i="1"/>
  <c r="AJ526" i="1"/>
  <c r="AJ527" i="1"/>
  <c r="AJ329" i="1"/>
  <c r="AJ528" i="1"/>
  <c r="AJ529" i="1"/>
  <c r="AJ530" i="1"/>
  <c r="AJ531" i="1"/>
  <c r="AJ532" i="1"/>
  <c r="AJ533" i="1"/>
  <c r="AJ534" i="1"/>
  <c r="AJ535" i="1"/>
  <c r="AJ330" i="1"/>
  <c r="AJ331" i="1"/>
  <c r="AJ332" i="1"/>
  <c r="AJ333" i="1"/>
  <c r="AJ334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33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548" i="1"/>
  <c r="AJ549" i="1"/>
  <c r="AJ551" i="1"/>
  <c r="AJ552" i="1"/>
  <c r="AJ55" i="1"/>
  <c r="AJ553" i="1"/>
  <c r="AJ554" i="1"/>
  <c r="AJ555" i="1"/>
  <c r="AJ556" i="1"/>
  <c r="AJ557" i="1"/>
  <c r="AJ558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336" i="1"/>
  <c r="AJ337" i="1"/>
  <c r="AJ338" i="1"/>
  <c r="AJ339" i="1"/>
  <c r="AJ340" i="1"/>
  <c r="AJ341" i="1"/>
  <c r="AJ342" i="1"/>
  <c r="AJ343" i="1"/>
  <c r="AJ344" i="1"/>
  <c r="AJ345" i="1"/>
  <c r="AJ346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807" i="1"/>
  <c r="AJ808" i="1"/>
  <c r="AJ809" i="1"/>
  <c r="AJ810" i="1"/>
  <c r="AJ356" i="1"/>
  <c r="AJ585" i="1"/>
  <c r="AJ586" i="1"/>
  <c r="AJ587" i="1"/>
  <c r="AJ588" i="1"/>
  <c r="AJ589" i="1"/>
  <c r="AJ590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886" i="1"/>
  <c r="AJ887" i="1"/>
  <c r="AJ888" i="1"/>
  <c r="AJ889" i="1"/>
  <c r="AJ890" i="1"/>
  <c r="AJ305" i="1"/>
  <c r="AJ306" i="1"/>
  <c r="AJ307" i="1"/>
  <c r="AJ308" i="1"/>
  <c r="AJ309" i="1"/>
  <c r="AJ310" i="1"/>
  <c r="AJ311" i="1"/>
  <c r="AJ312" i="1"/>
  <c r="AJ313" i="1"/>
  <c r="AJ158" i="1"/>
  <c r="AJ314" i="1"/>
  <c r="AJ315" i="1"/>
  <c r="AJ316" i="1"/>
  <c r="AJ317" i="1"/>
  <c r="AJ318" i="1"/>
  <c r="AJ319" i="1"/>
  <c r="AJ159" i="1"/>
  <c r="AJ160" i="1"/>
  <c r="AJ161" i="1"/>
  <c r="AJ162" i="1"/>
  <c r="AJ163" i="1"/>
  <c r="AJ164" i="1"/>
  <c r="AJ320" i="1"/>
  <c r="AJ165" i="1"/>
  <c r="AJ321" i="1"/>
  <c r="AJ322" i="1"/>
  <c r="AJ323" i="1"/>
  <c r="AJ166" i="1"/>
  <c r="AJ167" i="1"/>
  <c r="AJ168" i="1"/>
  <c r="AJ169" i="1"/>
  <c r="AJ170" i="1"/>
  <c r="AJ171" i="1"/>
  <c r="AJ324" i="1"/>
  <c r="AJ325" i="1"/>
  <c r="AJ326" i="1"/>
  <c r="AJ172" i="1"/>
  <c r="AJ173" i="1"/>
  <c r="AJ891" i="1"/>
  <c r="AJ361" i="1"/>
  <c r="AJ892" i="1"/>
  <c r="AJ893" i="1"/>
  <c r="AJ894" i="1"/>
  <c r="AJ895" i="1"/>
  <c r="AJ896" i="1"/>
  <c r="AJ897" i="1"/>
  <c r="AJ362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363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364" i="1"/>
  <c r="AJ365" i="1"/>
  <c r="AJ366" i="1"/>
  <c r="AJ367" i="1"/>
  <c r="AJ922" i="1"/>
  <c r="AJ368" i="1"/>
  <c r="AJ811" i="1"/>
  <c r="AJ812" i="1"/>
  <c r="AJ813" i="1"/>
  <c r="AJ814" i="1"/>
  <c r="AJ815" i="1"/>
  <c r="AJ816" i="1"/>
  <c r="AJ817" i="1"/>
  <c r="AJ818" i="1"/>
  <c r="AJ819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820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370" i="1"/>
  <c r="AJ371" i="1"/>
  <c r="AJ372" i="1"/>
  <c r="AJ373" i="1"/>
  <c r="AJ374" i="1"/>
  <c r="AJ375" i="1"/>
  <c r="AJ376" i="1"/>
  <c r="AJ377" i="1"/>
  <c r="AJ821" i="1"/>
  <c r="AJ822" i="1"/>
  <c r="AJ378" i="1"/>
  <c r="AJ651" i="1"/>
  <c r="AJ652" i="1"/>
  <c r="AJ653" i="1"/>
  <c r="AJ654" i="1"/>
  <c r="AJ655" i="1"/>
  <c r="AJ656" i="1"/>
  <c r="AJ823" i="1"/>
  <c r="AJ824" i="1"/>
  <c r="AJ825" i="1"/>
  <c r="AJ826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248" i="1"/>
  <c r="AJ381" i="1"/>
  <c r="AJ382" i="1"/>
  <c r="AJ383" i="1"/>
  <c r="AJ384" i="1"/>
  <c r="AJ385" i="1"/>
  <c r="AJ386" i="1"/>
  <c r="AJ387" i="1"/>
  <c r="AJ380" i="1"/>
  <c r="AV246" i="1" l="1"/>
  <c r="AE16" i="1"/>
  <c r="AG16" i="1"/>
  <c r="AF379" i="1"/>
  <c r="AV379" i="1" s="1"/>
  <c r="AD16" i="1"/>
  <c r="AV657" i="1"/>
  <c r="AN843" i="1"/>
  <c r="AN43" i="1"/>
  <c r="AN41" i="1"/>
  <c r="AN658" i="1"/>
  <c r="V691" i="1"/>
  <c r="V693" i="1"/>
  <c r="V697" i="1"/>
  <c r="V24" i="1"/>
  <c r="AW24" i="1" s="1"/>
  <c r="AY24" i="1" s="1"/>
  <c r="V26" i="1"/>
  <c r="AW26" i="1" s="1"/>
  <c r="AY26" i="1" s="1"/>
  <c r="V27" i="1"/>
  <c r="AW27" i="1" s="1"/>
  <c r="AY27" i="1" s="1"/>
  <c r="V28" i="1"/>
  <c r="AW28" i="1" s="1"/>
  <c r="AY28" i="1" s="1"/>
  <c r="V30" i="1"/>
  <c r="AW30" i="1" s="1"/>
  <c r="AY30" i="1" s="1"/>
  <c r="V32" i="1"/>
  <c r="AW32" i="1" s="1"/>
  <c r="AY32" i="1" s="1"/>
  <c r="V36" i="1"/>
  <c r="AW36" i="1" s="1"/>
  <c r="AY36" i="1" s="1"/>
  <c r="V39" i="1"/>
  <c r="AW39" i="1" s="1"/>
  <c r="AY39" i="1" s="1"/>
  <c r="V40" i="1"/>
  <c r="AW40" i="1" s="1"/>
  <c r="AY40" i="1" s="1"/>
  <c r="V44" i="1"/>
  <c r="V46" i="1"/>
  <c r="V47" i="1"/>
  <c r="V48" i="1"/>
  <c r="V175" i="1"/>
  <c r="AW175" i="1" s="1"/>
  <c r="AY175" i="1" s="1"/>
  <c r="V177" i="1"/>
  <c r="AW177" i="1" s="1"/>
  <c r="AY177" i="1" s="1"/>
  <c r="V179" i="1"/>
  <c r="AW179" i="1" s="1"/>
  <c r="AY179" i="1" s="1"/>
  <c r="V181" i="1"/>
  <c r="AW181" i="1" s="1"/>
  <c r="AY181" i="1" s="1"/>
  <c r="V183" i="1"/>
  <c r="AW183" i="1" s="1"/>
  <c r="AY183" i="1" s="1"/>
  <c r="V185" i="1"/>
  <c r="AW185" i="1" s="1"/>
  <c r="AY185" i="1" s="1"/>
  <c r="V186" i="1"/>
  <c r="AW186" i="1" s="1"/>
  <c r="AY186" i="1" s="1"/>
  <c r="V187" i="1"/>
  <c r="AW187" i="1" s="1"/>
  <c r="AY187" i="1" s="1"/>
  <c r="V189" i="1"/>
  <c r="AW189" i="1" s="1"/>
  <c r="AY189" i="1" s="1"/>
  <c r="V190" i="1"/>
  <c r="AW190" i="1" s="1"/>
  <c r="AY190" i="1" s="1"/>
  <c r="V191" i="1"/>
  <c r="AW191" i="1" s="1"/>
  <c r="AY191" i="1" s="1"/>
  <c r="V193" i="1"/>
  <c r="AW193" i="1" s="1"/>
  <c r="AY193" i="1" s="1"/>
  <c r="V194" i="1"/>
  <c r="AW194" i="1" s="1"/>
  <c r="AY194" i="1" s="1"/>
  <c r="V196" i="1"/>
  <c r="AW196" i="1" s="1"/>
  <c r="AY196" i="1" s="1"/>
  <c r="V197" i="1"/>
  <c r="AW197" i="1" s="1"/>
  <c r="AY197" i="1" s="1"/>
  <c r="V199" i="1"/>
  <c r="AW199" i="1" s="1"/>
  <c r="AY199" i="1" s="1"/>
  <c r="V200" i="1"/>
  <c r="AW200" i="1" s="1"/>
  <c r="AY200" i="1" s="1"/>
  <c r="V201" i="1"/>
  <c r="AW201" i="1" s="1"/>
  <c r="AY201" i="1" s="1"/>
  <c r="V203" i="1"/>
  <c r="AW203" i="1" s="1"/>
  <c r="AY203" i="1" s="1"/>
  <c r="V204" i="1"/>
  <c r="AW204" i="1" s="1"/>
  <c r="AY204" i="1" s="1"/>
  <c r="V205" i="1"/>
  <c r="AW205" i="1" s="1"/>
  <c r="AY205" i="1" s="1"/>
  <c r="V206" i="1"/>
  <c r="AW206" i="1" s="1"/>
  <c r="AY206" i="1" s="1"/>
  <c r="V207" i="1"/>
  <c r="AW207" i="1" s="1"/>
  <c r="AY207" i="1" s="1"/>
  <c r="V208" i="1"/>
  <c r="AW208" i="1" s="1"/>
  <c r="AY208" i="1" s="1"/>
  <c r="V209" i="1"/>
  <c r="AW209" i="1" s="1"/>
  <c r="AY209" i="1" s="1"/>
  <c r="V210" i="1"/>
  <c r="AW210" i="1" s="1"/>
  <c r="AY210" i="1" s="1"/>
  <c r="V211" i="1"/>
  <c r="AW211" i="1" s="1"/>
  <c r="AY211" i="1" s="1"/>
  <c r="V212" i="1"/>
  <c r="AW212" i="1" s="1"/>
  <c r="AY212" i="1" s="1"/>
  <c r="V213" i="1"/>
  <c r="AW213" i="1" s="1"/>
  <c r="AY213" i="1" s="1"/>
  <c r="V214" i="1"/>
  <c r="AW214" i="1" s="1"/>
  <c r="AY214" i="1" s="1"/>
  <c r="V215" i="1"/>
  <c r="AW215" i="1" s="1"/>
  <c r="AY215" i="1" s="1"/>
  <c r="V216" i="1"/>
  <c r="AW216" i="1" s="1"/>
  <c r="AY216" i="1" s="1"/>
  <c r="V217" i="1"/>
  <c r="AW217" i="1" s="1"/>
  <c r="AY217" i="1" s="1"/>
  <c r="V218" i="1"/>
  <c r="AW218" i="1" s="1"/>
  <c r="AY218" i="1" s="1"/>
  <c r="V219" i="1"/>
  <c r="AW219" i="1" s="1"/>
  <c r="AY219" i="1" s="1"/>
  <c r="V220" i="1"/>
  <c r="AW220" i="1" s="1"/>
  <c r="AY220" i="1" s="1"/>
  <c r="V221" i="1"/>
  <c r="AW221" i="1" s="1"/>
  <c r="AY221" i="1" s="1"/>
  <c r="V222" i="1"/>
  <c r="AW222" i="1" s="1"/>
  <c r="AY222" i="1" s="1"/>
  <c r="V223" i="1"/>
  <c r="AW223" i="1" s="1"/>
  <c r="AY223" i="1" s="1"/>
  <c r="V224" i="1"/>
  <c r="AW224" i="1" s="1"/>
  <c r="AY224" i="1" s="1"/>
  <c r="V225" i="1"/>
  <c r="AW225" i="1" s="1"/>
  <c r="AY225" i="1" s="1"/>
  <c r="V226" i="1"/>
  <c r="AW226" i="1" s="1"/>
  <c r="AY226" i="1" s="1"/>
  <c r="V227" i="1"/>
  <c r="AW227" i="1" s="1"/>
  <c r="AY227" i="1" s="1"/>
  <c r="V228" i="1"/>
  <c r="AW228" i="1" s="1"/>
  <c r="AY228" i="1" s="1"/>
  <c r="V229" i="1"/>
  <c r="AW229" i="1" s="1"/>
  <c r="AY229" i="1" s="1"/>
  <c r="V230" i="1"/>
  <c r="AW230" i="1" s="1"/>
  <c r="AY230" i="1" s="1"/>
  <c r="V231" i="1"/>
  <c r="AW231" i="1" s="1"/>
  <c r="AY231" i="1" s="1"/>
  <c r="V232" i="1"/>
  <c r="AW232" i="1" s="1"/>
  <c r="AY232" i="1" s="1"/>
  <c r="V233" i="1"/>
  <c r="AW233" i="1" s="1"/>
  <c r="AY233" i="1" s="1"/>
  <c r="V234" i="1"/>
  <c r="AW234" i="1" s="1"/>
  <c r="AY234" i="1" s="1"/>
  <c r="V235" i="1"/>
  <c r="AW235" i="1" s="1"/>
  <c r="AY235" i="1" s="1"/>
  <c r="V236" i="1"/>
  <c r="AW236" i="1" s="1"/>
  <c r="AY236" i="1" s="1"/>
  <c r="V237" i="1"/>
  <c r="AW237" i="1" s="1"/>
  <c r="AY237" i="1" s="1"/>
  <c r="V238" i="1"/>
  <c r="AW238" i="1" s="1"/>
  <c r="AY238" i="1" s="1"/>
  <c r="V239" i="1"/>
  <c r="AW239" i="1" s="1"/>
  <c r="AY239" i="1" s="1"/>
  <c r="V240" i="1"/>
  <c r="AW240" i="1" s="1"/>
  <c r="AY240" i="1" s="1"/>
  <c r="V241" i="1"/>
  <c r="AW241" i="1" s="1"/>
  <c r="AY241" i="1" s="1"/>
  <c r="V242" i="1"/>
  <c r="AW242" i="1" s="1"/>
  <c r="AY242" i="1" s="1"/>
  <c r="V243" i="1"/>
  <c r="AW243" i="1" s="1"/>
  <c r="AY243" i="1" s="1"/>
  <c r="V244" i="1"/>
  <c r="AW244" i="1" s="1"/>
  <c r="AY244" i="1" s="1"/>
  <c r="V245" i="1"/>
  <c r="AW245" i="1" s="1"/>
  <c r="AY245" i="1" s="1"/>
  <c r="AN811" i="1"/>
  <c r="AN873" i="1"/>
  <c r="AN807" i="1"/>
  <c r="E807" i="1"/>
  <c r="E657" i="1" s="1"/>
  <c r="AN565" i="1"/>
  <c r="AN336" i="1"/>
  <c r="AN548" i="1"/>
  <c r="E548" i="1"/>
  <c r="AN766" i="1"/>
  <c r="AN499" i="1"/>
  <c r="AN837" i="1"/>
  <c r="E837" i="1"/>
  <c r="AN828" i="1"/>
  <c r="E828" i="1"/>
  <c r="AN23" i="1"/>
  <c r="AN480" i="1"/>
  <c r="AN709" i="1"/>
  <c r="AN449" i="1"/>
  <c r="E449" i="1"/>
  <c r="AN409" i="1"/>
  <c r="AU47" i="1" l="1"/>
  <c r="AW47" i="1"/>
  <c r="AY47" i="1" s="1"/>
  <c r="AU44" i="1"/>
  <c r="AW44" i="1"/>
  <c r="AY44" i="1" s="1"/>
  <c r="Y691" i="1"/>
  <c r="AU691" i="1" s="1"/>
  <c r="AW691" i="1"/>
  <c r="AY691" i="1" s="1"/>
  <c r="AU46" i="1"/>
  <c r="AW46" i="1"/>
  <c r="AY46" i="1" s="1"/>
  <c r="AU48" i="1"/>
  <c r="AW48" i="1"/>
  <c r="AY48" i="1" s="1"/>
  <c r="Y697" i="1"/>
  <c r="AU697" i="1" s="1"/>
  <c r="AW697" i="1"/>
  <c r="AY697" i="1" s="1"/>
  <c r="Y693" i="1"/>
  <c r="AW693" i="1"/>
  <c r="AY693" i="1" s="1"/>
  <c r="AF16" i="1"/>
  <c r="AV16" i="1" s="1"/>
  <c r="E379" i="1"/>
  <c r="E827" i="1"/>
  <c r="AN174" i="1"/>
  <c r="AN54" i="1"/>
  <c r="AN689" i="1"/>
  <c r="AL658" i="1"/>
  <c r="AL873" i="1"/>
  <c r="AL709" i="1"/>
  <c r="AL807" i="1"/>
  <c r="AL41" i="1"/>
  <c r="AL499" i="1"/>
  <c r="AL548" i="1"/>
  <c r="AL43" i="1"/>
  <c r="AL565" i="1"/>
  <c r="AL843" i="1"/>
  <c r="AL480" i="1"/>
  <c r="AL828" i="1"/>
  <c r="AL811" i="1"/>
  <c r="AL409" i="1"/>
  <c r="AL837" i="1"/>
  <c r="AL766" i="1"/>
  <c r="AL449" i="1"/>
  <c r="AL23" i="1"/>
  <c r="AL336" i="1"/>
  <c r="V29" i="1"/>
  <c r="AW29" i="1" s="1"/>
  <c r="AY29" i="1" s="1"/>
  <c r="V34" i="1"/>
  <c r="AW34" i="1" s="1"/>
  <c r="AY34" i="1" s="1"/>
  <c r="V38" i="1"/>
  <c r="AW38" i="1" s="1"/>
  <c r="AY38" i="1" s="1"/>
  <c r="W205" i="1"/>
  <c r="AU205" i="1" s="1"/>
  <c r="W191" i="1"/>
  <c r="AU191" i="1" s="1"/>
  <c r="W237" i="1"/>
  <c r="AU237" i="1" s="1"/>
  <c r="W131" i="1"/>
  <c r="AU131" i="1" s="1"/>
  <c r="W123" i="1"/>
  <c r="AU123" i="1" s="1"/>
  <c r="W119" i="1"/>
  <c r="AU119" i="1" s="1"/>
  <c r="W115" i="1"/>
  <c r="AU115" i="1" s="1"/>
  <c r="W107" i="1"/>
  <c r="AU107" i="1" s="1"/>
  <c r="W100" i="1"/>
  <c r="AU100" i="1" s="1"/>
  <c r="W96" i="1"/>
  <c r="AU96" i="1" s="1"/>
  <c r="W87" i="1"/>
  <c r="AU87" i="1" s="1"/>
  <c r="W79" i="1"/>
  <c r="AU79" i="1" s="1"/>
  <c r="W71" i="1"/>
  <c r="AU71" i="1" s="1"/>
  <c r="W67" i="1"/>
  <c r="AU67" i="1" s="1"/>
  <c r="W225" i="1"/>
  <c r="AU225" i="1" s="1"/>
  <c r="W209" i="1"/>
  <c r="AU209" i="1" s="1"/>
  <c r="W229" i="1"/>
  <c r="AU229" i="1" s="1"/>
  <c r="W84" i="1"/>
  <c r="AU84" i="1" s="1"/>
  <c r="W82" i="1"/>
  <c r="AU82" i="1" s="1"/>
  <c r="W85" i="1"/>
  <c r="AU85" i="1" s="1"/>
  <c r="W81" i="1"/>
  <c r="AU81" i="1" s="1"/>
  <c r="W172" i="1"/>
  <c r="AU172" i="1" s="1"/>
  <c r="W243" i="1"/>
  <c r="AU243" i="1" s="1"/>
  <c r="W233" i="1"/>
  <c r="AU233" i="1" s="1"/>
  <c r="W187" i="1"/>
  <c r="AU187" i="1" s="1"/>
  <c r="W212" i="1"/>
  <c r="AU212" i="1" s="1"/>
  <c r="W200" i="1"/>
  <c r="AU200" i="1" s="1"/>
  <c r="W170" i="1"/>
  <c r="AU170" i="1" s="1"/>
  <c r="W160" i="1"/>
  <c r="AU160" i="1" s="1"/>
  <c r="W151" i="1"/>
  <c r="AU151" i="1" s="1"/>
  <c r="W139" i="1"/>
  <c r="AU139" i="1" s="1"/>
  <c r="W217" i="1"/>
  <c r="AU217" i="1" s="1"/>
  <c r="W194" i="1"/>
  <c r="AU194" i="1" s="1"/>
  <c r="W204" i="1"/>
  <c r="AU204" i="1" s="1"/>
  <c r="W201" i="1"/>
  <c r="AU201" i="1" s="1"/>
  <c r="W164" i="1"/>
  <c r="AU164" i="1" s="1"/>
  <c r="W147" i="1"/>
  <c r="AU147" i="1" s="1"/>
  <c r="W155" i="1"/>
  <c r="AU155" i="1" s="1"/>
  <c r="W27" i="1"/>
  <c r="AU27" i="1" s="1"/>
  <c r="W39" i="1"/>
  <c r="AU39" i="1" s="1"/>
  <c r="W103" i="1"/>
  <c r="AU103" i="1" s="1"/>
  <c r="W105" i="1"/>
  <c r="AU105" i="1" s="1"/>
  <c r="W109" i="1"/>
  <c r="AU109" i="1" s="1"/>
  <c r="W113" i="1"/>
  <c r="AU113" i="1" s="1"/>
  <c r="W117" i="1"/>
  <c r="AU117" i="1" s="1"/>
  <c r="W121" i="1"/>
  <c r="AU121" i="1" s="1"/>
  <c r="W125" i="1"/>
  <c r="AU125" i="1" s="1"/>
  <c r="W127" i="1"/>
  <c r="AU127" i="1" s="1"/>
  <c r="W129" i="1"/>
  <c r="AU129" i="1" s="1"/>
  <c r="W133" i="1"/>
  <c r="AU133" i="1" s="1"/>
  <c r="W137" i="1"/>
  <c r="AU137" i="1" s="1"/>
  <c r="W141" i="1"/>
  <c r="AU141" i="1" s="1"/>
  <c r="W143" i="1"/>
  <c r="AU143" i="1" s="1"/>
  <c r="W145" i="1"/>
  <c r="AU145" i="1" s="1"/>
  <c r="W149" i="1"/>
  <c r="AU149" i="1" s="1"/>
  <c r="W153" i="1"/>
  <c r="AU153" i="1" s="1"/>
  <c r="W104" i="1"/>
  <c r="AU104" i="1" s="1"/>
  <c r="W106" i="1"/>
  <c r="AU106" i="1" s="1"/>
  <c r="W112" i="1"/>
  <c r="AU112" i="1" s="1"/>
  <c r="W114" i="1"/>
  <c r="AU114" i="1" s="1"/>
  <c r="W116" i="1"/>
  <c r="AU116" i="1" s="1"/>
  <c r="W118" i="1"/>
  <c r="AU118" i="1" s="1"/>
  <c r="W120" i="1"/>
  <c r="AU120" i="1" s="1"/>
  <c r="W122" i="1"/>
  <c r="AU122" i="1" s="1"/>
  <c r="W128" i="1"/>
  <c r="AU128" i="1" s="1"/>
  <c r="W130" i="1"/>
  <c r="AU130" i="1" s="1"/>
  <c r="W134" i="1"/>
  <c r="AU134" i="1" s="1"/>
  <c r="W136" i="1"/>
  <c r="AU136" i="1" s="1"/>
  <c r="W138" i="1"/>
  <c r="AU138" i="1" s="1"/>
  <c r="W142" i="1"/>
  <c r="AU142" i="1" s="1"/>
  <c r="W144" i="1"/>
  <c r="AU144" i="1" s="1"/>
  <c r="W146" i="1"/>
  <c r="AU146" i="1" s="1"/>
  <c r="W148" i="1"/>
  <c r="AU148" i="1" s="1"/>
  <c r="W152" i="1"/>
  <c r="AU152" i="1" s="1"/>
  <c r="W154" i="1"/>
  <c r="AU154" i="1" s="1"/>
  <c r="W244" i="1"/>
  <c r="AU244" i="1" s="1"/>
  <c r="W245" i="1"/>
  <c r="AU245" i="1" s="1"/>
  <c r="W241" i="1"/>
  <c r="AU241" i="1" s="1"/>
  <c r="W240" i="1"/>
  <c r="AU240" i="1" s="1"/>
  <c r="W242" i="1"/>
  <c r="AU242" i="1" s="1"/>
  <c r="W206" i="1"/>
  <c r="AU206" i="1" s="1"/>
  <c r="W208" i="1"/>
  <c r="AU208" i="1" s="1"/>
  <c r="W210" i="1"/>
  <c r="AU210" i="1" s="1"/>
  <c r="W214" i="1"/>
  <c r="AU214" i="1" s="1"/>
  <c r="W216" i="1"/>
  <c r="AU216" i="1" s="1"/>
  <c r="W218" i="1"/>
  <c r="AU218" i="1" s="1"/>
  <c r="W220" i="1"/>
  <c r="AU220" i="1" s="1"/>
  <c r="W222" i="1"/>
  <c r="AU222" i="1" s="1"/>
  <c r="W224" i="1"/>
  <c r="AU224" i="1" s="1"/>
  <c r="W226" i="1"/>
  <c r="AU226" i="1" s="1"/>
  <c r="W228" i="1"/>
  <c r="AU228" i="1" s="1"/>
  <c r="W230" i="1"/>
  <c r="AU230" i="1" s="1"/>
  <c r="W232" i="1"/>
  <c r="AU232" i="1" s="1"/>
  <c r="W234" i="1"/>
  <c r="AU234" i="1" s="1"/>
  <c r="W236" i="1"/>
  <c r="AU236" i="1" s="1"/>
  <c r="W238" i="1"/>
  <c r="AU238" i="1" s="1"/>
  <c r="W199" i="1"/>
  <c r="AU199" i="1" s="1"/>
  <c r="W203" i="1"/>
  <c r="AU203" i="1" s="1"/>
  <c r="W207" i="1"/>
  <c r="AU207" i="1" s="1"/>
  <c r="W211" i="1"/>
  <c r="AU211" i="1" s="1"/>
  <c r="W213" i="1"/>
  <c r="AU213" i="1" s="1"/>
  <c r="W215" i="1"/>
  <c r="AU215" i="1" s="1"/>
  <c r="W219" i="1"/>
  <c r="AU219" i="1" s="1"/>
  <c r="W221" i="1"/>
  <c r="AU221" i="1" s="1"/>
  <c r="W223" i="1"/>
  <c r="AU223" i="1" s="1"/>
  <c r="W227" i="1"/>
  <c r="AU227" i="1" s="1"/>
  <c r="W231" i="1"/>
  <c r="AU231" i="1" s="1"/>
  <c r="W235" i="1"/>
  <c r="AU235" i="1" s="1"/>
  <c r="W239" i="1"/>
  <c r="AU239" i="1" s="1"/>
  <c r="W196" i="1"/>
  <c r="AU196" i="1" s="1"/>
  <c r="W197" i="1"/>
  <c r="AU197" i="1" s="1"/>
  <c r="W189" i="1"/>
  <c r="AU189" i="1" s="1"/>
  <c r="W193" i="1"/>
  <c r="AU193" i="1" s="1"/>
  <c r="W186" i="1"/>
  <c r="AU186" i="1" s="1"/>
  <c r="W190" i="1"/>
  <c r="AU190" i="1" s="1"/>
  <c r="W183" i="1"/>
  <c r="AU183" i="1" s="1"/>
  <c r="W185" i="1"/>
  <c r="AU185" i="1" s="1"/>
  <c r="W177" i="1"/>
  <c r="AU177" i="1" s="1"/>
  <c r="W179" i="1"/>
  <c r="AU179" i="1" s="1"/>
  <c r="W181" i="1"/>
  <c r="AU181" i="1" s="1"/>
  <c r="W171" i="1"/>
  <c r="AU171" i="1" s="1"/>
  <c r="W167" i="1"/>
  <c r="AU167" i="1" s="1"/>
  <c r="W161" i="1"/>
  <c r="AU161" i="1" s="1"/>
  <c r="W101" i="1"/>
  <c r="AU101" i="1" s="1"/>
  <c r="W102" i="1"/>
  <c r="AU102" i="1" s="1"/>
  <c r="W99" i="1"/>
  <c r="AU99" i="1" s="1"/>
  <c r="W98" i="1"/>
  <c r="AU98" i="1" s="1"/>
  <c r="W94" i="1"/>
  <c r="AU94" i="1" s="1"/>
  <c r="W95" i="1"/>
  <c r="AU95" i="1" s="1"/>
  <c r="W91" i="1"/>
  <c r="AU91" i="1" s="1"/>
  <c r="W90" i="1"/>
  <c r="AU90" i="1" s="1"/>
  <c r="W92" i="1"/>
  <c r="AU92" i="1" s="1"/>
  <c r="W86" i="1"/>
  <c r="AU86" i="1" s="1"/>
  <c r="W89" i="1"/>
  <c r="AU89" i="1" s="1"/>
  <c r="W65" i="1"/>
  <c r="AU65" i="1" s="1"/>
  <c r="W69" i="1"/>
  <c r="AU69" i="1" s="1"/>
  <c r="W73" i="1"/>
  <c r="AU73" i="1" s="1"/>
  <c r="W75" i="1"/>
  <c r="AU75" i="1" s="1"/>
  <c r="W77" i="1"/>
  <c r="AU77" i="1" s="1"/>
  <c r="W68" i="1"/>
  <c r="AU68" i="1" s="1"/>
  <c r="W70" i="1"/>
  <c r="AU70" i="1" s="1"/>
  <c r="W76" i="1"/>
  <c r="AU76" i="1" s="1"/>
  <c r="W78" i="1"/>
  <c r="AU78" i="1" s="1"/>
  <c r="W57" i="1"/>
  <c r="AU57" i="1" s="1"/>
  <c r="W59" i="1"/>
  <c r="AU59" i="1" s="1"/>
  <c r="W61" i="1"/>
  <c r="AU61" i="1" s="1"/>
  <c r="W63" i="1"/>
  <c r="AU63" i="1" s="1"/>
  <c r="W58" i="1"/>
  <c r="AU58" i="1" s="1"/>
  <c r="W62" i="1"/>
  <c r="AU62" i="1" s="1"/>
  <c r="W55" i="1"/>
  <c r="AU55" i="1" s="1"/>
  <c r="V45" i="1"/>
  <c r="AW45" i="1" s="1"/>
  <c r="AY45" i="1" s="1"/>
  <c r="W40" i="1"/>
  <c r="AU40" i="1" s="1"/>
  <c r="W36" i="1"/>
  <c r="AU36" i="1" s="1"/>
  <c r="W32" i="1"/>
  <c r="AU32" i="1" s="1"/>
  <c r="W30" i="1"/>
  <c r="AU30" i="1" s="1"/>
  <c r="W28" i="1"/>
  <c r="AU28" i="1" s="1"/>
  <c r="W26" i="1"/>
  <c r="AU26" i="1" s="1"/>
  <c r="W24" i="1"/>
  <c r="AU24" i="1" s="1"/>
  <c r="AU693" i="1"/>
  <c r="V692" i="1"/>
  <c r="V25" i="1"/>
  <c r="AW25" i="1" s="1"/>
  <c r="AY25" i="1" s="1"/>
  <c r="V694" i="1"/>
  <c r="V178" i="1"/>
  <c r="AW178" i="1" s="1"/>
  <c r="AY178" i="1" s="1"/>
  <c r="V31" i="1"/>
  <c r="AW31" i="1" s="1"/>
  <c r="AY31" i="1" s="1"/>
  <c r="V33" i="1"/>
  <c r="AW33" i="1" s="1"/>
  <c r="AY33" i="1" s="1"/>
  <c r="V696" i="1"/>
  <c r="V37" i="1"/>
  <c r="AW37" i="1" s="1"/>
  <c r="AY37" i="1" s="1"/>
  <c r="V409" i="1"/>
  <c r="V698" i="1"/>
  <c r="V695" i="1"/>
  <c r="V35" i="1"/>
  <c r="AW35" i="1" s="1"/>
  <c r="AY35" i="1" s="1"/>
  <c r="V198" i="1"/>
  <c r="AW198" i="1" s="1"/>
  <c r="AY198" i="1" s="1"/>
  <c r="V176" i="1"/>
  <c r="AW176" i="1" s="1"/>
  <c r="AY176" i="1" s="1"/>
  <c r="V195" i="1"/>
  <c r="AW195" i="1" s="1"/>
  <c r="AY195" i="1" s="1"/>
  <c r="V184" i="1"/>
  <c r="AW184" i="1" s="1"/>
  <c r="AY184" i="1" s="1"/>
  <c r="V192" i="1"/>
  <c r="AW192" i="1" s="1"/>
  <c r="AY192" i="1" s="1"/>
  <c r="V182" i="1"/>
  <c r="AW182" i="1" s="1"/>
  <c r="AY182" i="1" s="1"/>
  <c r="V202" i="1"/>
  <c r="AW202" i="1" s="1"/>
  <c r="AY202" i="1" s="1"/>
  <c r="V188" i="1"/>
  <c r="AW188" i="1" s="1"/>
  <c r="AY188" i="1" s="1"/>
  <c r="V180" i="1"/>
  <c r="AW180" i="1" s="1"/>
  <c r="AY180" i="1" s="1"/>
  <c r="V585" i="1"/>
  <c r="AU585" i="1" l="1"/>
  <c r="AW585" i="1"/>
  <c r="AY585" i="1" s="1"/>
  <c r="AU409" i="1"/>
  <c r="AW409" i="1"/>
  <c r="AY409" i="1" s="1"/>
  <c r="Y692" i="1"/>
  <c r="AU692" i="1" s="1"/>
  <c r="AW692" i="1"/>
  <c r="AY692" i="1" s="1"/>
  <c r="Y695" i="1"/>
  <c r="AU695" i="1" s="1"/>
  <c r="AW695" i="1"/>
  <c r="AY695" i="1" s="1"/>
  <c r="Y696" i="1"/>
  <c r="AU696" i="1" s="1"/>
  <c r="AW696" i="1"/>
  <c r="AY696" i="1" s="1"/>
  <c r="Y694" i="1"/>
  <c r="AU694" i="1" s="1"/>
  <c r="AW694" i="1"/>
  <c r="AY694" i="1" s="1"/>
  <c r="Y698" i="1"/>
  <c r="AU698" i="1" s="1"/>
  <c r="AW698" i="1"/>
  <c r="AY698" i="1" s="1"/>
  <c r="AM336" i="1"/>
  <c r="AP336" i="1" s="1"/>
  <c r="AO336" i="1"/>
  <c r="AM548" i="1"/>
  <c r="AP548" i="1" s="1"/>
  <c r="AO548" i="1"/>
  <c r="AM23" i="1"/>
  <c r="AP23" i="1" s="1"/>
  <c r="AO23" i="1"/>
  <c r="AM499" i="1"/>
  <c r="AP499" i="1" s="1"/>
  <c r="AO499" i="1"/>
  <c r="AM449" i="1"/>
  <c r="AP449" i="1" s="1"/>
  <c r="AO449" i="1"/>
  <c r="AM41" i="1"/>
  <c r="AP41" i="1" s="1"/>
  <c r="AO41" i="1"/>
  <c r="AM766" i="1"/>
  <c r="AP766" i="1" s="1"/>
  <c r="AO766" i="1"/>
  <c r="AM807" i="1"/>
  <c r="AP807" i="1" s="1"/>
  <c r="AO807" i="1"/>
  <c r="AM837" i="1"/>
  <c r="AP837" i="1" s="1"/>
  <c r="AO837" i="1"/>
  <c r="AM709" i="1"/>
  <c r="AP709" i="1" s="1"/>
  <c r="AO709" i="1"/>
  <c r="AM409" i="1"/>
  <c r="AP409" i="1" s="1"/>
  <c r="AO409" i="1"/>
  <c r="AM873" i="1"/>
  <c r="AP873" i="1" s="1"/>
  <c r="AO873" i="1"/>
  <c r="AM811" i="1"/>
  <c r="AP811" i="1" s="1"/>
  <c r="AO811" i="1"/>
  <c r="AM658" i="1"/>
  <c r="AP658" i="1" s="1"/>
  <c r="AO658" i="1"/>
  <c r="AM828" i="1"/>
  <c r="AP828" i="1" s="1"/>
  <c r="AO828" i="1"/>
  <c r="AM480" i="1"/>
  <c r="AP480" i="1" s="1"/>
  <c r="AO480" i="1"/>
  <c r="AM843" i="1"/>
  <c r="AP843" i="1" s="1"/>
  <c r="AO843" i="1"/>
  <c r="AM565" i="1"/>
  <c r="AP565" i="1" s="1"/>
  <c r="AO565" i="1"/>
  <c r="AM43" i="1"/>
  <c r="AP43" i="1" s="1"/>
  <c r="AO43" i="1"/>
  <c r="W38" i="1"/>
  <c r="AU38" i="1" s="1"/>
  <c r="W34" i="1"/>
  <c r="AU34" i="1" s="1"/>
  <c r="W29" i="1"/>
  <c r="AU29" i="1" s="1"/>
  <c r="V43" i="1"/>
  <c r="AU45" i="1"/>
  <c r="W64" i="1"/>
  <c r="AU64" i="1" s="1"/>
  <c r="W56" i="1"/>
  <c r="AU56" i="1" s="1"/>
  <c r="W74" i="1"/>
  <c r="AU74" i="1" s="1"/>
  <c r="W126" i="1"/>
  <c r="AU126" i="1" s="1"/>
  <c r="V559" i="1"/>
  <c r="V401" i="1"/>
  <c r="AW401" i="1" s="1"/>
  <c r="AY401" i="1" s="1"/>
  <c r="V23" i="1"/>
  <c r="AW23" i="1" s="1"/>
  <c r="AY23" i="1" s="1"/>
  <c r="V174" i="1"/>
  <c r="AW174" i="1" s="1"/>
  <c r="AY174" i="1" s="1"/>
  <c r="V689" i="1"/>
  <c r="V157" i="1"/>
  <c r="AW157" i="1" s="1"/>
  <c r="AY157" i="1" s="1"/>
  <c r="V54" i="1"/>
  <c r="AW54" i="1" s="1"/>
  <c r="AY54" i="1" s="1"/>
  <c r="AL174" i="1"/>
  <c r="AL54" i="1"/>
  <c r="AL689" i="1"/>
  <c r="W83" i="1"/>
  <c r="AU83" i="1" s="1"/>
  <c r="W124" i="1"/>
  <c r="AU124" i="1" s="1"/>
  <c r="W156" i="1"/>
  <c r="AU156" i="1" s="1"/>
  <c r="W140" i="1"/>
  <c r="AU140" i="1" s="1"/>
  <c r="W150" i="1"/>
  <c r="AU150" i="1" s="1"/>
  <c r="W110" i="1"/>
  <c r="AU110" i="1" s="1"/>
  <c r="W111" i="1"/>
  <c r="AU111" i="1" s="1"/>
  <c r="W135" i="1"/>
  <c r="AU135" i="1" s="1"/>
  <c r="W132" i="1"/>
  <c r="AU132" i="1" s="1"/>
  <c r="W108" i="1"/>
  <c r="AU108" i="1" s="1"/>
  <c r="W198" i="1"/>
  <c r="AU198" i="1" s="1"/>
  <c r="W202" i="1"/>
  <c r="AU202" i="1" s="1"/>
  <c r="W195" i="1"/>
  <c r="AU195" i="1" s="1"/>
  <c r="W188" i="1"/>
  <c r="AU188" i="1" s="1"/>
  <c r="W192" i="1"/>
  <c r="AU192" i="1" s="1"/>
  <c r="W184" i="1"/>
  <c r="AU184" i="1" s="1"/>
  <c r="W182" i="1"/>
  <c r="AU182" i="1" s="1"/>
  <c r="W178" i="1"/>
  <c r="AU178" i="1" s="1"/>
  <c r="W180" i="1"/>
  <c r="AU180" i="1" s="1"/>
  <c r="W175" i="1"/>
  <c r="AU175" i="1" s="1"/>
  <c r="W176" i="1"/>
  <c r="AU176" i="1" s="1"/>
  <c r="W173" i="1"/>
  <c r="AU173" i="1" s="1"/>
  <c r="W168" i="1"/>
  <c r="AU168" i="1" s="1"/>
  <c r="W166" i="1"/>
  <c r="AU166" i="1" s="1"/>
  <c r="W169" i="1"/>
  <c r="AU169" i="1" s="1"/>
  <c r="W165" i="1"/>
  <c r="AU165" i="1" s="1"/>
  <c r="W159" i="1"/>
  <c r="AU159" i="1" s="1"/>
  <c r="W162" i="1"/>
  <c r="AU162" i="1" s="1"/>
  <c r="W158" i="1"/>
  <c r="AU158" i="1" s="1"/>
  <c r="W97" i="1"/>
  <c r="AU97" i="1" s="1"/>
  <c r="W93" i="1"/>
  <c r="AU93" i="1" s="1"/>
  <c r="W88" i="1"/>
  <c r="AU88" i="1" s="1"/>
  <c r="W66" i="1"/>
  <c r="AU66" i="1" s="1"/>
  <c r="W80" i="1"/>
  <c r="AU80" i="1" s="1"/>
  <c r="W72" i="1"/>
  <c r="AU72" i="1" s="1"/>
  <c r="W60" i="1"/>
  <c r="AU60" i="1" s="1"/>
  <c r="W35" i="1"/>
  <c r="AU35" i="1" s="1"/>
  <c r="W37" i="1"/>
  <c r="AU37" i="1" s="1"/>
  <c r="W33" i="1"/>
  <c r="AU33" i="1" s="1"/>
  <c r="W31" i="1"/>
  <c r="AU31" i="1" s="1"/>
  <c r="W25" i="1"/>
  <c r="AU25" i="1" s="1"/>
  <c r="AU690" i="1"/>
  <c r="Y689" i="1" l="1"/>
  <c r="Y657" i="1" s="1"/>
  <c r="Y16" i="1" s="1"/>
  <c r="Y3" i="1" s="1"/>
  <c r="V657" i="1"/>
  <c r="AW657" i="1" s="1"/>
  <c r="AY657" i="1" s="1"/>
  <c r="AW689" i="1"/>
  <c r="AY689" i="1" s="1"/>
  <c r="AU559" i="1"/>
  <c r="AW559" i="1"/>
  <c r="AY559" i="1" s="1"/>
  <c r="AU43" i="1"/>
  <c r="AW43" i="1"/>
  <c r="AY43" i="1" s="1"/>
  <c r="V17" i="1"/>
  <c r="AW17" i="1" s="1"/>
  <c r="AY17" i="1" s="1"/>
  <c r="AL157" i="1"/>
  <c r="AN157" i="1"/>
  <c r="AM689" i="1"/>
  <c r="AP689" i="1" s="1"/>
  <c r="AO689" i="1"/>
  <c r="AM54" i="1"/>
  <c r="AP54" i="1" s="1"/>
  <c r="AO54" i="1"/>
  <c r="AM174" i="1"/>
  <c r="AP174" i="1" s="1"/>
  <c r="AO174" i="1"/>
  <c r="V379" i="1"/>
  <c r="AU401" i="1"/>
  <c r="W689" i="1"/>
  <c r="W23" i="1"/>
  <c r="W174" i="1"/>
  <c r="AU174" i="1" s="1"/>
  <c r="W54" i="1"/>
  <c r="AU54" i="1" s="1"/>
  <c r="W163" i="1"/>
  <c r="AU163" i="1" s="1"/>
  <c r="AU379" i="1" l="1"/>
  <c r="AW379" i="1"/>
  <c r="AY379" i="1" s="1"/>
  <c r="AU23" i="1"/>
  <c r="AU689" i="1"/>
  <c r="W657" i="1"/>
  <c r="AU657" i="1" s="1"/>
  <c r="AM157" i="1"/>
  <c r="AP157" i="1" s="1"/>
  <c r="AO157" i="1"/>
  <c r="V16" i="1"/>
  <c r="V3" i="1" s="1"/>
  <c r="W157" i="1"/>
  <c r="W17" i="1" s="1"/>
  <c r="AN247" i="1"/>
  <c r="AN249" i="1"/>
  <c r="AU17" i="1" l="1"/>
  <c r="AU157" i="1"/>
  <c r="AL247" i="1"/>
  <c r="AL249" i="1"/>
  <c r="AN284" i="1"/>
  <c r="AM249" i="1" l="1"/>
  <c r="AP249" i="1" s="1"/>
  <c r="AO249" i="1"/>
  <c r="AL289" i="1"/>
  <c r="AO289" i="1" s="1"/>
  <c r="AN289" i="1"/>
  <c r="AL282" i="1"/>
  <c r="AN282" i="1"/>
  <c r="AM247" i="1"/>
  <c r="AP247" i="1" s="1"/>
  <c r="AO247" i="1"/>
  <c r="AL270" i="1"/>
  <c r="AN270" i="1"/>
  <c r="AL284" i="1"/>
  <c r="AM289" i="1" l="1"/>
  <c r="AP289" i="1" s="1"/>
  <c r="AM284" i="1"/>
  <c r="AP284" i="1" s="1"/>
  <c r="AO284" i="1"/>
  <c r="AM270" i="1"/>
  <c r="AP270" i="1" s="1"/>
  <c r="AO270" i="1"/>
  <c r="AL327" i="1"/>
  <c r="AO327" i="1" s="1"/>
  <c r="AN327" i="1"/>
  <c r="AM282" i="1"/>
  <c r="AP282" i="1" s="1"/>
  <c r="AO282" i="1"/>
  <c r="AM327" i="1" l="1"/>
  <c r="AP327" i="1" s="1"/>
  <c r="AL355" i="1"/>
  <c r="AO355" i="1" s="1"/>
  <c r="AN355" i="1"/>
  <c r="AN360" i="1"/>
  <c r="AM355" i="1" l="1"/>
  <c r="AP355" i="1" s="1"/>
  <c r="AL360" i="1"/>
  <c r="AL369" i="1" l="1"/>
  <c r="AO369" i="1" s="1"/>
  <c r="AN369" i="1"/>
  <c r="AM360" i="1"/>
  <c r="AP360" i="1" s="1"/>
  <c r="AO360" i="1"/>
  <c r="W360" i="1"/>
  <c r="W246" i="1" s="1"/>
  <c r="AM369" i="1" l="1"/>
  <c r="AP369" i="1" s="1"/>
  <c r="W16" i="1"/>
  <c r="AU360" i="1"/>
  <c r="AU16" i="1" l="1"/>
  <c r="W3" i="1"/>
  <c r="AL620" i="1"/>
  <c r="AO620" i="1" s="1"/>
  <c r="AN620" i="1"/>
  <c r="AU246" i="1"/>
  <c r="AN571" i="1"/>
  <c r="AM620" i="1" l="1"/>
  <c r="AP620" i="1" s="1"/>
  <c r="AL585" i="1"/>
  <c r="AN585" i="1"/>
  <c r="AL571" i="1"/>
  <c r="AN559" i="1"/>
  <c r="AM571" i="1" l="1"/>
  <c r="AP571" i="1" s="1"/>
  <c r="AO571" i="1"/>
  <c r="AM585" i="1"/>
  <c r="AP585" i="1" s="1"/>
  <c r="AO585" i="1"/>
  <c r="AL559" i="1"/>
  <c r="AN515" i="1"/>
  <c r="AM559" i="1" l="1"/>
  <c r="AP559" i="1" s="1"/>
  <c r="AO559" i="1"/>
  <c r="AL515" i="1"/>
  <c r="AL475" i="1" l="1"/>
  <c r="AO475" i="1" s="1"/>
  <c r="AN475" i="1"/>
  <c r="AM515" i="1"/>
  <c r="AP515" i="1" s="1"/>
  <c r="AO515" i="1"/>
  <c r="AN399" i="1"/>
  <c r="AM475" i="1" l="1"/>
  <c r="AP475" i="1" s="1"/>
  <c r="AL401" i="1"/>
  <c r="AN401" i="1"/>
  <c r="AL399" i="1"/>
  <c r="AN388" i="1"/>
  <c r="AM401" i="1" l="1"/>
  <c r="AP401" i="1" s="1"/>
  <c r="AO401" i="1"/>
  <c r="AM399" i="1"/>
  <c r="AP399" i="1" s="1"/>
  <c r="AO399" i="1"/>
  <c r="AL388" i="1"/>
  <c r="AN380" i="1"/>
  <c r="AM388" i="1" l="1"/>
  <c r="AP388" i="1" s="1"/>
  <c r="AO388" i="1"/>
  <c r="AL380" i="1"/>
  <c r="AN699" i="1"/>
  <c r="AM380" i="1" l="1"/>
  <c r="AP380" i="1" s="1"/>
  <c r="AO380" i="1"/>
  <c r="AL699" i="1"/>
  <c r="AL591" i="1" l="1"/>
  <c r="AO591" i="1" s="1"/>
  <c r="AN591" i="1"/>
  <c r="AM699" i="1"/>
  <c r="AP699" i="1" s="1"/>
  <c r="AO699" i="1"/>
  <c r="AN841" i="1"/>
  <c r="AM591" i="1" l="1"/>
  <c r="AP591" i="1" s="1"/>
  <c r="AL891" i="1"/>
  <c r="AO891" i="1" s="1"/>
  <c r="AN891" i="1"/>
  <c r="AL820" i="1"/>
  <c r="AN820" i="1"/>
  <c r="AL841" i="1"/>
  <c r="AM891" i="1" l="1"/>
  <c r="AP891" i="1" s="1"/>
  <c r="AM841" i="1"/>
  <c r="AP841" i="1" s="1"/>
  <c r="AO841" i="1"/>
  <c r="AM820" i="1"/>
  <c r="AP820" i="1" s="1"/>
  <c r="AO820" i="1"/>
</calcChain>
</file>

<file path=xl/sharedStrings.xml><?xml version="1.0" encoding="utf-8"?>
<sst xmlns="http://schemas.openxmlformats.org/spreadsheetml/2006/main" count="9938" uniqueCount="2374">
  <si>
    <t xml:space="preserve"> Cведения об общей площади аварийного жилищного фонда, подлежащего расселению (для расчета лимитов)</t>
  </si>
  <si>
    <t xml:space="preserve"> Cведения об общей площади аварийного жилищного фонда, подлежащего расселению (для расчета целевых показателей)</t>
  </si>
  <si>
    <t>дата</t>
  </si>
  <si>
    <t>площадь, кв.м</t>
  </si>
  <si>
    <t>количество человек</t>
  </si>
  <si>
    <t>Итого по муниципальному образованию Богородский городской округ</t>
  </si>
  <si>
    <t>д. Караваево, ул. Спортивная, д. 3/4</t>
  </si>
  <si>
    <t>609-р</t>
  </si>
  <si>
    <t>г. Ногинск, ул. 8 Марта, д. 5</t>
  </si>
  <si>
    <t>408-р</t>
  </si>
  <si>
    <t>г. Ногинск, ул. 8 Марта, д. 7</t>
  </si>
  <si>
    <t>375-р</t>
  </si>
  <si>
    <t>г. Ногинск, ул. Коммунистическая, д. 1</t>
  </si>
  <si>
    <t>288-р</t>
  </si>
  <si>
    <t>г. Старая Купавна, проезд. Текстильщиков, д. 22</t>
  </si>
  <si>
    <t>735-р</t>
  </si>
  <si>
    <t>г. Старая Купавна, ул. Чернышевского, д. 4</t>
  </si>
  <si>
    <t>г. Электроугли, пер. Троицкий 1-й, д. 8</t>
  </si>
  <si>
    <t>653-р</t>
  </si>
  <si>
    <t>г. Электроугли, пер. Троицкий 1-й, д. 10а</t>
  </si>
  <si>
    <t>652-р</t>
  </si>
  <si>
    <t>Итого по муниципальному образованию Волоколамский городской округ</t>
  </si>
  <si>
    <t>г. Волоколамск, ул. 50 лет Октября, д. 5</t>
  </si>
  <si>
    <t>г. Волоколамск, ул. Ленина, д. 2</t>
  </si>
  <si>
    <t>г. Волоколамск, ул. Панфилова, д. 40/1</t>
  </si>
  <si>
    <t>г. Волоколамск, ул. Свободы, д. 16</t>
  </si>
  <si>
    <t>г. Волоколамск, ул. Соборная, д. 4</t>
  </si>
  <si>
    <t>г. Волоколамск, ул. Советская, д. 6</t>
  </si>
  <si>
    <t>г. Волоколамск, ул. Советская, д. 33</t>
  </si>
  <si>
    <t>г. Волоколамск, ул. Социалистическая, д. 3</t>
  </si>
  <si>
    <t>г. Волоколамск, ул. Социалистическая, д. 13</t>
  </si>
  <si>
    <t>г. Волоколамск, ул. Фабричная, д. 17</t>
  </si>
  <si>
    <t>г. Волоколамск, ул. Широкая, д. 6</t>
  </si>
  <si>
    <t>г. Волоколамск, ул. Энтузиастов, д. 7</t>
  </si>
  <si>
    <t>г. Волоколамск, ул. Энтузиастов, д. 10</t>
  </si>
  <si>
    <t>г. Волоколамск, ул. Энтузиастов, д. 16</t>
  </si>
  <si>
    <t>г. Волоколамск, ул. Энтузиастов, д. 17</t>
  </si>
  <si>
    <t>д. Зубово, д. 2</t>
  </si>
  <si>
    <t>д. Зубово, д. 19</t>
  </si>
  <si>
    <t>с. Ивановское, д. 23</t>
  </si>
  <si>
    <t>с. Осташево, ул. Советская, д. 1а</t>
  </si>
  <si>
    <t>с. Теряево, ул. Советская, д. 38</t>
  </si>
  <si>
    <t>Итого по муниципальному образованию Городской округ Балашиха</t>
  </si>
  <si>
    <t>г. Балашиха, мкр. Гагарина, д. 3</t>
  </si>
  <si>
    <t>1129-ПА</t>
  </si>
  <si>
    <t>г. Балашиха, ул. Евстафьева, д. 11</t>
  </si>
  <si>
    <t>721-ПА</t>
  </si>
  <si>
    <t>г. Балашиха, ул. Евстафьева, д. 11а</t>
  </si>
  <si>
    <t>427-ПА</t>
  </si>
  <si>
    <t>г. Балашиха, ул. Евстафьева, д. 13а</t>
  </si>
  <si>
    <t>428-ПА</t>
  </si>
  <si>
    <t>г. Балашиха, ул. Зеленая, д. 5</t>
  </si>
  <si>
    <t>572-ПА</t>
  </si>
  <si>
    <t>г. Балашиха, ул. Зеленая, д. 7</t>
  </si>
  <si>
    <t>573-ПА</t>
  </si>
  <si>
    <t>г. Балашиха, ул. Первомайская, д. 20</t>
  </si>
  <si>
    <t>429-ПА</t>
  </si>
  <si>
    <t>г. Балашиха, мкр. Саввино, ул. Аллейная, д. 3</t>
  </si>
  <si>
    <t>432-ПА</t>
  </si>
  <si>
    <t>г. Балашиха, мкр. Саввино, ул. Ленина, д. 2</t>
  </si>
  <si>
    <t>433-ПА</t>
  </si>
  <si>
    <t>г. Балашиха, мкр. Саввино, ул. Ленина, д. 4</t>
  </si>
  <si>
    <t>434-ПА</t>
  </si>
  <si>
    <t>г. Балашиха, мкр. Саввино, ул. Саввинская, д. 2</t>
  </si>
  <si>
    <t>435-ПА</t>
  </si>
  <si>
    <t>Итого по муниципальному образованию Городской округ Бронницы</t>
  </si>
  <si>
    <t>г. Бронницы, пер. Пионерский, д. 41</t>
  </si>
  <si>
    <t>г. Бронницы, пер. Пионерский, д. 43</t>
  </si>
  <si>
    <t>г. Бронницы, проезд. Пожарный, д. 6</t>
  </si>
  <si>
    <t>№352</t>
  </si>
  <si>
    <t>г. Бронницы, ул. Советская, д. 60</t>
  </si>
  <si>
    <t>г. Бронницы, ул. Советская, д. 62</t>
  </si>
  <si>
    <t>Итого по муниципальному образованию Городской округ Воскресенск</t>
  </si>
  <si>
    <t>г. Воскресенск, ул. Андреса, д. 7</t>
  </si>
  <si>
    <t>г. Воскресенск, ул. Маркина, д. 1/12</t>
  </si>
  <si>
    <t>г. Воскресенск, ул. Мичурина, д. 2</t>
  </si>
  <si>
    <t>107-р</t>
  </si>
  <si>
    <t>г. Воскресенск, ул. Московская, д. 27</t>
  </si>
  <si>
    <t>106-р</t>
  </si>
  <si>
    <t>с. Невское, д. 53</t>
  </si>
  <si>
    <t>04/2018</t>
  </si>
  <si>
    <t>с. Невское, д. 54</t>
  </si>
  <si>
    <t>с. Невское, д. 55</t>
  </si>
  <si>
    <t>д. Городище, ул. Мира, д. 6</t>
  </si>
  <si>
    <t>04/2019</t>
  </si>
  <si>
    <t>д. Городище, ул. Мира, д. 11</t>
  </si>
  <si>
    <t>д. Золотово, ул. Фабричная, д. 10</t>
  </si>
  <si>
    <t>д. Золотово, ул. Фабричная, д. 12</t>
  </si>
  <si>
    <t>д. Щельпино, ул. Центральная, д. 133</t>
  </si>
  <si>
    <t>д. Щербово, ул. Малага, д. 1</t>
  </si>
  <si>
    <t>д. Щербово, ул. Малага, д. 3</t>
  </si>
  <si>
    <t>пгт. им Цюрупы, ул. Ленинская, д. 210</t>
  </si>
  <si>
    <t>пгт. им Цюрупы, ул. Октябрьская, д. 27</t>
  </si>
  <si>
    <t>пгт. им Цюрупы, ул. Октябрьская, д. 32</t>
  </si>
  <si>
    <t>пгт. им Цюрупы, ул. Октябрьская, д. 35</t>
  </si>
  <si>
    <t>пгт. им Цюрупы, ул. Октябрьская, д. 37</t>
  </si>
  <si>
    <t>пгт. им Цюрупы, ул. Октябрьская, д. 39</t>
  </si>
  <si>
    <t>пгт. им Цюрупы, ул. Октябрьская, д. 41</t>
  </si>
  <si>
    <t>пгт. им Цюрупы, ул. Октябрьская, д. 59</t>
  </si>
  <si>
    <t>20-р</t>
  </si>
  <si>
    <t>пгт. им Цюрупы, ул. Октябрьская, д. 73</t>
  </si>
  <si>
    <t>пгт. им Цюрупы, ул. Рабочий городок, д. 5</t>
  </si>
  <si>
    <t>с. Барановское, ул. Фабрики Вперед, д. 1</t>
  </si>
  <si>
    <t>с. Барановское, ул. Фабрики Вперед, д. 6</t>
  </si>
  <si>
    <t>с. Барановское, ул. Фабрики Вперед, д. 7</t>
  </si>
  <si>
    <t>с. Барановское, ул. Фабрики Вперед, д. 8</t>
  </si>
  <si>
    <t>с. Барановское, ул. Фабрики Вперед, д. 17</t>
  </si>
  <si>
    <t>с. Барановское, ул. Фабрики Вперед, д. 20</t>
  </si>
  <si>
    <t>с. Барановское, ул. Фабрики Вперед, д. 22</t>
  </si>
  <si>
    <t>с. Барановское, ул. Фабрики Вперед, д. 24</t>
  </si>
  <si>
    <t>с. Барановское, ул. Фабрики Вперед, д. 25</t>
  </si>
  <si>
    <t>с. Барановское, ул. Фабрики Вперед, д. 26</t>
  </si>
  <si>
    <t>с. Фаустово, д. 9</t>
  </si>
  <si>
    <t>пгт. Хорлово, ул. 1 Пятилетка, д. 1</t>
  </si>
  <si>
    <t>пгт. Хорлово, ул. 1 Пятилетка, д. 2</t>
  </si>
  <si>
    <t>пгт. Хорлово, ул. 1 Пятилетка, д. 3</t>
  </si>
  <si>
    <t>пгт. Хорлово, пл. Ленина, д. 8</t>
  </si>
  <si>
    <t>Итого по муниципальному образованию Городской округ Домодедово</t>
  </si>
  <si>
    <t>г. Домодедово, мкр. Барыбино, ул. Вокзальная 2-я, д. 5, лит. А</t>
  </si>
  <si>
    <t>г. Домодедово, с. Лобаново, д. 2</t>
  </si>
  <si>
    <t>г. Домодедово, с. Ям, ул. Морская, д. 5</t>
  </si>
  <si>
    <t>г. Домодедово, с. Ям, ул. Морская, д. 7</t>
  </si>
  <si>
    <t>г. Домодедово, с. Ям, ул. Связистов, д. 6</t>
  </si>
  <si>
    <t>Итого по муниципальному образованию Городской округ Дубна</t>
  </si>
  <si>
    <t>г. Дубна, ул. Октябрьская, д. 2</t>
  </si>
  <si>
    <t>108ПА-674</t>
  </si>
  <si>
    <t>г. Дубна, ул. Октябрьская, д. 3</t>
  </si>
  <si>
    <t>108ПА-673</t>
  </si>
  <si>
    <t>г. Дубна, ул. Октябрьская, д. 4</t>
  </si>
  <si>
    <t>108ПА-672</t>
  </si>
  <si>
    <t>г. Дубна, ул. Октябрьская, д. 6</t>
  </si>
  <si>
    <t>108ПА-671</t>
  </si>
  <si>
    <t>г. Дубна, ул. Октябрьская, д. 8</t>
  </si>
  <si>
    <t>108ПА-670</t>
  </si>
  <si>
    <t>г. Дубна, ул. Правды, д. 21</t>
  </si>
  <si>
    <t>108ПА-784</t>
  </si>
  <si>
    <t>г. Дубна, ул. Тверская, д. 29</t>
  </si>
  <si>
    <t>108ПА-677</t>
  </si>
  <si>
    <t>г. Дубна, ул. Тверская, д. 31</t>
  </si>
  <si>
    <t>108ПА-676</t>
  </si>
  <si>
    <t>г. Дубна, ул. Тверская, д. 33</t>
  </si>
  <si>
    <t>108ПА-675</t>
  </si>
  <si>
    <t>Итого по муниципальному образованию Городской округ Егорьевск</t>
  </si>
  <si>
    <t>д. Верейка, ул. 8 Марта, д. 12</t>
  </si>
  <si>
    <t>д. Лесково, д. 55А</t>
  </si>
  <si>
    <t>с. Саввино, мкр. Восточный, д. 13</t>
  </si>
  <si>
    <t>г. Егорьевск, ул. 40 лет Октября, д. 17</t>
  </si>
  <si>
    <t>г. Егорьевск, ул. Александра Невского, д. 23</t>
  </si>
  <si>
    <t>г. Егорьевск, ул. Благонравова, д. 3</t>
  </si>
  <si>
    <t>г. Егорьевск, ул. Благонравова, д. 8</t>
  </si>
  <si>
    <t>г. Егорьевск, ул. Восстания, д. 1Д</t>
  </si>
  <si>
    <t>г. Егорьевск, ш. Касимовское, д. 3</t>
  </si>
  <si>
    <t>г. Егорьевск, ул. Лейтенанта Шмидта, д. 16</t>
  </si>
  <si>
    <t>г. Егорьевск, ул. Ленинская, д. 6</t>
  </si>
  <si>
    <t>г. Егорьевск, ул. Песочная, д. 9</t>
  </si>
  <si>
    <t>г. Егорьевск, ул. Песочная, д. 13</t>
  </si>
  <si>
    <t>г. Егорьевск, ул. Пролетарская, д. 19</t>
  </si>
  <si>
    <t>пгт. Рязановский, ул. Комсомольская, д. 12</t>
  </si>
  <si>
    <t>пгт. Рязановский, ул. Комсомольская, д. 13</t>
  </si>
  <si>
    <t>пгт. Рязановский, ул. Комсомольская, д. 18</t>
  </si>
  <si>
    <t>пгт. Рязановский, ул. Ленина, д. 3</t>
  </si>
  <si>
    <t>пгт. Рязановский, ул. Ленина, д. 8</t>
  </si>
  <si>
    <t>пгт. Рязановский, ул. Ленина, д. 9/16</t>
  </si>
  <si>
    <t>пгт. Рязановский, ул. Ленина, д. 12/15</t>
  </si>
  <si>
    <t>пгт. Рязановский, ул. Первомайская, д. 11/11</t>
  </si>
  <si>
    <t>пгт. Рязановский, ул. Первомайская, д. 13/10</t>
  </si>
  <si>
    <t>Итого по муниципальному образованию Городской округ Жуковский</t>
  </si>
  <si>
    <t>г. Жуковский, ул. Гарнаева, д. 15</t>
  </si>
  <si>
    <t>г. Жуковский, ул. Гарнаева, д. 19</t>
  </si>
  <si>
    <t>г. Жуковский, ул. Заводская, д. 19</t>
  </si>
  <si>
    <t>г. Жуковский, ул. Заводская, д. 20</t>
  </si>
  <si>
    <t>г. Жуковский, ул. Кирова, д. 7</t>
  </si>
  <si>
    <t>г. Жуковский, ул. Кирова, д. 8</t>
  </si>
  <si>
    <t>г. Жуковский, ул. Кирова, д. 9</t>
  </si>
  <si>
    <t>г. Жуковский, ул. Клубная, д. 19</t>
  </si>
  <si>
    <t>г. Жуковский, ул. Клубная, д. 19, к. А</t>
  </si>
  <si>
    <t>г. Жуковский, ул. Клубная, д. 20</t>
  </si>
  <si>
    <t>г. Жуковский, ул. Клубная, д. 21</t>
  </si>
  <si>
    <t>г. Жуковский, ул. Клубная, д. 22</t>
  </si>
  <si>
    <t>г. Жуковский, ул. Клубная, д. 23</t>
  </si>
  <si>
    <t>г. Жуковский, ул. Клубная, д. 24</t>
  </si>
  <si>
    <t>г. Жуковский, ул. Луч, д. 8</t>
  </si>
  <si>
    <t>г. Жуковский, ул. Луч, д. 10</t>
  </si>
  <si>
    <t>г. Жуковский, ул. Луч, д. 11</t>
  </si>
  <si>
    <t>г. Жуковский, ул. Луч, д. 12</t>
  </si>
  <si>
    <t>г. Жуковский, ул. Луч, д. 13</t>
  </si>
  <si>
    <t>г. Жуковский, ул. Луч, д. 14</t>
  </si>
  <si>
    <t>г. Жуковский, ул. Луч, д. 15</t>
  </si>
  <si>
    <t>г. Жуковский, ул. Луч, д. 15/1</t>
  </si>
  <si>
    <t>г. Жуковский, ул. Луч, д. 16</t>
  </si>
  <si>
    <t>г. Жуковский, ул. Луч, д. 18</t>
  </si>
  <si>
    <t>г. Жуковский, ул. Луч, д. 19</t>
  </si>
  <si>
    <t>г. Жуковский, ул. Луч, д. 21</t>
  </si>
  <si>
    <t>г. Жуковский, ул. Луч, д. 23</t>
  </si>
  <si>
    <t>г. Жуковский, ул. Мичурина, д. 1/7</t>
  </si>
  <si>
    <t>г. Жуковский, ул. Мичурина, д. 4/16</t>
  </si>
  <si>
    <t>г. Жуковский, ул. Мичурина, д. 11</t>
  </si>
  <si>
    <t>г. Жуковский, ул. Серова, д. 12</t>
  </si>
  <si>
    <t>г. Жуковский, ул. Чкалова, д. 53</t>
  </si>
  <si>
    <t>г. Жуковский, ул. Чкалова, д. 55</t>
  </si>
  <si>
    <t>г. Жуковский, ул. Чкалова, д. 57/8</t>
  </si>
  <si>
    <t>г. Жуковский, ул. Школьная, д. 2/17</t>
  </si>
  <si>
    <t>г. Жуковский, ул. Школьная, д. 3/26</t>
  </si>
  <si>
    <t>г. Жуковский, ул. Школьная, д. 4</t>
  </si>
  <si>
    <t>г. Жуковский, ул. Школьная, д. 5/25</t>
  </si>
  <si>
    <t>г. Жуковский, ул. Школьная, д. 11</t>
  </si>
  <si>
    <t>Итого по муниципальному образованию Городской округ Зарайск</t>
  </si>
  <si>
    <t>г. Зарайск, ул. Дзержинского, д. 42</t>
  </si>
  <si>
    <t>544/4</t>
  </si>
  <si>
    <t>г. Зарайск, ул. Дзержинского, д. 43</t>
  </si>
  <si>
    <t>545/4</t>
  </si>
  <si>
    <t>г. Зарайск, ул. Дзержинского, д. 50</t>
  </si>
  <si>
    <t>546/4</t>
  </si>
  <si>
    <t>г. Зарайск, ул. К.Маркса, д. 2/6</t>
  </si>
  <si>
    <t>1628/9</t>
  </si>
  <si>
    <t>г. Зарайск, ул. Колхозная, д. 1</t>
  </si>
  <si>
    <t>547/4</t>
  </si>
  <si>
    <t>г. Зарайск, ул. Малая Садовая, д. 20</t>
  </si>
  <si>
    <t>548/4</t>
  </si>
  <si>
    <t>г. Зарайск, ул. Мерецкова, д. 11</t>
  </si>
  <si>
    <t>1477/9</t>
  </si>
  <si>
    <t>г. Зарайск, ул. Мерецкова, д. 72</t>
  </si>
  <si>
    <t>549/9</t>
  </si>
  <si>
    <t>г. Зарайск, ул. Московская, д. 3</t>
  </si>
  <si>
    <t>550/4</t>
  </si>
  <si>
    <t>г. Зарайск, ул. Ново-Пушкарская, д. 33</t>
  </si>
  <si>
    <t>1075/9</t>
  </si>
  <si>
    <t>г. Зарайск, ул. Огарева, д. 6</t>
  </si>
  <si>
    <t>2254/12</t>
  </si>
  <si>
    <t>г. Зарайск, ул. Первомайская, д. 21</t>
  </si>
  <si>
    <t>1629/9</t>
  </si>
  <si>
    <t>г. Зарайск, ул. Первомайская, д. 37</t>
  </si>
  <si>
    <t>1906/11</t>
  </si>
  <si>
    <t>г. Зарайск, ул. Первомайская, д. 44</t>
  </si>
  <si>
    <t>513/4</t>
  </si>
  <si>
    <t>г. Зарайск, ул. Первомайская, д. 52/1</t>
  </si>
  <si>
    <t>91/1</t>
  </si>
  <si>
    <t>г. Зарайск, ул. Пожарского, д. 23</t>
  </si>
  <si>
    <t>551/4</t>
  </si>
  <si>
    <t>г. Зарайск, ул. поселок ЗСМ, д. 1</t>
  </si>
  <si>
    <t>385/3</t>
  </si>
  <si>
    <t>г. Зарайск, ул. поселок ЗСМ, д. 5</t>
  </si>
  <si>
    <t>1150/7</t>
  </si>
  <si>
    <t>г. Зарайск, ул. поселок ПМК-6, д. 3</t>
  </si>
  <si>
    <t>1630/9</t>
  </si>
  <si>
    <t>г. Зарайск, ул. поселок Текстильщиков, д. 3</t>
  </si>
  <si>
    <t>1907/11</t>
  </si>
  <si>
    <t>г. Зарайск, пер. Садовый, д. 4</t>
  </si>
  <si>
    <t>543/4</t>
  </si>
  <si>
    <t>г. Зарайск, ул. Советская, д. 4/7</t>
  </si>
  <si>
    <t>1071/7</t>
  </si>
  <si>
    <t>г. Зарайск, ул. Советская, д. 7</t>
  </si>
  <si>
    <t>1476/9</t>
  </si>
  <si>
    <t>г. Зарайск, ул. Фестивальная, д. 37</t>
  </si>
  <si>
    <t>1076/9</t>
  </si>
  <si>
    <t>п. Отделения 2 совхоза Зарайский, ул. Центральная, д. 9</t>
  </si>
  <si>
    <t>1330/8</t>
  </si>
  <si>
    <t>Итого по муниципальному образованию Городской округ Истра</t>
  </si>
  <si>
    <t>д. Высоково, д. 1</t>
  </si>
  <si>
    <t>295-р</t>
  </si>
  <si>
    <t>г. Дедовск, ул. Больничная, д. 7</t>
  </si>
  <si>
    <t>495-Р</t>
  </si>
  <si>
    <t>г. Дедовск, ул. Гвардейская, д. 1</t>
  </si>
  <si>
    <t>176-Р</t>
  </si>
  <si>
    <t>г. Дедовск, ул. Гвардейская, д. 2</t>
  </si>
  <si>
    <t>567-Р</t>
  </si>
  <si>
    <t>г. Дедовск, ул. Гвардейская, д. 3</t>
  </si>
  <si>
    <t>г. Дедовск, ул. Гвардейская, д. 4</t>
  </si>
  <si>
    <t>г. Дедовск, ул. Гвардейская, д. 5</t>
  </si>
  <si>
    <t>12-Р</t>
  </si>
  <si>
    <t>г. Дедовск, ул. Гвардейская, д. 7</t>
  </si>
  <si>
    <t>г. Дедовск, ул. Дедово, д. 4</t>
  </si>
  <si>
    <t>1779-Р</t>
  </si>
  <si>
    <t>г. Дедовск, ул. им Николая Курочкина, д. 8</t>
  </si>
  <si>
    <t>г. Дедовск, ул. Керамическая, д. 1</t>
  </si>
  <si>
    <t>г. Дедовск, ул. Керамическая, д. 11</t>
  </si>
  <si>
    <t>д. Исаково, д. 101</t>
  </si>
  <si>
    <t>д. Красновидово, д. 4</t>
  </si>
  <si>
    <t>584-Р</t>
  </si>
  <si>
    <t>д. Курово, д. 13</t>
  </si>
  <si>
    <t>572-Р</t>
  </si>
  <si>
    <t>г. Истра, ул. Академика Иосифьяна, д. 15</t>
  </si>
  <si>
    <t>10-,Р</t>
  </si>
  <si>
    <t>г. Истра, ул. Академика Иосифьяна, д. 16</t>
  </si>
  <si>
    <t>г. Истра, ул. Академика Иосифьяна, д. 17</t>
  </si>
  <si>
    <t>г. Истра, ул. Академика Иосифьяна, д. 19</t>
  </si>
  <si>
    <t>10-Р</t>
  </si>
  <si>
    <t>п. Гидроузла им Куйбышева, д. 1, к. А</t>
  </si>
  <si>
    <t>563-Р</t>
  </si>
  <si>
    <t>п. Лесодолгоруково, д. 4</t>
  </si>
  <si>
    <t>566-Р</t>
  </si>
  <si>
    <t>п. Первомайский, д. 5</t>
  </si>
  <si>
    <t>1434-Р</t>
  </si>
  <si>
    <t>п. Первомайский, д. 21</t>
  </si>
  <si>
    <t>1435-Р</t>
  </si>
  <si>
    <t>п. Полевшина, д. 1</t>
  </si>
  <si>
    <t>573-Р</t>
  </si>
  <si>
    <t>п. Полевшина, д. 2</t>
  </si>
  <si>
    <t>п. Румянцево, ш. Волоколамское, д. 57А</t>
  </si>
  <si>
    <t>297-р</t>
  </si>
  <si>
    <t>п. Румянцево, ул. Садовая, д. 41</t>
  </si>
  <si>
    <t>252-р</t>
  </si>
  <si>
    <t>п. Румянцево, ул. Школьная, д. 9</t>
  </si>
  <si>
    <t>177-Р</t>
  </si>
  <si>
    <t>п. Северный, д. 1</t>
  </si>
  <si>
    <t>п. Северный, туп. Сонный, д. 5</t>
  </si>
  <si>
    <t>492-Р</t>
  </si>
  <si>
    <t>п. станции Лукино, д. 1</t>
  </si>
  <si>
    <t>294-р</t>
  </si>
  <si>
    <t>п. станции Манихино, ул. Гагарина, д. 10а</t>
  </si>
  <si>
    <t>п. станции Манихино, ул. Гагарина, д. 30</t>
  </si>
  <si>
    <t>11-Р</t>
  </si>
  <si>
    <t>п. станции Манихино, ул. Железнодорожная, д. 6</t>
  </si>
  <si>
    <t>262-р</t>
  </si>
  <si>
    <t>п. станции Манихино, ул. Первомайская, д. 39</t>
  </si>
  <si>
    <t>п. станции Манихино, ул. Пушкина, д. 5</t>
  </si>
  <si>
    <t>п. станции Холщевики, ул. Железнодорожная, д. 2МПС, стр. 2МПС</t>
  </si>
  <si>
    <t>1540-Р</t>
  </si>
  <si>
    <t>г. Снегири, дп. Снегири, ул. Ленина, д. 28</t>
  </si>
  <si>
    <t>424-р</t>
  </si>
  <si>
    <t>г. Снегири, дп. Снегири, ул. Ленина, д. 30</t>
  </si>
  <si>
    <t>г. Снегири, дп. Снегири, ул. Школьная, д. 8</t>
  </si>
  <si>
    <t>г. Снегири, дп. Снегири, ул. Школьная, д. 10</t>
  </si>
  <si>
    <t>с. Новопетровское, ул. Колхозная, д. 39</t>
  </si>
  <si>
    <t>13-Р</t>
  </si>
  <si>
    <t>с. Новопетровское, ул. Колхозная, д. 75</t>
  </si>
  <si>
    <t>с. Новопетровское, ул. Первомайская, д. 33</t>
  </si>
  <si>
    <t>293-р</t>
  </si>
  <si>
    <t>с. Новопетровское, ул. Северная, д. 9</t>
  </si>
  <si>
    <t>с. Новопетровское, ул. Советская, д. 13</t>
  </si>
  <si>
    <t>296-р</t>
  </si>
  <si>
    <t>с. Новопетровское, ул. Советская, д. 75</t>
  </si>
  <si>
    <t>с. Новопетровское, ул. Фабричная, д. 4</t>
  </si>
  <si>
    <t>с. Новопетровское, ул. Фабричная, д. 6</t>
  </si>
  <si>
    <t>с. Новопетровское, ул. Фабричная, д. 8</t>
  </si>
  <si>
    <t>с. Новопетровское, ул. Фабричная, д. 10</t>
  </si>
  <si>
    <t>с. Новопетровское, ул. Фабричная, д. 11</t>
  </si>
  <si>
    <t>с. Новопетровское, ул. Фабричная, д. 12</t>
  </si>
  <si>
    <t>с. Новопетровское, ул. Фабричная, д. 13</t>
  </si>
  <si>
    <t>с. Онуфриево, ул. Центральная, д. 19</t>
  </si>
  <si>
    <t>564-Р</t>
  </si>
  <si>
    <t>с. Онуфриево, ул. Центральная, д. 20</t>
  </si>
  <si>
    <t>с. Павловская Слобода, ул. 3 Интернационала, д. 12</t>
  </si>
  <si>
    <t>570-Р</t>
  </si>
  <si>
    <t>с. Павловская Слобода, ул. Проспект, д. 3</t>
  </si>
  <si>
    <t>265-р</t>
  </si>
  <si>
    <t>Итого по муниципальному образованию Городской округ Кашира</t>
  </si>
  <si>
    <t>д. Елькино, д. 7</t>
  </si>
  <si>
    <t>2868-па</t>
  </si>
  <si>
    <t>д. Каменка, ул. Парковая, д. 36</t>
  </si>
  <si>
    <t>1189-па</t>
  </si>
  <si>
    <t>г. Кашира, ул. Луначарского, д. 49</t>
  </si>
  <si>
    <t>280-па</t>
  </si>
  <si>
    <t>г. Кашира, ул. Пролетарская, д. 55.</t>
  </si>
  <si>
    <t>769-па</t>
  </si>
  <si>
    <t>г. Кашира, ул. Сергея Ионова, д. 1</t>
  </si>
  <si>
    <t>1208-па</t>
  </si>
  <si>
    <t>д. Терново-2, ул. Дачная, д. 6</t>
  </si>
  <si>
    <t>279-па</t>
  </si>
  <si>
    <t>Итого по муниципальному образованию Городской округ Клин</t>
  </si>
  <si>
    <t>д. Нагорное, д. 1</t>
  </si>
  <si>
    <t>140-ПГ</t>
  </si>
  <si>
    <t>д. Чумичево, д. 1</t>
  </si>
  <si>
    <t>141-ПГ</t>
  </si>
  <si>
    <t>д. Чумичево, д. 2</t>
  </si>
  <si>
    <t>г. Клин, ул. 1-я Овражная, д. 4</t>
  </si>
  <si>
    <t>г. Клин, ул. Загородная, д. 21</t>
  </si>
  <si>
    <t>г. Клин, ул. Ильинская Слободка, д. 14</t>
  </si>
  <si>
    <t>г. Клин, ул. Лысенко, д. 12</t>
  </si>
  <si>
    <t>г. Клин, ул. Миши Балакирева, д. 18/67</t>
  </si>
  <si>
    <t>г. Клин, ул. Самодеятельная, д. 1/2</t>
  </si>
  <si>
    <t>г. Клин, ул. Самодеятельная, д. 3</t>
  </si>
  <si>
    <t>г. Клин, ул. Чайковского, д. 19а</t>
  </si>
  <si>
    <t>г. Клин, ул. Чайковского, д. 31</t>
  </si>
  <si>
    <t>г. Клин, ул. Чайковского, д. 69</t>
  </si>
  <si>
    <t>г. Клин, ул. Чайковского, д. 75</t>
  </si>
  <si>
    <t>п. Зубово, ул. Октябрьская, д. 5</t>
  </si>
  <si>
    <t>рп. Решетниково, ул. Лесная, д. 12</t>
  </si>
  <si>
    <t>п. Саньково, ул. Железнодорожная, д. 21</t>
  </si>
  <si>
    <t>Итого по муниципальному образованию Городской округ Коломна</t>
  </si>
  <si>
    <t>г. Коломна, ул. Октябрьской революции, д. 314</t>
  </si>
  <si>
    <t>г. Коломна, ул. Суворова, д. 22</t>
  </si>
  <si>
    <t>г. Озеры, ул. Воровского, д. 33</t>
  </si>
  <si>
    <t>г. Озеры, кв-л. Текстильщики, д. 13</t>
  </si>
  <si>
    <t>с. Черкизово, ул. Советская, д. 9</t>
  </si>
  <si>
    <t>Итого по муниципальному образованию Городской округ Королёв</t>
  </si>
  <si>
    <t>г. Королев, мкр. Болшево, ул. Водопроводная, д. 13</t>
  </si>
  <si>
    <t>1047-ПА</t>
  </si>
  <si>
    <t>г. Королев, мкр. Первомайский, ул. Советская, д. 15</t>
  </si>
  <si>
    <t>1189-ПА</t>
  </si>
  <si>
    <t>г. Королев, мкр. Первомайский, ул. Советская, д. 20</t>
  </si>
  <si>
    <t>1011-ПА</t>
  </si>
  <si>
    <t>г. Королев, мкр. Первомайский, ул. Чапаева, д. 11/1</t>
  </si>
  <si>
    <t>1187-ПА</t>
  </si>
  <si>
    <t>г. Королев, мкр. Первомайский, ул. Чапаева, д. 23</t>
  </si>
  <si>
    <t>1186-ПА</t>
  </si>
  <si>
    <t>г. Королев, мкр. Первомайский, ул. Чапаева, д. 25/5</t>
  </si>
  <si>
    <t>1188-ПА</t>
  </si>
  <si>
    <t>г. Королев, мкр. Первомайский, ул. Чапаева, д. 29</t>
  </si>
  <si>
    <t>1185-ПА</t>
  </si>
  <si>
    <t>г. Королев, мкр. Текстильщик, ул. Советская, д. 9</t>
  </si>
  <si>
    <t>615-ПА</t>
  </si>
  <si>
    <t>Итого по муниципальному образованию Городской округ Красногорск</t>
  </si>
  <si>
    <t>с. Петрово-Дальнее, ул. Колхозная, д. 3</t>
  </si>
  <si>
    <t>1271/5</t>
  </si>
  <si>
    <t>с. Петрово-Дальнее, ул. Колхозная, д. 9А</t>
  </si>
  <si>
    <t>с. Петрово-Дальнее, ул. Колхозная, д. 11Б</t>
  </si>
  <si>
    <t>Итого по муниципальному образованию Городской округ Луховицы</t>
  </si>
  <si>
    <t>рп. Белоомут, ул. Огаревская Большая, д. 10</t>
  </si>
  <si>
    <t>рп. Белоомут, ул. Огаревская Большая, д. 13</t>
  </si>
  <si>
    <t>Итого по муниципальному образованию Городской округ Павловский Посад</t>
  </si>
  <si>
    <t>рп. Большие Дворы, ул. М.Горького, д. 5</t>
  </si>
  <si>
    <t>д. Крупино, ул. Школьная, д. 11</t>
  </si>
  <si>
    <t>г. Павловский Посад, пер. 1 Мая 2-й, д. 2</t>
  </si>
  <si>
    <t>г. Павловский Посад, пер. Интернациональный, д. 4</t>
  </si>
  <si>
    <t>г. Павловский Посад, пер. Интернациональный, д. 6</t>
  </si>
  <si>
    <t>г. Павловский Посад, пер. Интернациональный, д. 6/1</t>
  </si>
  <si>
    <t>г. Павловский Посад, пер. Интернациональный, д. 6/2</t>
  </si>
  <si>
    <t>г. Павловский Посад, пер. Интернациональный, д. 6/3</t>
  </si>
  <si>
    <t>г. Павловский Посад, ул. Каляева, д. 4</t>
  </si>
  <si>
    <t>г. Павловский Посад, ул. Кузьмина, д. 4</t>
  </si>
  <si>
    <t>г. Павловский Посад, ул. Ленина, д. 22</t>
  </si>
  <si>
    <t>г. Павловский Посад, ул. Орджоникидзе, д. 7</t>
  </si>
  <si>
    <t>г. Павловский Посад, ул. Павловская, д. 42</t>
  </si>
  <si>
    <t>г. Павловский Посад, ул. Разина, д. 4</t>
  </si>
  <si>
    <t>г. Павловский Посад, ул. Чапаева, д. 27, к. 13</t>
  </si>
  <si>
    <t>г. Павловский Посад, ул. Чкалова, д. 5</t>
  </si>
  <si>
    <t>Итого по муниципальному образованию Городской округ Подольск</t>
  </si>
  <si>
    <t>рп. Львовский, ул. Московская, д. 1</t>
  </si>
  <si>
    <t>932-П</t>
  </si>
  <si>
    <t>п. Быково, ул. Школьная, д. 2/5</t>
  </si>
  <si>
    <t>1833-П</t>
  </si>
  <si>
    <t>п. Быково, ул. Школьная, д. 4</t>
  </si>
  <si>
    <t>621-п</t>
  </si>
  <si>
    <t>п. Дубровицы, д. 40</t>
  </si>
  <si>
    <t>68-П</t>
  </si>
  <si>
    <t>п. Дубровицы, д. 58</t>
  </si>
  <si>
    <t>104-П</t>
  </si>
  <si>
    <t>г. Подольск, ул. Банная, д. 4</t>
  </si>
  <si>
    <t>126-П</t>
  </si>
  <si>
    <t>г. Подольск, ул. Калинина, д. 8</t>
  </si>
  <si>
    <t>661-п</t>
  </si>
  <si>
    <t>г. Подольск, ул. Калужская, д. 26/5</t>
  </si>
  <si>
    <t>252-П</t>
  </si>
  <si>
    <t>г. Подольск, мкр. Климовск, ул. Школьная, д. 50, к. 3</t>
  </si>
  <si>
    <t>1648-П</t>
  </si>
  <si>
    <t>г. Подольск, ул. Луговая, д. 6</t>
  </si>
  <si>
    <t>1341-П</t>
  </si>
  <si>
    <t>г. Подольск, ул. Плещеевская, д. 35</t>
  </si>
  <si>
    <t>622-П</t>
  </si>
  <si>
    <t>г. Подольск, ул. Подольских Курсантов, д. 12</t>
  </si>
  <si>
    <t>702-П</t>
  </si>
  <si>
    <t>г. Подольск, ул. Чайковского, д. 45</t>
  </si>
  <si>
    <t>1342-П</t>
  </si>
  <si>
    <t>г. Подольск, ул. Щорса, д. 38/35</t>
  </si>
  <si>
    <t>703-п</t>
  </si>
  <si>
    <t>г. Подольск, ул. Щорса, д. 42/36</t>
  </si>
  <si>
    <t>1557-п</t>
  </si>
  <si>
    <t>Итого по муниципальному образованию Городской округ Серпухов</t>
  </si>
  <si>
    <t>д. Большая Городня, д. 3</t>
  </si>
  <si>
    <t>603-П</t>
  </si>
  <si>
    <t>д. Большая Городня, д. 4</t>
  </si>
  <si>
    <t>612-П</t>
  </si>
  <si>
    <t>д. Большая Городня, д. 5</t>
  </si>
  <si>
    <t>611-П</t>
  </si>
  <si>
    <t>д. Большая Городня, д. 6</t>
  </si>
  <si>
    <t>591-П</t>
  </si>
  <si>
    <t>д. Большая Городня, д. 7</t>
  </si>
  <si>
    <t>596-П</t>
  </si>
  <si>
    <t>д. Большая Городня, д. 8</t>
  </si>
  <si>
    <t>599-П</t>
  </si>
  <si>
    <t>д. Борисово, ул. Гоголя, д. 22</t>
  </si>
  <si>
    <t>д. Гавшино, д. б/н (3А)</t>
  </si>
  <si>
    <t>606-П</t>
  </si>
  <si>
    <t>д. Прончищево, д. 4</t>
  </si>
  <si>
    <t>616-П</t>
  </si>
  <si>
    <t>д. Пущино, ул. 2-я Пролетарская, д. 59</t>
  </si>
  <si>
    <t>609-П</t>
  </si>
  <si>
    <t>д. Пущино, ул. 2-я Пролетарская, д. 70</t>
  </si>
  <si>
    <t>619-П</t>
  </si>
  <si>
    <t>п. Большевик, ул. Зеленая, д. 11</t>
  </si>
  <si>
    <t>614-П</t>
  </si>
  <si>
    <t>пгт. Пролетарский, ул. Центральная, д. 8</t>
  </si>
  <si>
    <t>620-П</t>
  </si>
  <si>
    <t>г. Серпухов, ул. 1-я Московская, д. 41</t>
  </si>
  <si>
    <t>593-П</t>
  </si>
  <si>
    <t>г. Серпухов, ул. 2-я Московская, д. 79</t>
  </si>
  <si>
    <t>г. Серпухов, ул. Авангардная, д. 62</t>
  </si>
  <si>
    <t>607-П</t>
  </si>
  <si>
    <t>г. Серпухов, ул. Аристова, д. 10</t>
  </si>
  <si>
    <t>590-П</t>
  </si>
  <si>
    <t>г. Серпухов, ул. Береговая, д. 45</t>
  </si>
  <si>
    <t>3456-П</t>
  </si>
  <si>
    <t>г. Серпухов, ул. Большая Профсоюзная, д. 1</t>
  </si>
  <si>
    <t>г. Серпухов, ул. Большая Профсоюзная, д. 3</t>
  </si>
  <si>
    <t>597-П</t>
  </si>
  <si>
    <t>г. Серпухов, ул. Большая Профсоюзная, д. 5</t>
  </si>
  <si>
    <t>602-П</t>
  </si>
  <si>
    <t>г. Серпухов, ул. Большая Профсоюзная, д. 7/7</t>
  </si>
  <si>
    <t>604-П</t>
  </si>
  <si>
    <t>г. Серпухов, ул. Весенняя, д. 104</t>
  </si>
  <si>
    <t>г. Серпухов, ул. Ворошилова, д. 14</t>
  </si>
  <si>
    <t>615-П</t>
  </si>
  <si>
    <t>г. Серпухов, ул. Ворошилова, д. 28</t>
  </si>
  <si>
    <t>г. Серпухов, ул. Глазовская, д. 18/32</t>
  </si>
  <si>
    <t>г. Серпухов, ул. Калужская, д. 5Б</t>
  </si>
  <si>
    <t>601-П</t>
  </si>
  <si>
    <t>г. Серпухов, ул. Калужская, д. 91</t>
  </si>
  <si>
    <t>618-П</t>
  </si>
  <si>
    <t>г. Серпухов, ул. Карла Маркса, д. 3/3</t>
  </si>
  <si>
    <t>3172-П</t>
  </si>
  <si>
    <t>г. Серпухов, ул. Красноармейская, д. 21/44</t>
  </si>
  <si>
    <t>598-П</t>
  </si>
  <si>
    <t>г. Серпухов, ш. Московское, д. 60Б</t>
  </si>
  <si>
    <t>588-П</t>
  </si>
  <si>
    <t>г. Серпухов, ул. Пионерская, д. 63-а</t>
  </si>
  <si>
    <t>г. Серпухов, ул. Пролетарская, д. 27/3</t>
  </si>
  <si>
    <t>г. Серпухов, ул. Пролетарская, д. 45</t>
  </si>
  <si>
    <t>621-П</t>
  </si>
  <si>
    <t>г. Серпухов, ул. Серпуховская, д. 1</t>
  </si>
  <si>
    <t>600-П</t>
  </si>
  <si>
    <t>г. Серпухов, ул. Серпуховская, д. 18</t>
  </si>
  <si>
    <t>г. Серпухов, ул. Текстильная, д. 15</t>
  </si>
  <si>
    <t>608-П</t>
  </si>
  <si>
    <t>г. Серпухов, ул. Физкультурная, д. 10</t>
  </si>
  <si>
    <t>г. Серпухов, ул. Химиков, д. 3а</t>
  </si>
  <si>
    <t>617-П</t>
  </si>
  <si>
    <t>г. Серпухов, ул. Чехова, д. 34</t>
  </si>
  <si>
    <t>Итого по муниципальному образованию Городской округ Солнечногорск</t>
  </si>
  <si>
    <t>д. Стрелино, д. 65</t>
  </si>
  <si>
    <t>д. Тимоново, д. 36</t>
  </si>
  <si>
    <t>д. Тимоново, д. 63</t>
  </si>
  <si>
    <t>д. Тимошино, д. 3</t>
  </si>
  <si>
    <t>дп. Поварово, мкр. Поселок 1-й, д. 12</t>
  </si>
  <si>
    <t>дп. Поварово, мкр. Поселок 1-й, д. 13</t>
  </si>
  <si>
    <t>п. Смирновка, д. 2а</t>
  </si>
  <si>
    <t>г. Солнечногорск, ул. 1 Мая, д. 4</t>
  </si>
  <si>
    <t>г. Солнечногорск, ул. Банковская, д. 39</t>
  </si>
  <si>
    <t>г. Солнечногорск, ш. Вертлинское, д. 19</t>
  </si>
  <si>
    <t>г. Солнечногорск, ул. Железнодорожная, д. 27</t>
  </si>
  <si>
    <t>г. Солнечногорск, ул. Железнодорожная, д. 29/16</t>
  </si>
  <si>
    <t>г. Солнечногорск, ул. им Безверхова, д. 11</t>
  </si>
  <si>
    <t>г. Солнечногорск, ул. им Безверхова, д. 12</t>
  </si>
  <si>
    <t>г. Солнечногорск, ул. им Безверхова, д. 13</t>
  </si>
  <si>
    <t>г. Солнечногорск, ул. им Безверхова, д. 14</t>
  </si>
  <si>
    <t>г. Солнечногорск, ул. им Безверхова, д. 15</t>
  </si>
  <si>
    <t>г. Солнечногорск, ул. им Безверхова, д. 17</t>
  </si>
  <si>
    <t>г. Солнечногорск, ул. им Безверхова, д. 18</t>
  </si>
  <si>
    <t>г. Солнечногорск, ул. им Безверхова, д. 20</t>
  </si>
  <si>
    <t>г. Солнечногорск, пер. Колхозный, д. 3</t>
  </si>
  <si>
    <t>Постановление №1663</t>
  </si>
  <si>
    <t>г. Солнечногорск, ул. Красная, д. 95</t>
  </si>
  <si>
    <t>№224</t>
  </si>
  <si>
    <t>г. Солнечногорск, ул. Красная, д. 166</t>
  </si>
  <si>
    <t>г. Солнечногорск, ул. Ломоносова, д. 57/4</t>
  </si>
  <si>
    <t>г. Солнечногорск, ул. Льва Толстого, д. 15</t>
  </si>
  <si>
    <t>г. Солнечногорск, ул. Октябрьская, д. 11</t>
  </si>
  <si>
    <t>г. Солнечногорск, ул. Октябрьская, д. 38</t>
  </si>
  <si>
    <t>г. Солнечногорск, ул. Пионерская, д. 5</t>
  </si>
  <si>
    <t>г. Солнечногорск, ул. Почтовая, д. 36</t>
  </si>
  <si>
    <t>г. Солнечногорск, ул. Розанова, д. 8А</t>
  </si>
  <si>
    <t>г. Солнечногорск, ул. Сенежская, д. 11</t>
  </si>
  <si>
    <t>г. Солнечногорск, ул. Сенежская, д. 13</t>
  </si>
  <si>
    <t>г. Солнечногорск, ул. Сенежская, д. 15</t>
  </si>
  <si>
    <t>г. Солнечногорск, ул. Сенежская, д. 19</t>
  </si>
  <si>
    <t>г. Солнечногорск, ул. Сенежская, д. 21</t>
  </si>
  <si>
    <t>г. Солнечногорск, ул. Сенежская, д. 23</t>
  </si>
  <si>
    <t>г. Солнечногорск, ул. Сенежская, д. 25/22</t>
  </si>
  <si>
    <t>г. Солнечногорск, ул. Сенежская, д. 26</t>
  </si>
  <si>
    <t>г. Солнечногорск, ул. Спасская, д. 5</t>
  </si>
  <si>
    <t>г. Солнечногорск, ул. Центральная, д. 7</t>
  </si>
  <si>
    <t>Итого по муниципальному образованию Городской округ Ступино</t>
  </si>
  <si>
    <t>д. Городище, ул. Новая, д. 12</t>
  </si>
  <si>
    <t>2675-п</t>
  </si>
  <si>
    <t>д. Городище, ул. Новая, д. 16</t>
  </si>
  <si>
    <t>д. Городище, ул. Новая, д. 18</t>
  </si>
  <si>
    <t>д. Городище, ул. Центральная, д. 8</t>
  </si>
  <si>
    <t>д. Мякинино, ул. Пристанционная, д. 10</t>
  </si>
  <si>
    <t>52-п</t>
  </si>
  <si>
    <t>рп. Малино, ул. Красноармейская, д. 10</t>
  </si>
  <si>
    <t>рп. Михнево, ул. 9 Мая, д. 1</t>
  </si>
  <si>
    <t>рп. Михнево, ул. Железнодорожная, д. 8</t>
  </si>
  <si>
    <t>рп. Михнево, ул. Западная, д. 1а</t>
  </si>
  <si>
    <t>рп. Михнево, ул. Западная, д. 1б</t>
  </si>
  <si>
    <t>рп. Михнево, ул. Московская, д. 26</t>
  </si>
  <si>
    <t>рп. Михнево, ул. Старомихневская, д. 35</t>
  </si>
  <si>
    <t>рп. Михнево, проезд. Энергетиков, д. 8</t>
  </si>
  <si>
    <t>33-п</t>
  </si>
  <si>
    <t>с. Липитино, ул. Больничная, д. 3, к. 5</t>
  </si>
  <si>
    <t>г. Ступино, ул. Андропова, д. 18</t>
  </si>
  <si>
    <t>г. Ступино, ул. Андропова, д. 20</t>
  </si>
  <si>
    <t>г. Ступино, ул. Андропова, д. 22</t>
  </si>
  <si>
    <t>г. Ступино, ул. Кирова, д. 2</t>
  </si>
  <si>
    <t>г. Ступино, ул. Кирова, д. 4</t>
  </si>
  <si>
    <t>г. Ступино, ул. Кирова, д. 5</t>
  </si>
  <si>
    <t>г. Ступино, ул. Кирова, д. 7</t>
  </si>
  <si>
    <t>г. Ступино, ул. Кирова, д. 9</t>
  </si>
  <si>
    <t>г. Ступино, ул. Крупской, д. 3</t>
  </si>
  <si>
    <t>г. Ступино, ул. Крупской, д. 12</t>
  </si>
  <si>
    <t>г. Ступино, ул. Крупской, д. 14</t>
  </si>
  <si>
    <t>г. Ступино, ул. Молодежная, д. 1</t>
  </si>
  <si>
    <t>г. Ступино, ул. Молодежная, д. 3</t>
  </si>
  <si>
    <t>г. Ступино, ул. Молодежная, д. 5</t>
  </si>
  <si>
    <t>г. Ступино, ул. Молодежная, д. 7</t>
  </si>
  <si>
    <t>г. Ступино, ул. Молодежная, д. 9/67</t>
  </si>
  <si>
    <t>г. Ступино, ул. Некрасова, д. 11</t>
  </si>
  <si>
    <t>г. Ступино, ул. Некрасова, д. 15</t>
  </si>
  <si>
    <t>г. Ступино, ул. Некрасова, д. 17</t>
  </si>
  <si>
    <t>Итого по муниципальному образованию Городской округ Химки</t>
  </si>
  <si>
    <t>п. санатория "Энергия", д. 8</t>
  </si>
  <si>
    <t>Итого по муниципальному образованию Городской округ Шатура</t>
  </si>
  <si>
    <t>д. Дерзсковская, д. 39</t>
  </si>
  <si>
    <t>д. Дубровка, д. 41</t>
  </si>
  <si>
    <t>д. Коробовская, д. 57А</t>
  </si>
  <si>
    <t>рп. Мишеронский, ул. Замкова, д. 11</t>
  </si>
  <si>
    <t>нп. 12 Поселок, д. 3</t>
  </si>
  <si>
    <t>нп. 12 Поселок, д. 13</t>
  </si>
  <si>
    <t>нп. 12 Поселок, д. 17</t>
  </si>
  <si>
    <t>нп. 12 Поселок, д. 24</t>
  </si>
  <si>
    <t>нп. 18 Поселок, д. 14</t>
  </si>
  <si>
    <t>нп. 21 Поселок, снт. Росинка, д. 10</t>
  </si>
  <si>
    <t>п. Бакшеево, ул. 1 Мая, д. 7</t>
  </si>
  <si>
    <t>п. Бакшеево, ул. 1 Мая, д. 17</t>
  </si>
  <si>
    <t>п. Бакшеево, ул. 1 Мая, д. 27</t>
  </si>
  <si>
    <t>п. Бакшеево, ул. 1 Мая, д. 29</t>
  </si>
  <si>
    <t>п. Бакшеево, ул. Больничная, д. 1</t>
  </si>
  <si>
    <t>п. Бакшеево, ул. Вокзальная, д. 4</t>
  </si>
  <si>
    <t>п. Бакшеево, ул. Комсомольская, д. 10</t>
  </si>
  <si>
    <t>п. Бакшеево, ул. Комсомольская, д. 17</t>
  </si>
  <si>
    <t>п. Бакшеево, ул. Советская, д. 8/5</t>
  </si>
  <si>
    <t>п. Бакшеево, ул. Школьная, д. 6</t>
  </si>
  <si>
    <t>п. Бакшеево, ул. Юннатов, д. 1</t>
  </si>
  <si>
    <t>п. Бакшеево, ул. Юннатов, д. 5</t>
  </si>
  <si>
    <t>п. Долгуша, д. 6</t>
  </si>
  <si>
    <t>п. Долгуша, д. 8</t>
  </si>
  <si>
    <t>п. Долгуша, д. 12</t>
  </si>
  <si>
    <t>п. Долгуша, д. 13</t>
  </si>
  <si>
    <t>п. Долгуша, д. 15</t>
  </si>
  <si>
    <t>п. Долгуша, д. 15а</t>
  </si>
  <si>
    <t>п. Долгуша, д. 28</t>
  </si>
  <si>
    <t>п. Долгуша, д. 29</t>
  </si>
  <si>
    <t>п. Долгуша, д. 32</t>
  </si>
  <si>
    <t>п. Долгуша, д. 38</t>
  </si>
  <si>
    <t>п. Долгуша, д. 46</t>
  </si>
  <si>
    <t>п. Долгуша, д. 57</t>
  </si>
  <si>
    <t>п. Лесозавода, ул. Лесная, д. 22</t>
  </si>
  <si>
    <t>п. Пустоши, ул. Центральная, д. 1/1</t>
  </si>
  <si>
    <t>п. Пустоши, ул. Центральная, д. 5</t>
  </si>
  <si>
    <t>п. Радовицкий, ул. Центральная, д. 7/2</t>
  </si>
  <si>
    <t>п. Северная Грива, д. 25</t>
  </si>
  <si>
    <t>п. Туголесский Бор, ул. Горького, д. 30</t>
  </si>
  <si>
    <t>п. Туголесский Бор, ул. Советская, д. 16</t>
  </si>
  <si>
    <t>п. Шатурторф, ул. Октябрьская, д. 4</t>
  </si>
  <si>
    <t>п. Шатурторф, ул. Октябрьская, д. 21</t>
  </si>
  <si>
    <t>г. Рошаль, ул. Карла Маркса, д. 20</t>
  </si>
  <si>
    <t>г. Рошаль, ул. Коммунаров, д. 3</t>
  </si>
  <si>
    <t>г. Рошаль, ул. Коммунаров, д. 5</t>
  </si>
  <si>
    <t>г. Рошаль, ул. Октябрьской Революции, д. 18</t>
  </si>
  <si>
    <t>г. Рошаль, ул. Пионерская, д. 10</t>
  </si>
  <si>
    <t>г. Рошаль, ул. Пионерская, д. 12</t>
  </si>
  <si>
    <t>г. Рошаль, ул. Урицкого, д. 14</t>
  </si>
  <si>
    <t>г. Рошаль, ул. Урицкого, д. 27</t>
  </si>
  <si>
    <t>г. Рошаль, ул. Урицкого, д. 41</t>
  </si>
  <si>
    <t>г. Рошаль, ул. Урицкого, д. 66</t>
  </si>
  <si>
    <t>г. Рошаль, ул. Фридриха Энгельса, д. 8</t>
  </si>
  <si>
    <t>г. Рошаль, ул. Фридриха Энгельса, д. 17</t>
  </si>
  <si>
    <t>с. Дмитровский Погост, ул. Футбольная, д. 2</t>
  </si>
  <si>
    <t>с. Кривандино, ул. Железнодорожные дома, д. 3</t>
  </si>
  <si>
    <t>с. Кривандино, ул. Кооперативная, д. 4</t>
  </si>
  <si>
    <t>с. Кривандино, ул. Лесная, д. 19</t>
  </si>
  <si>
    <t>с. Кривандино, ул. Советская, д. 6</t>
  </si>
  <si>
    <t>с. Кривандино, ул. Советская, д. 13</t>
  </si>
  <si>
    <t>рп. Черусти, ул. Вокзальная, д. 31</t>
  </si>
  <si>
    <t>рп. Черусти, ул. Леспромхоз, д. 15</t>
  </si>
  <si>
    <t>рп. Черусти, ул. Леспромхоз, д. 22</t>
  </si>
  <si>
    <t>рп. Черусти, ул. М.Горького, д. 19</t>
  </si>
  <si>
    <t>рп. Черусти, ул. Сосновская, д. 1</t>
  </si>
  <si>
    <t>рп. Черусти, ул. Сосновская, д. 2</t>
  </si>
  <si>
    <t>рп. Черусти, ул. Школьная, д. 7</t>
  </si>
  <si>
    <t>рп. Черусти, ул. Школьная, д. 19</t>
  </si>
  <si>
    <t>рп. Черусти, ул. Школьная, д. 23</t>
  </si>
  <si>
    <t>рп. Черусти, ул. Школьная, д. 41</t>
  </si>
  <si>
    <t>п. Северная Грива, д. 1</t>
  </si>
  <si>
    <t>п. Северная Грива, д. 24</t>
  </si>
  <si>
    <t>п. Северная Грива, д. 32</t>
  </si>
  <si>
    <t>п. Северная Грива, д. 36</t>
  </si>
  <si>
    <t>п. Северная Грива, д. 37</t>
  </si>
  <si>
    <t>п. Северная Грива, д. 40</t>
  </si>
  <si>
    <t>г. Шатура, ул. 1 Мая, д. 5/2</t>
  </si>
  <si>
    <t>г. Шатура, ул. 1 Мая, д. 6</t>
  </si>
  <si>
    <t>г. Шатура, ул. 1 Мая, д. 8</t>
  </si>
  <si>
    <t>г. Шатура, проезд. Больничный, д. 1</t>
  </si>
  <si>
    <t>г. Шатура, проезд. Больничный, д. 9</t>
  </si>
  <si>
    <t>г. Шатура, п. Временный, д. 16</t>
  </si>
  <si>
    <t>г. Шатура, пр-кт. Ильича, д. 76</t>
  </si>
  <si>
    <t>г. Шатура, ул. Интернациональная, д. 26</t>
  </si>
  <si>
    <t>г. Шатура, мкр. Керва, ул. Первомайская, д. 13</t>
  </si>
  <si>
    <t>г. Шатура, мкр. Керва, ул. Первомайская, д. 17</t>
  </si>
  <si>
    <t>г. Шатура, мкр. Керва, ул. Школьная, д. 14</t>
  </si>
  <si>
    <t>г. Шатура, ул. Клары Цеткин, д. 16/20</t>
  </si>
  <si>
    <t>г. Шатура, проезд. Конный, д. 18</t>
  </si>
  <si>
    <t>г. Шатура, пл. Ленина, д. 5</t>
  </si>
  <si>
    <t>г. Шатура, ул. Московская, д. 4</t>
  </si>
  <si>
    <t>г. Шатура, ул. Савушкина, д. 8/11</t>
  </si>
  <si>
    <t>г. Шатура, ул. Чехова, д. 71</t>
  </si>
  <si>
    <t>г. Шатура, ул. Чехова, д. 75</t>
  </si>
  <si>
    <t>г. Шатура, ул. Чехова, д. 76</t>
  </si>
  <si>
    <t>г. Шатура, ул. Чехова, д. 77</t>
  </si>
  <si>
    <t>г. Шатура, ул. Чехова, д. 80</t>
  </si>
  <si>
    <t>г. Шатура, ул. Чехова, д. 81</t>
  </si>
  <si>
    <t>г. Шатура, ул. Чехова, д. 82</t>
  </si>
  <si>
    <t>г. Шатура, ул. Чехова, д. 92</t>
  </si>
  <si>
    <t>г. Шатура, ул. Чехова, д. 94</t>
  </si>
  <si>
    <t>г. Шатура, ул. Чехова, д. 96</t>
  </si>
  <si>
    <t>п. Шатурторф, ул. Афанасьева, д. 9</t>
  </si>
  <si>
    <t>п. Шатурторф, ул. Интернациональная, д. 20</t>
  </si>
  <si>
    <t>п. Шатурторф, ул. Красный поселок, д. 7</t>
  </si>
  <si>
    <t>п. Шатурторф, ул. Красный поселок, д. 9</t>
  </si>
  <si>
    <t>п. Шатурторф, ул. Октябрьская, д. 2/4</t>
  </si>
  <si>
    <t>п. Шатурторф, ул. Октябрьская, д. 3/2</t>
  </si>
  <si>
    <t>п. Шатурторф, ул. Радченко, д. 2</t>
  </si>
  <si>
    <t>Итого по муниципальному образованию Городской округ Шаховская</t>
  </si>
  <si>
    <t>д. Аксаково, д. 43</t>
  </si>
  <si>
    <t>д. Волочаново, ул. Деревенская, д. 58</t>
  </si>
  <si>
    <t>д. Волочаново, ул. Центральная, д. 6</t>
  </si>
  <si>
    <t>д. Коросткино, д. 21Д</t>
  </si>
  <si>
    <t>д. Ядрово, д. 8</t>
  </si>
  <si>
    <t>с. Середа, ул. Майорка, д. 28</t>
  </si>
  <si>
    <t>рп. Шаховская, ул. Партизанская, д. 40</t>
  </si>
  <si>
    <t>рп. Шаховская, пер. Серединский 3-й, д. 2</t>
  </si>
  <si>
    <t>рп. Шаховская, пер. Серединский 3-й, д. 6</t>
  </si>
  <si>
    <t>рп. Шаховская, пер. Серединский 3-й, д. 17</t>
  </si>
  <si>
    <t>Итого по муниципальному образованию Городской округ Щелково</t>
  </si>
  <si>
    <t>п. Краснознаменский, д. 15</t>
  </si>
  <si>
    <t>рп. Фряново, ул. Московская, д. 6</t>
  </si>
  <si>
    <t>г. Щелково, ул. Коммунистическая, д. 5</t>
  </si>
  <si>
    <t>г. Щелково, ул. Коммунистическая, д. 6</t>
  </si>
  <si>
    <t>г. Щелково, ул. Коммунистическая, д. 7</t>
  </si>
  <si>
    <t>г. Щелково, ул. Коммунистическая, д. 8</t>
  </si>
  <si>
    <t>г. Щелково, ул. Кооперативная, д. 19/5</t>
  </si>
  <si>
    <t>г. Щелково, ул. Полевая, д. 8, к. а</t>
  </si>
  <si>
    <t>г. Щелково, ул. Радиоцентр-5, д. 1</t>
  </si>
  <si>
    <t>г. Щелково, ул. Радиоцентр-5, д. 2</t>
  </si>
  <si>
    <t>г. Щелково, ул. Радиоцентр-5, д. 5</t>
  </si>
  <si>
    <t>г. Щелково, ул. Радиоцентр-5, д. 9</t>
  </si>
  <si>
    <t>Итого по муниципальному образованию Городской округ Электросталь</t>
  </si>
  <si>
    <t>п. Фрязево, ул. Рабочая, д. 2</t>
  </si>
  <si>
    <t>№53/1</t>
  </si>
  <si>
    <t>г. Электросталь, ул. Лесная, д. 24</t>
  </si>
  <si>
    <t>835/11</t>
  </si>
  <si>
    <t>г. Электросталь, ул. Лесная, д. 28</t>
  </si>
  <si>
    <t>833/11</t>
  </si>
  <si>
    <t>г. Электросталь, ул. Пушкина, д. 29</t>
  </si>
  <si>
    <t>836/11</t>
  </si>
  <si>
    <t>г. Электросталь, ул. Расковой, д. 4</t>
  </si>
  <si>
    <t>643/8</t>
  </si>
  <si>
    <t>Итого по муниципальному образованию Дмитровский городской округ</t>
  </si>
  <si>
    <t>1893-п</t>
  </si>
  <si>
    <t>г. Дмитров, мкр. ДЗФС, д. 30</t>
  </si>
  <si>
    <t>г. Дмитров, ул. Инженерная, д. 14</t>
  </si>
  <si>
    <t>г. Дмитров, ул. Инженерная, д. 16</t>
  </si>
  <si>
    <t>г. Дмитров, ул. Инженерная, д. 18</t>
  </si>
  <si>
    <t>г. Дмитров, ул. Инженерная, д. 19</t>
  </si>
  <si>
    <t>г. Дмитров, ул. Инженерная, д. 20</t>
  </si>
  <si>
    <t>г. Дмитров, ул. Инженерная, д. 22</t>
  </si>
  <si>
    <t>г. Дмитров, ул. Инженерная, д. 26</t>
  </si>
  <si>
    <t>д. Татищево, д. 2</t>
  </si>
  <si>
    <t>319-пд</t>
  </si>
  <si>
    <t>п. Орудьевского т/б предприятия, д. № 9</t>
  </si>
  <si>
    <t>8-пд</t>
  </si>
  <si>
    <t>п. Орудьевского т/б предприятия, д. 20</t>
  </si>
  <si>
    <t>587-П</t>
  </si>
  <si>
    <t>п. Орудьевского т/б предприятия, д. № 26</t>
  </si>
  <si>
    <t>318-п</t>
  </si>
  <si>
    <t>п. Орудьевского т/б предприятия, д. № 33</t>
  </si>
  <si>
    <t>317-g</t>
  </si>
  <si>
    <t>Итого по муниципальному образованию Ленинский городской округ</t>
  </si>
  <si>
    <t>г. Видное, ул. Строительная, д. 4</t>
  </si>
  <si>
    <t>г. Видное, ул. Строительная, д. 8</t>
  </si>
  <si>
    <t>г. Видное, ул. Строительная, д. 18</t>
  </si>
  <si>
    <t>Итого по муниципальному образованию Можайский городской округ</t>
  </si>
  <si>
    <t>г. Можайск, ул. Школьная, д. 23</t>
  </si>
  <si>
    <t>993-П</t>
  </si>
  <si>
    <t>Итого по муниципальному образованию Наро-Фоминский городской округ</t>
  </si>
  <si>
    <t>д. Рождествено, ул. Северная, д. 8</t>
  </si>
  <si>
    <t>г. Наро-Фоминск, ул. Маршала Жукова Г.К., д. 158</t>
  </si>
  <si>
    <t>г. Наро-Фоминск, ул. Московская, д. 29/6</t>
  </si>
  <si>
    <t>г. Наро-Фоминск, ул. Полубоярова, д. 6</t>
  </si>
  <si>
    <t>г. Наро-Фоминск, ул. СМП-181, д. 12</t>
  </si>
  <si>
    <t>Итого по муниципальному образованию Одинцовский городской округ</t>
  </si>
  <si>
    <t>г. Одинцово, п/о. Одинцово-1, д. 49</t>
  </si>
  <si>
    <t>г. Звенигород, ш. Нахабинское, д. 9</t>
  </si>
  <si>
    <t>Итого по муниципальному образованию Орехово-Зуевский городской округ</t>
  </si>
  <si>
    <t>д. Губино (Белавинское с/п), ул. Карла Маркса, д. 8</t>
  </si>
  <si>
    <t>д. Костино (Давыдовское с/п), д. 116</t>
  </si>
  <si>
    <t>д. Новое (Новинское с/п), ул. Мира, д. 13</t>
  </si>
  <si>
    <t>д. Новое (Новинское с/п), ул. Спортивная, д. 7</t>
  </si>
  <si>
    <t>г. Дрезна, проезд. Больничный, д. 2</t>
  </si>
  <si>
    <t>г. Дрезна, проезд. Больничный, д. 4</t>
  </si>
  <si>
    <t>г. Дрезна, ул. Ленинская 1-я, д. 1</t>
  </si>
  <si>
    <t>г. Дрезна, ул. Революции, д. 16</t>
  </si>
  <si>
    <t>г. Дрезна, проезд. Школьный, д. 5</t>
  </si>
  <si>
    <t>г. Куровское, ул. Железнодорожный поселок, д. 13</t>
  </si>
  <si>
    <t>г. Куровское, ул. Железнодорожный поселок, д. 15а</t>
  </si>
  <si>
    <t>г. Куровское, ул. Железнодорожный поселок, д. 39</t>
  </si>
  <si>
    <t>г. Ликино-Дулево, ул. 30 лет ВЛКСМ, д. 12</t>
  </si>
  <si>
    <t>г. Ликино-Дулево, ул. Кирова, д. 8</t>
  </si>
  <si>
    <t>г. Ликино-Дулево, ул. Кирова, д. 9</t>
  </si>
  <si>
    <t>г. Ликино-Дулево, ул. Кирова, д. 10</t>
  </si>
  <si>
    <t>г. Ликино-Дулево, ул. Кирова, д. 11</t>
  </si>
  <si>
    <t>г. Ликино-Дулево, ул. Кирова, д. 12</t>
  </si>
  <si>
    <t>г. Ликино-Дулево, ул. Кирова, д. 13</t>
  </si>
  <si>
    <t>г. Ликино-Дулево, ул. Кирова, д. 17</t>
  </si>
  <si>
    <t>г. Ликино-Дулево, ул. Коммунистическая, д. 9</t>
  </si>
  <si>
    <t>г. Ликино-Дулево, ул. Коммунистическая, д. 16</t>
  </si>
  <si>
    <t>г. Ликино-Дулево, ул. Ленина, д. 37</t>
  </si>
  <si>
    <t>г. Ликино-Дулево, ул. Луначарского, д. 9</t>
  </si>
  <si>
    <t>г. Ликино-Дулево, ул. Луначарского, д. 11</t>
  </si>
  <si>
    <t>г. Ликино-Дулево, ул. Луначарского, д. 13</t>
  </si>
  <si>
    <t>г. Ликино-Дулево, ул. Луначарского, д. 15</t>
  </si>
  <si>
    <t>г. Ликино-Дулево, ул. Луначарского, д. 17</t>
  </si>
  <si>
    <t>г. Ликино-Дулево, ул. Луначарского, д. 19</t>
  </si>
  <si>
    <t>г. Ликино-Дулево, ул. Луначарского, д. 21</t>
  </si>
  <si>
    <t>г. Ликино-Дулево, ул. Луначарского, д. 23</t>
  </si>
  <si>
    <t>г. Ликино-Дулево, ул. Луначарского, д. 25</t>
  </si>
  <si>
    <t>г. Ликино-Дулево, ул. Мира 6 Линия, д. 2а</t>
  </si>
  <si>
    <t>г. Ликино-Дулево, ул. Новикова-Прибоя, д. 1</t>
  </si>
  <si>
    <t>г. Ликино-Дулево, ул. Новикова-Прибоя, д. 4</t>
  </si>
  <si>
    <t>г. Ликино-Дулево, ул. Новикова-Прибоя, д. 8</t>
  </si>
  <si>
    <t>г. Ликино-Дулево, ул. Новикова-Прибоя, д. 10</t>
  </si>
  <si>
    <t>г. Ликино-Дулево, ул. Новикова-Прибоя, д. 12</t>
  </si>
  <si>
    <t>г. Ликино-Дулево, ул. Октябрьская, д. 10</t>
  </si>
  <si>
    <t>г. Ликино-Дулево, ул. Октябрьская, д. 12</t>
  </si>
  <si>
    <t>г. Орехово-Зуево, ул. Текстильная, д. 11</t>
  </si>
  <si>
    <t>п. Верея (Верейское с/п), ул. Новая, д. 1</t>
  </si>
  <si>
    <t>п. Верея (Верейское с/п), ул. Центральная, д. 38</t>
  </si>
  <si>
    <t>с. Богородское (Дороховское с/п), д. 88</t>
  </si>
  <si>
    <t>с. Ильинский Погост (Ильинское с/п), ул. Московская, д. 22, к. А</t>
  </si>
  <si>
    <t>г. Пушкино, проезд. 1-й Фабричный, д. 7</t>
  </si>
  <si>
    <t>22-р</t>
  </si>
  <si>
    <t>г. Пушкино, проезд. 1-й Фабричный, д. 15</t>
  </si>
  <si>
    <t>185-р</t>
  </si>
  <si>
    <t>г. Пушкино, проезд. 1-й Фабричный, д. 16</t>
  </si>
  <si>
    <t>г. Пушкино, проезд. 2-й Фабричный, д. 2</t>
  </si>
  <si>
    <t>г. Пушкино, проезд. 2-й Фабричный, д. 3</t>
  </si>
  <si>
    <t>г. Пушкино, проезд. 2-й Фабричный, д. 5</t>
  </si>
  <si>
    <t>г. Пушкино, проезд. 2-й Фабричный, д. 9</t>
  </si>
  <si>
    <t>г. Пушкино, проезд. 2-й Фабричный, д. 13</t>
  </si>
  <si>
    <t>г. Пушкино, ул. 2-я Домбровская, д. 10</t>
  </si>
  <si>
    <t>22-Р</t>
  </si>
  <si>
    <t>г. Пушкино, ул. 50 лет Комсомола, д. 23</t>
  </si>
  <si>
    <t>№270-р</t>
  </si>
  <si>
    <t>г. Пушкино, ул. Акуловское шоссе, д. 15, к. 6</t>
  </si>
  <si>
    <t>г. Пушкино, ул. Акуловское шоссе, д. 15, к. 7</t>
  </si>
  <si>
    <t>г. Пушкино, ул. Акуловское шоссе, д. 15, к. 10</t>
  </si>
  <si>
    <t>г. Пушкино, ул. Акуловское шоссе, д. 30</t>
  </si>
  <si>
    <t>г. Пушкино, ул. Акуловское шоссе, д. 34</t>
  </si>
  <si>
    <t>г. Пушкино, ул. Грибоедова, д. 18</t>
  </si>
  <si>
    <t>158-р</t>
  </si>
  <si>
    <t>г. Пушкино, мкр. Заветы Ильича, ул. Железнодорожная, д. 7</t>
  </si>
  <si>
    <t>г. Пушкино, мкр. Заветы Ильича, ул. Строительная, д. 2</t>
  </si>
  <si>
    <t>№67-р</t>
  </si>
  <si>
    <t>г. Пушкино, мкр. Заветы Ильича, ул. Строительная, д. 4</t>
  </si>
  <si>
    <t>г. Пушкино, мкр. Заветы Ильича, ул. Строительная, д. 6</t>
  </si>
  <si>
    <t>г. Пушкино, мкр. Заветы Ильича, ул. Строительная, д. 8</t>
  </si>
  <si>
    <t>г. Пушкино, ул. Инессы Арманд, д. 27</t>
  </si>
  <si>
    <t>№185</t>
  </si>
  <si>
    <t>г. Пушкино, ул. Лесная, д. 4</t>
  </si>
  <si>
    <t>г. Пушкино, ул. Лесная, д. 36</t>
  </si>
  <si>
    <t>г. Пушкино, ул. Л.Толстого, д. 2</t>
  </si>
  <si>
    <t>г. Пушкино, мкр. Мамонтовка, проезд. Спортивный, д. 2</t>
  </si>
  <si>
    <t>г. Пушкино, пр-кт. Московский, д. 55</t>
  </si>
  <si>
    <t>г. Пушкино, ул. Оранжерейная, д. 23</t>
  </si>
  <si>
    <t>г. Пушкино, ул. Речная, д. 3</t>
  </si>
  <si>
    <t>№270</t>
  </si>
  <si>
    <t>г. Пушкино, ул. Речная, д. 5</t>
  </si>
  <si>
    <t>г. Пушкино, ул. Речная, д. 7</t>
  </si>
  <si>
    <t>220-РА</t>
  </si>
  <si>
    <t>д. Назарово, д. 28</t>
  </si>
  <si>
    <t>№206-р</t>
  </si>
  <si>
    <t>д. Талицы, д. 1</t>
  </si>
  <si>
    <t>п. Правдинский, ул. 2-я Проектная, д. 14</t>
  </si>
  <si>
    <t>п. Правдинский, ул. Матросова, д. 18</t>
  </si>
  <si>
    <t>с. Братовщина, ул. Огородная, д. 26</t>
  </si>
  <si>
    <t>№311-р</t>
  </si>
  <si>
    <t>п. Софрино, ул. Клубная, д. 1</t>
  </si>
  <si>
    <t>226-р</t>
  </si>
  <si>
    <t>п. Софрино, ул. Менделеева, д. 31</t>
  </si>
  <si>
    <t>Итого по муниципальному образованию Раменский городской округ</t>
  </si>
  <si>
    <t>п. Быково, ул. Карла Маркса, д. 44 а</t>
  </si>
  <si>
    <t>п. Ильинский, ул. Московская, д. 6</t>
  </si>
  <si>
    <t>п. Комбината стройматериалов-1, д. 1</t>
  </si>
  <si>
    <t>п. Комбината стройматериалов-1, д. 4</t>
  </si>
  <si>
    <t>п. Свх Красковский, д. 1</t>
  </si>
  <si>
    <t>п. Свх Красковский, д. 2</t>
  </si>
  <si>
    <t>п. Свх Красковский, д. 3</t>
  </si>
  <si>
    <t>п. Спартак, д. 6</t>
  </si>
  <si>
    <t>п. Спартак, д. 7</t>
  </si>
  <si>
    <t>п. Спартак, д. 11</t>
  </si>
  <si>
    <t>г. Раменское, ул. Кирова, д. 4</t>
  </si>
  <si>
    <t>г. Раменское, ул. Кирова, д. 6</t>
  </si>
  <si>
    <t>г. Раменское, ул. Кирова, д. 8</t>
  </si>
  <si>
    <t>г. Раменское, ул. Кирова, д. 10</t>
  </si>
  <si>
    <t>г. Раменское, ул. Кирова, д. 12</t>
  </si>
  <si>
    <t>г. Раменское, ул. Кирова, д. 14</t>
  </si>
  <si>
    <t>г. Раменское, ул. Кирова, д. 16</t>
  </si>
  <si>
    <t>г. Раменское, ул. Кирова, д. 18</t>
  </si>
  <si>
    <t>г. Раменское, ул. Кирова, д. 30, к. 7</t>
  </si>
  <si>
    <t>г. Раменское, ул. Красная, д. 20</t>
  </si>
  <si>
    <t>г. Раменское, ул. Красный Октябрь, д. 3</t>
  </si>
  <si>
    <t>г. Раменское, ул. Красный Октябрь, д. 18</t>
  </si>
  <si>
    <t>г. Раменское, ул. Красный Октябрь, д. 27</t>
  </si>
  <si>
    <t>г. Раменское, ул. Красный Октябрь, д. 28</t>
  </si>
  <si>
    <t>г. Раменское, ул. Красный Октябрь, д. 40</t>
  </si>
  <si>
    <t>г. Раменское, ул. Октябрьская, д. 36</t>
  </si>
  <si>
    <t>г. Раменское, ул. Первомайская, д. 12</t>
  </si>
  <si>
    <t>г. Раменское, ул. Пограничная, д. 1б</t>
  </si>
  <si>
    <t>г. Раменское, ул. Полярная, д. 5</t>
  </si>
  <si>
    <t>г. Раменское, ул. Серова, д. 51, к. 21</t>
  </si>
  <si>
    <t>г. Раменское, ул. Стальконструкции, д. 16</t>
  </si>
  <si>
    <t>г. Раменское, ул. Чугунова, д. 29</t>
  </si>
  <si>
    <t>г. Раменское, ул. Чугунова, д. 31</t>
  </si>
  <si>
    <t>п. Удельная, ул. Кривоколенная, д. 33</t>
  </si>
  <si>
    <t>п. Удельная, ул. Октябрьская, д. 6а</t>
  </si>
  <si>
    <t>п. Удельная, ул. Октябрьская, д. 48</t>
  </si>
  <si>
    <t>п. Удельная, ул. Солнечная, д. 30</t>
  </si>
  <si>
    <t>п. Удельная, ул. Шахова, д. 17</t>
  </si>
  <si>
    <t>п. Удельная, туп. Южный 1-й, д. 4</t>
  </si>
  <si>
    <t>Итого по муниципальному образованию Рузский городской округ</t>
  </si>
  <si>
    <t>д. Мишинка, ул. Сосновая, д. 68</t>
  </si>
  <si>
    <t>д. Сумароково, д. 13</t>
  </si>
  <si>
    <t>д. Шелковка, ул. Первомайская, д. 29/4, к. 0, стр. 0</t>
  </si>
  <si>
    <t>п. Дорохово, ул. Заводская, д. 2</t>
  </si>
  <si>
    <t>п. Дорохово, ул. Минское шоссе ДПР-17, д. 1</t>
  </si>
  <si>
    <t>п. Полушкино, ул. Госпиталь, д. 1</t>
  </si>
  <si>
    <t>г. Руза, ул. Городянская, д. 12</t>
  </si>
  <si>
    <t>г. Руза, ул. Социалистическая, д. 10</t>
  </si>
  <si>
    <t>Итого по муниципальному образованию Сергиево-Посадский городской округ</t>
  </si>
  <si>
    <t>г. Краснозаводск, ул. Горького, д. 3</t>
  </si>
  <si>
    <t>г. Краснозаводск, ул. Горького, д. 5</t>
  </si>
  <si>
    <t>г. Краснозаводск, ул. Горького, д. 11</t>
  </si>
  <si>
    <t>г. Краснозаводск, ул. Горького, д. 14</t>
  </si>
  <si>
    <t>г. Краснозаводск, ул. Горького, д. 25</t>
  </si>
  <si>
    <t>г. Краснозаводск, ул. Горького, д. 27</t>
  </si>
  <si>
    <t>г. Сергиев Посад, п. Лесхоза, ул. Базисный питомник, д. 4а</t>
  </si>
  <si>
    <t>500-ПГ</t>
  </si>
  <si>
    <t>г. Сергиев Посад, ул. 2-й Кирпичный завод, д. 3, к. а</t>
  </si>
  <si>
    <t>499-ПГ</t>
  </si>
  <si>
    <t>г. Сергиев Посад, ул. Горького, д. 54</t>
  </si>
  <si>
    <t>42-ПГ</t>
  </si>
  <si>
    <t>г. Сергиев Посад, ул. Горького, д. 55а</t>
  </si>
  <si>
    <t>48-ПГ</t>
  </si>
  <si>
    <t>г. Сергиев Посад, ул. Ильинская, д. 2</t>
  </si>
  <si>
    <t>1918-ПГ</t>
  </si>
  <si>
    <t>г. Сергиев Посад, п. Кирпичников, д. 5</t>
  </si>
  <si>
    <t>45-ПГ</t>
  </si>
  <si>
    <t>г. Сергиев Посад, п. Кирпичников, д. 6</t>
  </si>
  <si>
    <t>1257-ПГ</t>
  </si>
  <si>
    <t>г. Сергиев Посад, п. Кирпичников, д. 7</t>
  </si>
  <si>
    <t>г. Сергиев Посад, п. Кирпичников, д. 8</t>
  </si>
  <si>
    <t>47-ПГ</t>
  </si>
  <si>
    <t>г. Сергиев Посад, ул. Кооперативная, д. 35</t>
  </si>
  <si>
    <t>279-П</t>
  </si>
  <si>
    <t>г. Сергиев Посад, ул. Краснофлотская, д. 2</t>
  </si>
  <si>
    <t>280-п</t>
  </si>
  <si>
    <t>г. Сергиев Посад, ул. Краснофлотская, д. 4</t>
  </si>
  <si>
    <t>281-п</t>
  </si>
  <si>
    <t>г. Сергиев Посад, ул. Краснофлотская, д. 6</t>
  </si>
  <si>
    <t>39-ПГ</t>
  </si>
  <si>
    <t>г. Сергиев Посад, ул. Крупской, д. 16/1</t>
  </si>
  <si>
    <t>278-п</t>
  </si>
  <si>
    <t>г. Сергиев Посад, ул. Маслиева, д. 2</t>
  </si>
  <si>
    <t>211-п</t>
  </si>
  <si>
    <t>г. Сергиев Посад, ул. Маслиева, д. 3</t>
  </si>
  <si>
    <t>232-п</t>
  </si>
  <si>
    <t>г. Сергиев Посад, ул. Маслиева, д. 4</t>
  </si>
  <si>
    <t>231-п</t>
  </si>
  <si>
    <t>г. Сергиев Посад, ул. Маслиева, д. 11</t>
  </si>
  <si>
    <t>49-ПГ</t>
  </si>
  <si>
    <t>г. Сергиев Посад, ул. Маслиева, д. 27</t>
  </si>
  <si>
    <t>337-п</t>
  </si>
  <si>
    <t>г. Сергиев Посад, ул. Маслиева, д. 30</t>
  </si>
  <si>
    <t>50-ПГ</t>
  </si>
  <si>
    <t>г. Сергиев Посад, ул. Маслиева, д. 32</t>
  </si>
  <si>
    <t>51-ПГ</t>
  </si>
  <si>
    <t>г. Сергиев Посад, ул. Маслиева, д. 34</t>
  </si>
  <si>
    <t>37-ПГ</t>
  </si>
  <si>
    <t>г. Сергиев Посад, ул. Маслиева, д. 35</t>
  </si>
  <si>
    <t>336-п</t>
  </si>
  <si>
    <t>г. Сергиев Посад, ул. Маяковского, д. 3-а</t>
  </si>
  <si>
    <t>44-ПГ</t>
  </si>
  <si>
    <t>г. Сергиев Посад, ул. Маяковского, д. 5</t>
  </si>
  <si>
    <t>43-ПГ</t>
  </si>
  <si>
    <t>г. Сергиев Посад, ул. Маяковского, д. 12/22</t>
  </si>
  <si>
    <t>1253-ПГ</t>
  </si>
  <si>
    <t>г. Сергиев Посад, ул. Маяковского, д. 13/8</t>
  </si>
  <si>
    <t>40-ПГ</t>
  </si>
  <si>
    <t>г. Сергиев Посад, ул. Маяковского, д. 14</t>
  </si>
  <si>
    <t>1254-ПГ</t>
  </si>
  <si>
    <t>г. Сергиев Посад, ул. Маяковского, д. 16</t>
  </si>
  <si>
    <t>1256-ПГ</t>
  </si>
  <si>
    <t>г. Сергиев Посад, ул. Московская, д. 1</t>
  </si>
  <si>
    <t>1425-ПГ</t>
  </si>
  <si>
    <t>г. Сергиев Посад, ул. Московская, д. 2</t>
  </si>
  <si>
    <t>2055-ПГ</t>
  </si>
  <si>
    <t>г. Сергиев Посад, ул. Московская, д. 3</t>
  </si>
  <si>
    <t>2054-ПГ</t>
  </si>
  <si>
    <t>г. Сергиев Посад, ул. Московская, д. 4</t>
  </si>
  <si>
    <t>2056-ПГ</t>
  </si>
  <si>
    <t>г. Сергиев Посад, ул. Московская, д. 5</t>
  </si>
  <si>
    <t>2057-ПГ</t>
  </si>
  <si>
    <t>г. Сергиев Посад, ул. Московская, д. 6</t>
  </si>
  <si>
    <t>2058-ПГ</t>
  </si>
  <si>
    <t>г. Сергиев Посад, ул. Московская, д. 7</t>
  </si>
  <si>
    <t>1773-ПГ</t>
  </si>
  <si>
    <t>г. Сергиев Посад, ул. Московская, д. 10</t>
  </si>
  <si>
    <t>2059-ПГ</t>
  </si>
  <si>
    <t>г. Сергиев Посад, ул. Московская, д. 11</t>
  </si>
  <si>
    <t>1770-ПГ</t>
  </si>
  <si>
    <t>г. Сергиев Посад, ул. Московская, д. 12</t>
  </si>
  <si>
    <t>277-п</t>
  </si>
  <si>
    <t>г. Сергиев Посад, ул. Московская, д. 15</t>
  </si>
  <si>
    <t>1780-ПГ</t>
  </si>
  <si>
    <t>г. Сергиев Посад, ул. Московская, д. 19</t>
  </si>
  <si>
    <t>1772-ПГ</t>
  </si>
  <si>
    <t>г. Сергиев Посад, ул. Московская, д. 22</t>
  </si>
  <si>
    <t>1771-ПГ</t>
  </si>
  <si>
    <t>г. Сергиев Посад, ш. Московское, д. 3а</t>
  </si>
  <si>
    <t>230-п</t>
  </si>
  <si>
    <t>г. Сергиев Посад, ш. Московское, д. 11</t>
  </si>
  <si>
    <t>1898-ПГ</t>
  </si>
  <si>
    <t>г. Сергиев Посад, ш. Новоугличское, д. 47а</t>
  </si>
  <si>
    <t>1422-ПГ</t>
  </si>
  <si>
    <t>г. Сергиев Посад, ш. Новоугличское, д. 47б</t>
  </si>
  <si>
    <t>1424-ПГ</t>
  </si>
  <si>
    <t>г. Сергиев Посад, ш. Новоугличское, д. 49</t>
  </si>
  <si>
    <t>1423-ПГ</t>
  </si>
  <si>
    <t>г. Сергиев Посад, ш. Новоугличское, д. 49а</t>
  </si>
  <si>
    <t>1419-ПГ</t>
  </si>
  <si>
    <t>г. Сергиев Посад, ш. Новоугличское, д. 49б</t>
  </si>
  <si>
    <t>1420-ПГ</t>
  </si>
  <si>
    <t>г. Сергиев Посад, ш. Новоугличское, д. 51б</t>
  </si>
  <si>
    <t>1421-ПГ</t>
  </si>
  <si>
    <t>г. Сергиев Посад, пер. Овражный, д. 23</t>
  </si>
  <si>
    <t>1464_ПГ</t>
  </si>
  <si>
    <t>г. Сергиев Посад, ул. Октябрьская, д. 4</t>
  </si>
  <si>
    <t>1763-ПГ</t>
  </si>
  <si>
    <t>г. Сергиев Посад, ул. Октябрьская, д. 8</t>
  </si>
  <si>
    <t>41-ПГ</t>
  </si>
  <si>
    <t>г. Сергиев Посад, ул. Октябрьская, д. 10</t>
  </si>
  <si>
    <t>1258-ПГ</t>
  </si>
  <si>
    <t>г. Сергиев Посад, ул. Октябрьская, д. 12</t>
  </si>
  <si>
    <t>531-ПГ</t>
  </si>
  <si>
    <t>г. Сергиев Посад, ул. Пионерская, д. 11</t>
  </si>
  <si>
    <t>773-ПГ</t>
  </si>
  <si>
    <t>г. Сергиев Посад, ул. Пионерская, д. 13</t>
  </si>
  <si>
    <t>532-ПГ</t>
  </si>
  <si>
    <t>г. Сергиев Посад, ул. Пионерская, д. 15</t>
  </si>
  <si>
    <t>2143-ПГ</t>
  </si>
  <si>
    <t>г. Сергиев Посад, ул. Репина, д. 17</t>
  </si>
  <si>
    <t>36-ПГ</t>
  </si>
  <si>
    <t>г. Сергиев Посад, ул. Свердлова, д. 9</t>
  </si>
  <si>
    <t>38-ПГ</t>
  </si>
  <si>
    <t>г. Сергиев Посад, ул. Свердлова, д. 11а</t>
  </si>
  <si>
    <t>№46-ПГ</t>
  </si>
  <si>
    <t>г. Сергиев Посад, ул. Совхозная, д. 2</t>
  </si>
  <si>
    <t>2234-ПГ</t>
  </si>
  <si>
    <t>г. Сергиев Посад, ул. Строительная, д. 4</t>
  </si>
  <si>
    <t>212-п</t>
  </si>
  <si>
    <t>г. Сергиев Посад, ул. Строительная, д. 5</t>
  </si>
  <si>
    <t>1418-ПГ</t>
  </si>
  <si>
    <t>г. Сергиев Посад, ул. Толстого, д. 5/7</t>
  </si>
  <si>
    <t>1762-ПГ</t>
  </si>
  <si>
    <t>Итого по муниципальному образованию Талдомский городской округ</t>
  </si>
  <si>
    <t>рп. Вербилки, ул. 1-й Ленстрой, д. 18</t>
  </si>
  <si>
    <t>рп. Вербилки, тер. 90 км, д. 2</t>
  </si>
  <si>
    <t>рп. Вербилки, ул. Вокзальная, д. 1</t>
  </si>
  <si>
    <t>рп. Вербилки, ул. Вокзальная, д. 2</t>
  </si>
  <si>
    <t>рп. Вербилки, ул. Победы, д. 1</t>
  </si>
  <si>
    <t>рп. Вербилки, ул. Победы, д. 1а</t>
  </si>
  <si>
    <t>рп. Вербилки, ул. Победы, д. 3</t>
  </si>
  <si>
    <t>рп. Вербилки, ул. Привокзальная, д. 3</t>
  </si>
  <si>
    <t>д. Воргаш, д. 13</t>
  </si>
  <si>
    <t>д. Воргаш, д. 17</t>
  </si>
  <si>
    <t>д. Воргаш, д. 19</t>
  </si>
  <si>
    <t>д. Воргаш, д. 28</t>
  </si>
  <si>
    <t>д. Воргаш, д. 29</t>
  </si>
  <si>
    <t>д. Воргаш, д. 30</t>
  </si>
  <si>
    <t>д. Глебово, д. 1А</t>
  </si>
  <si>
    <t>д. Игумново, д. 9</t>
  </si>
  <si>
    <t>д. Никитское, д. 3</t>
  </si>
  <si>
    <t>д. Никитское, д. 39А</t>
  </si>
  <si>
    <t>д. Озерское, д. 30</t>
  </si>
  <si>
    <t>д. Озерское, д. 31</t>
  </si>
  <si>
    <t>д. Парашино, д. 1</t>
  </si>
  <si>
    <t>д. Полудёновка, д. 7</t>
  </si>
  <si>
    <t>рп. Запрудня, пер. Пролетарский, д. 19</t>
  </si>
  <si>
    <t>рп. Запрудня, ул. Соревнование, д. 2</t>
  </si>
  <si>
    <t>с. Николо-Кропотки, д. 11</t>
  </si>
  <si>
    <t>с. Новогуслево, ул. Заречная, д. 3</t>
  </si>
  <si>
    <t>с. Новогуслево, ул. Заречная, д. 4</t>
  </si>
  <si>
    <t>с. Новогуслево, ул. Полевая, д. 3</t>
  </si>
  <si>
    <t>с. Новогуслево, ул. Полевая, д. 4</t>
  </si>
  <si>
    <t>с. Новогуслево, ул. Полевая, д. 8</t>
  </si>
  <si>
    <t>с. Новогуслево, ул. Полевая, д. 11</t>
  </si>
  <si>
    <t>с. Темпы, ул. Шоссейная, д. 1</t>
  </si>
  <si>
    <t>с. Темпы, ул. Шоссейная, д. 3</t>
  </si>
  <si>
    <t>с. Темпы, ул. Шоссейная, д. 5</t>
  </si>
  <si>
    <t>с. Темпы, ул. Шоссейная, д. 8</t>
  </si>
  <si>
    <t>г. Талдом, ул. Вокзальная, д. 22/19</t>
  </si>
  <si>
    <t>г. Талдом, ул. Горская, д. 49/14</t>
  </si>
  <si>
    <t>г. Талдом, ул. Горская, д. 63</t>
  </si>
  <si>
    <t>г. Талдом, пер. Горской, д. 15</t>
  </si>
  <si>
    <t>г. Талдом, ул. Калязинская, д. 5</t>
  </si>
  <si>
    <t>г. Талдом, ул. Калязинская, д. 17</t>
  </si>
  <si>
    <t>г. Талдом, ул. Калязинская, д. 21</t>
  </si>
  <si>
    <t>г. Талдом, ул. Калязинская, д. 25</t>
  </si>
  <si>
    <t>г. Талдом, ул. Калязинская, д. 27</t>
  </si>
  <si>
    <t>г. Талдом, ул. Калязинская, д. 39</t>
  </si>
  <si>
    <t>г. Талдом, ул. Октябрьская, д. 45</t>
  </si>
  <si>
    <t>г. Талдом, ул. Садовая, д. 26</t>
  </si>
  <si>
    <t>г. Талдом, ул. Слободская, д. 16</t>
  </si>
  <si>
    <t>г. Талдом, ул. Советская, д. 25</t>
  </si>
  <si>
    <t>г. Талдом, ул. Тверская, д. 43</t>
  </si>
  <si>
    <t>г. Талдом, ул. Шишунова, д. 11</t>
  </si>
  <si>
    <t>1 этап (2024-2025)</t>
  </si>
  <si>
    <t>Документ, подтверждающий признание МКД аварийным</t>
  </si>
  <si>
    <t>Планируемая дата  окончания переселения</t>
  </si>
  <si>
    <t>Планируемая дата сноса / реконструкции МКД</t>
  </si>
  <si>
    <t>Число жителей, всего</t>
  </si>
  <si>
    <t>Число жителей,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</si>
  <si>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</si>
  <si>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</si>
  <si>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</si>
  <si>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</si>
  <si>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</si>
  <si>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</si>
  <si>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</si>
  <si>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За счет средств бюджета Московской области</t>
  </si>
  <si>
    <t>За счет средств бюджета муниципальных образований</t>
  </si>
  <si>
    <t>частная собственность</t>
  </si>
  <si>
    <t>муниципальная собственность</t>
  </si>
  <si>
    <t>2024 год</t>
  </si>
  <si>
    <t>2025 год</t>
  </si>
  <si>
    <t>чел.</t>
  </si>
  <si>
    <t>кв.м</t>
  </si>
  <si>
    <t>ед.</t>
  </si>
  <si>
    <t>руб.</t>
  </si>
  <si>
    <t>2026 год</t>
  </si>
  <si>
    <t>2027 год</t>
  </si>
  <si>
    <t>2028 год</t>
  </si>
  <si>
    <t>2029 год</t>
  </si>
  <si>
    <t>4 этап (2027-2028)</t>
  </si>
  <si>
    <t>2027-2028</t>
  </si>
  <si>
    <t>2пп</t>
  </si>
  <si>
    <t>2 этап (2025-2026)</t>
  </si>
  <si>
    <t>3 этап (2026-2027)</t>
  </si>
  <si>
    <t>2025-2026</t>
  </si>
  <si>
    <t>2026-2027</t>
  </si>
  <si>
    <t>2024-2025</t>
  </si>
  <si>
    <t>5 этап (2028-2029)</t>
  </si>
  <si>
    <t>2028-2029</t>
  </si>
  <si>
    <t>ва</t>
  </si>
  <si>
    <t>по мо</t>
  </si>
  <si>
    <t>Итого по муниципальному образованию городской округ Пушкинский</t>
  </si>
  <si>
    <t>IV кв. 2024</t>
  </si>
  <si>
    <t>IV кв. 2025</t>
  </si>
  <si>
    <t>IV кв. 2026</t>
  </si>
  <si>
    <t>IV кв. 2027</t>
  </si>
  <si>
    <t>IV кв. 2028</t>
  </si>
  <si>
    <t>IV кв. 2029</t>
  </si>
  <si>
    <t>№ п/п</t>
  </si>
  <si>
    <t>Адрес многоквартирных аварийных жилых домов (далее - МКД)</t>
  </si>
  <si>
    <t>Номер</t>
  </si>
  <si>
    <t>Дата</t>
  </si>
  <si>
    <t>Объем долевого финансирования за счет средств Московской области и (или) средств бюджетов муниципальных образований Московской области мероприятий на реализацию Подпрограммы 2 с учетом фактического финансирования по годамеречень аварийных многоквартирных домов с учетом фактического финансирования по годам</t>
  </si>
  <si>
    <t xml:space="preserve">Приложение  2
к государственной программе Московской области «Переселение граждан из аварийного жилищного фонда в Московской области на 2024-2029 годы»                               </t>
  </si>
  <si>
    <t>ВСЕГО  по муниципальным образованиям Московской области по Программе, в том числе:</t>
  </si>
  <si>
    <t xml:space="preserve">ВСЕГО по муниципальным образованиям Московской области по I этапу,по которым планируется переселение жителей с финансовой поддержкой бюджета Московской области из МКД, признанные аварийными после 01 января 2017 до 01 января 2022 года: </t>
  </si>
  <si>
    <t xml:space="preserve">ВСЕГО по муниципальным образованиям Московской области по II этапу,по которым планируется переселение жителей с финансовой поддержкой бюджета Московской области из МКД, признанные аварийными после 01 января 2017 до 01 января 2022 года: </t>
  </si>
  <si>
    <t xml:space="preserve">ВСЕГО по муниципальным образованиям Московской области по III этапу,по которым планируется переселение жителей с финансовой поддержкой бюджета Московской области из МКД, признанные аварийными после 01 января 2017 до 01 января 2022 года: </t>
  </si>
  <si>
    <t xml:space="preserve">ВСЕГО по муниципальным образованиям Московской области по IV этапу,по которым планируется переселение жителей с финансовой поддержкой бюджета Московской области из МКД, признанные аварийными после 01 января 2017 до 01 января 2022 года: </t>
  </si>
  <si>
    <t xml:space="preserve">ВСЕГО по муниципальным образованиям Московской области по V этапу,по которым планируется переселение жителей с финансовой поддержкой бюджета Московской области из МКД, признанные аварийными после 01 января 2017 до 01 января 2022 года: </t>
  </si>
  <si>
    <t>№14-р</t>
  </si>
  <si>
    <t>Итого по  городскому округу Воскресенск</t>
  </si>
  <si>
    <t>Итого по  городскому округу Клин</t>
  </si>
  <si>
    <t>Итого по  городскому округу Ступино</t>
  </si>
  <si>
    <t>Итого по  городскому округу Шатура</t>
  </si>
  <si>
    <t>Итого по  городскому округу Балашиха</t>
  </si>
  <si>
    <t>Итого по  городскому округу Егорьевск</t>
  </si>
  <si>
    <t>Итого по  городскому округу Шаховская</t>
  </si>
  <si>
    <t>Итого по  городскому округу Жуковский</t>
  </si>
  <si>
    <t>Итого по  городскому округу Истра</t>
  </si>
  <si>
    <t>Итого по  городскому округу Подольск</t>
  </si>
  <si>
    <t>Итого по  городскому округу Химки</t>
  </si>
  <si>
    <t>Итого по  городскому округу Электросталь</t>
  </si>
  <si>
    <t>Итого по  городскому округу Дубна</t>
  </si>
  <si>
    <t>Итого по  городскому округу Солнечногорск</t>
  </si>
  <si>
    <t>Итого по  городскому округу Красногорск</t>
  </si>
  <si>
    <t>Итого по  Можайскому городскому округу</t>
  </si>
  <si>
    <t>Итого по  Одинцовскому городскому округу</t>
  </si>
  <si>
    <t>Итого по  Раменскому городскому округу</t>
  </si>
  <si>
    <t>Итого по  Талдомскому городскому округу</t>
  </si>
  <si>
    <t>Итого по  Дмитровскому городскому округу</t>
  </si>
  <si>
    <t>Итого по  Наро-Фоминскому городскому округу</t>
  </si>
  <si>
    <t>п. станции Холщевики, ул. Железнодорожная, д. 2МПС</t>
  </si>
  <si>
    <t xml:space="preserve">ВСЕГО по муниципальным образованиям Московской области по I этапу,по которым планируется переселение жителей с финансовой поддержкой бюджета Московской области из МКД, признанные аварийными после 01 января 2022 года: </t>
  </si>
  <si>
    <t xml:space="preserve"> г. Подольск, мкр. Климовск, пос. Южный, д. 4</t>
  </si>
  <si>
    <t xml:space="preserve"> г. Подольск, мкр. Климовск, пос. Южный, д. 5</t>
  </si>
  <si>
    <t xml:space="preserve"> г. Подольск, мкр. Климовск, пос. Южный, д. 6</t>
  </si>
  <si>
    <t xml:space="preserve"> г. Подольск, мкр. Климовск, пос. Южный, д. 7</t>
  </si>
  <si>
    <t xml:space="preserve"> г. Подольск, мкр. Климовск, пос. Южный, д. 8</t>
  </si>
  <si>
    <t xml:space="preserve"> г. Подольск, мкр. Климовск, пос. Южный, д. 9</t>
  </si>
  <si>
    <t xml:space="preserve"> г. Подольск, мкр. Климовск, пос. Южный, д. 10</t>
  </si>
  <si>
    <t xml:space="preserve"> г. Подольск, мкр. Климовск, пос. Южный, д. 11</t>
  </si>
  <si>
    <t xml:space="preserve"> г. Подольск, мкр. Климовск, пос. Южный, д. 12</t>
  </si>
  <si>
    <t xml:space="preserve"> г. Подольск, мкр. Климовск, пос. Южный, д. 14</t>
  </si>
  <si>
    <t xml:space="preserve"> г. Подольск, мкр. Климовск, пос. Южный, д. 15</t>
  </si>
  <si>
    <t xml:space="preserve"> г. Подольск, мкр. Климовск, пос. Южный, д. 16</t>
  </si>
  <si>
    <t xml:space="preserve"> г. Подольск, мкр. Климовск, пос. Южный, д. 17</t>
  </si>
  <si>
    <t xml:space="preserve"> г. Подольск, мкр. Климовск, пос. Южный, д. 18</t>
  </si>
  <si>
    <t xml:space="preserve"> г. Подольск, мкр. Климовск, пос. Южный, д. 19</t>
  </si>
  <si>
    <t xml:space="preserve"> г. Подольск, мкр. Климовск, пос. Южный, д. 20</t>
  </si>
  <si>
    <t xml:space="preserve"> г. Подольск, мкр. Климовск, пос. Южный, д. 21</t>
  </si>
  <si>
    <t xml:space="preserve"> г. Подольск, мкр. Климовск, пос. Южный, д. 22</t>
  </si>
  <si>
    <t xml:space="preserve"> г. Подольск, мкр. Климовск, пос. Южный, д. 23</t>
  </si>
  <si>
    <t xml:space="preserve"> г. Подольск, мкр. Климовск, пос. Южный, д. 23 А</t>
  </si>
  <si>
    <t xml:space="preserve"> г. Подольск, мкр. Климовск, пос. Южный, д. 24</t>
  </si>
  <si>
    <t xml:space="preserve"> г. Подольск, мкр. Климовск, пос. Южный, д. 25</t>
  </si>
  <si>
    <t xml:space="preserve"> г. Подольск, мкр. Климовск, пос. Южный, д. 26</t>
  </si>
  <si>
    <t xml:space="preserve"> г. Подольск, мкр. Климовск, пос. Южный, д. 27</t>
  </si>
  <si>
    <t xml:space="preserve"> г. Подольск, мкр. Климовск, пос. Южный, д. 28</t>
  </si>
  <si>
    <t xml:space="preserve"> г. Подольск, мкр. Климовск, пос. Южный, д. 29</t>
  </si>
  <si>
    <t xml:space="preserve"> г. Подольск, мкр. Климовск, пос. Южный, д. 30</t>
  </si>
  <si>
    <t xml:space="preserve"> г. Подольск, мкр. Климовск, пос. Южный, д. 31</t>
  </si>
  <si>
    <t xml:space="preserve"> г. Подольск, мкр. Климовск, пос. Южный, д. 33</t>
  </si>
  <si>
    <t xml:space="preserve"> г. Подольск, мкр. Климовск, пос. Южный, д. 34</t>
  </si>
  <si>
    <t xml:space="preserve">ВСЕГО по муниципальным образованиям Московской области ,по которым планируется переселение жителей из МКД, признанные аварийными после 01 января 2017 до 01 января 2022 года: </t>
  </si>
  <si>
    <t xml:space="preserve">ВСЕГО по муниципальным образованиям Московской области ,по которым планируется переселение жителей из МКД, признанные аварийными после 01 января 2022 года: </t>
  </si>
  <si>
    <t>г. Лосино-Петровский, ул. Чехова, д. 10</t>
  </si>
  <si>
    <t>г. Лосино-Петровский, ул. Чехова, д. 12</t>
  </si>
  <si>
    <t>г. Лосино-Петровский, ул. Чехова, д. 14</t>
  </si>
  <si>
    <t>г. Лосино-Петровский, ул. Чехова, д. 16</t>
  </si>
  <si>
    <t>г. Лосино-Петровский, ул. Чехова, д. 18</t>
  </si>
  <si>
    <t>г. Лосино-Петровский, ул. Горького, д. 26</t>
  </si>
  <si>
    <t>г. Лосино-Петровский, ул. Горького, д. 28</t>
  </si>
  <si>
    <t>г. Лосино-Петровский, ул. Горького, д. 30</t>
  </si>
  <si>
    <t>г. Лосино-Петровский, ул. Горького, д. 32</t>
  </si>
  <si>
    <t>г. Лосино-Петровский, ул. Горького, д. 34</t>
  </si>
  <si>
    <t>г. Лосино-Петровский, ул. Горького, д. 36</t>
  </si>
  <si>
    <t>г. Лосино-Петровский, ул. Горького, д. 38</t>
  </si>
  <si>
    <t>г. Лосино-Петровский, пр. Горького, д.1</t>
  </si>
  <si>
    <t>г. Лосино-Петровский, пр. Горького, д.2</t>
  </si>
  <si>
    <t>г. Лосино-Петровский, пр. Горького, д.3</t>
  </si>
  <si>
    <t>г. Лосино-Петровский, пр. Горького, д.4</t>
  </si>
  <si>
    <t>г. Лосино-Петровский, пр. Горького, д.5</t>
  </si>
  <si>
    <t>г. Лосино-Петровский, пр. Горького, д.6</t>
  </si>
  <si>
    <t>г. Лосино-Петровский, пр. Горького, д.7</t>
  </si>
  <si>
    <t>г. Лосино-Петровский, пр. Горького, д.9</t>
  </si>
  <si>
    <t>г. Лосино-Петровский, ул. Северная, д.1</t>
  </si>
  <si>
    <t>г. Лосино-Петровский, ул. Северная, д.3</t>
  </si>
  <si>
    <t>г. Лосино-Петровский, ул. Северная, д.5</t>
  </si>
  <si>
    <t>г. Лосино-Петровский, ул. Северная, д.7</t>
  </si>
  <si>
    <t>г. Лосино-Петровский, ул. Гоголя, д.9</t>
  </si>
  <si>
    <t>г. Лосино-Петровский, ул. Гоголя, д.11</t>
  </si>
  <si>
    <t>г. Лосино-Петровский, ул. Гоголя, д.13</t>
  </si>
  <si>
    <t>Итого по городскому округу Лосино-Петровский</t>
  </si>
  <si>
    <t xml:space="preserve">ВСЕГО по муниципальным образованиям Московской области по III этапу,по которым планируется переселение жителей с финансовой поддержкой бюджета Московской области из МКД, признанные аварийными после 01 января 2022 года: </t>
  </si>
  <si>
    <t>г. Серпухов, Московское шоссе., д.48Б</t>
  </si>
  <si>
    <t>рп. Свердловский, ул. Северная, д. 2</t>
  </si>
  <si>
    <t>г. Дубна, пер. Дачный, д. 4</t>
  </si>
  <si>
    <t>г. Подольск, ул. Литейная, д.28/10</t>
  </si>
  <si>
    <t xml:space="preserve"> г. Подольск, ул. Подольских Курсантов, д.14</t>
  </si>
  <si>
    <t xml:space="preserve"> г. Подольск, ул. Беляевская, д.13</t>
  </si>
  <si>
    <t xml:space="preserve"> г. Подольск, ул. Колхозная, д.48</t>
  </si>
  <si>
    <t xml:space="preserve"> г. Подольск, ул. Народная, д.15А</t>
  </si>
  <si>
    <t xml:space="preserve"> г. Подольск, ул. Быковская, д.30А</t>
  </si>
  <si>
    <t>г. Щелково, ул. Пионерская, д. 9</t>
  </si>
  <si>
    <t>г. Щелково, ул. Центральная, д. 50</t>
  </si>
  <si>
    <t>г. Щелково, ул. Пионерская, д. 13</t>
  </si>
  <si>
    <t>г. Щелково, ул. Первомайская, д. 20</t>
  </si>
  <si>
    <t>г. Щелково, ул. Центральная, д. 52</t>
  </si>
  <si>
    <t>г. Щелково, ул. Пионерская, д. 16</t>
  </si>
  <si>
    <t>г. Щелково, ул. Кооперативная, д. 21/4</t>
  </si>
  <si>
    <t>г. Щелково, ул. Центральная, д. 44/6</t>
  </si>
  <si>
    <t>г. Щелково, ул. Центральная, д. 54</t>
  </si>
  <si>
    <t>г. Щелково, ул. Пионерская, д. 25</t>
  </si>
  <si>
    <t>г. Щелково, ул. Кооперативная, д. 22</t>
  </si>
  <si>
    <t>г. Щелково, ул. Первомайская, д. 10/2</t>
  </si>
  <si>
    <t>г. Щелково, ул. Центральная, д. 36</t>
  </si>
  <si>
    <t>г. Щелково, ул. Центральная, д. 66</t>
  </si>
  <si>
    <t>г. Щелково, ул. Центральная, д. 70</t>
  </si>
  <si>
    <t>г. Щелково, ул. Первомайская, д. 24/2</t>
  </si>
  <si>
    <t>г. Щелково, ул. Пионерская, д. 5</t>
  </si>
  <si>
    <t>г. Щелково, ул. Кооперативная, д. 23</t>
  </si>
  <si>
    <t>г. Щелково, ул. Центральная, д. 30</t>
  </si>
  <si>
    <t>г. Щелково, ул. Центральная, д. 32</t>
  </si>
  <si>
    <t>г. Щелково, ул. Центральная, д. 40</t>
  </si>
  <si>
    <t>г. Щелково, ул. Центральная, д. 58/10</t>
  </si>
  <si>
    <t>г. Щелково, ул. Центральная, д. 38</t>
  </si>
  <si>
    <t>г. Щелково, ул. Центральная, д. 48</t>
  </si>
  <si>
    <t>г. Щелково, ул. Первомайская, д. 15</t>
  </si>
  <si>
    <t>г. Щелково, ул. Первомайская, д. 19</t>
  </si>
  <si>
    <t>г. Щелково, ул. Первомайская, д. 25</t>
  </si>
  <si>
    <t>г. Щелково, ул. Первомайская, д. 26</t>
  </si>
  <si>
    <t>г. Щелково, ул. Первомайская, д. 27</t>
  </si>
  <si>
    <t>г. Щелково, ул. Пионерская, д. 2</t>
  </si>
  <si>
    <t>г. Щелково, ул. Пионерская, д. 4</t>
  </si>
  <si>
    <t>г. Щелково, ул. Пионерская, д. 6</t>
  </si>
  <si>
    <t>г. Щелково, ул. Пионерская, д. 7А</t>
  </si>
  <si>
    <t>г. Щелково, ул. Первомайская, д. 22</t>
  </si>
  <si>
    <t>г. Щелково, ул. Пионерская, д. 14</t>
  </si>
  <si>
    <t>г. Щелково, ул. Центральная, д. 34</t>
  </si>
  <si>
    <t>г. Щелково, ул. Центральная, д. 46</t>
  </si>
  <si>
    <t>г. Щелково, ул. Центральная, д. 76</t>
  </si>
  <si>
    <t>г. Щелково, ул. Центральная, д. 78</t>
  </si>
  <si>
    <t>г. Щелково, ул. Первомайская, д. 17</t>
  </si>
  <si>
    <t>г. Щелково, ул. Первомайская, д. 18</t>
  </si>
  <si>
    <t>г. Щелково, ул. Первомайская, д. 29</t>
  </si>
  <si>
    <t>г. Щелково, ул. Пионерская, д. 15/8</t>
  </si>
  <si>
    <t>г. Щелково, ул. Пионерская, д. 21</t>
  </si>
  <si>
    <t>г. Щелково, ул. Пионерская, д. 7</t>
  </si>
  <si>
    <t>г. Щелково, ул. Кооперативная, д. 25</t>
  </si>
  <si>
    <t>г. Щелково, ул. Центральная, д. 60</t>
  </si>
  <si>
    <t>г. Щелково, ул. Центральная, д. 28/6</t>
  </si>
  <si>
    <t>г. Щелково, ул. Пионерская, д. 8</t>
  </si>
  <si>
    <t>г. Щелково, ул. Центральная, д. 80</t>
  </si>
  <si>
    <t>г. Щелково, ул. Центральная, д. 82</t>
  </si>
  <si>
    <t>г. Щелково, ул. Первомайская, д. 36</t>
  </si>
  <si>
    <t>г. Щелково, ул. Первомайская, д. 45</t>
  </si>
  <si>
    <t>г. Щелково, ул. Первомайская, д. 46</t>
  </si>
  <si>
    <t>г. Щелково, ул. Первомайская, д. 43</t>
  </si>
  <si>
    <t>г. Щелково, ул. Первомайская, д. 41</t>
  </si>
  <si>
    <t>г. Щелково, ул. Центральная, д. 72</t>
  </si>
  <si>
    <t>г. Щелково, ул. Первомайская, д. 50</t>
  </si>
  <si>
    <t>г. Щелково, ул. Пионерская, д. 12</t>
  </si>
  <si>
    <t>г. Щелково, ул. Первомайская, д. 44</t>
  </si>
  <si>
    <t>г. Щелково, ул. Пионерская, д. 29</t>
  </si>
  <si>
    <t>г. Щелково, ул. Пионерская, д. 27</t>
  </si>
  <si>
    <t>г. Щелково, ул. Пионерская, д. 28</t>
  </si>
  <si>
    <t>г. Щелково, ул. Пионерская, д. 31/7</t>
  </si>
  <si>
    <t>г. Щелково, ул. Центральная, д. 74/9</t>
  </si>
  <si>
    <t>г. Щелково, ул. Первомайская, д. 32</t>
  </si>
  <si>
    <t>г. Щелково, ул. Первомайская, д. 33</t>
  </si>
  <si>
    <t>г. Щелково, ул. Первомайская, д. 35</t>
  </si>
  <si>
    <t>г. Щелково, ул. Первомайская, д. 37</t>
  </si>
  <si>
    <t>г. Щелково, ул. Пионерская, д. 17</t>
  </si>
  <si>
    <t>г. Щелково, ул. Пионерская, д. 23</t>
  </si>
  <si>
    <t>г. Щелково, ул. Первомайская, д. 30</t>
  </si>
  <si>
    <t>г. Щелково, ул. Первомайская, д. 34</t>
  </si>
  <si>
    <t>г. Щелково, ул. Пионерская, д. 10</t>
  </si>
  <si>
    <t>г. Щелково, ул. Первомайская, д. 23</t>
  </si>
  <si>
    <t>г. Щелково, ул. Первомайская, д. 28</t>
  </si>
  <si>
    <t>г. Щелково, ул. Центральная, д. 64</t>
  </si>
  <si>
    <t>г. Щелково, ул. Центральная, д. 62</t>
  </si>
  <si>
    <t>г. Щелково, ул. Центральная, д. 84</t>
  </si>
  <si>
    <t>г. Щелково, ул. Пионерская, д. 20</t>
  </si>
  <si>
    <t>г. Щелково, ул. Первомайская, д. 49</t>
  </si>
  <si>
    <t>г. Щелково, Первомайский 2-й проезд, д. 3</t>
  </si>
  <si>
    <t>г. Щелково, ул. Первомайская, д. 38, к.1</t>
  </si>
  <si>
    <t>д. Клементьево, ул. Первомайская, д. 10</t>
  </si>
  <si>
    <t>д. Настасьино, д. 7</t>
  </si>
  <si>
    <t>п. Дома отдыха Красный Стан, д. 1</t>
  </si>
  <si>
    <t>п. Колычево, д. 2</t>
  </si>
  <si>
    <t>г. Можайск, ул. Амбулаторная, д. 27</t>
  </si>
  <si>
    <t>г. Можайск, ул. Амбулаторная, д. 29</t>
  </si>
  <si>
    <t>г. Можайск, ул. Коммунистическая, д. 23</t>
  </si>
  <si>
    <t>г. Можайск, ул. Пионерская, д. 5</t>
  </si>
  <si>
    <t>г. Щелково, ул. Центральная, д. 42</t>
  </si>
  <si>
    <t>р-н. Ногинский, г. Ногинск, туп. Картонный, д. 22/1</t>
  </si>
  <si>
    <t>р-н. Ногинский, г. Ногинск, ул. Рабочая, д. 46</t>
  </si>
  <si>
    <t>р-н. Ногинский, г. Старая Купавна, ул. Матросова, д. 13</t>
  </si>
  <si>
    <t>г. Балашиха, мкр. Никольско-Архангельский, линия. 4-я, д. 79</t>
  </si>
  <si>
    <t>г. Балашиха, мкр. Никольско-Архангельский, ул. Граничная, д. 7</t>
  </si>
  <si>
    <t>г. Балашиха, мкр. Ольгино, ул. Жилгородок, д. 32</t>
  </si>
  <si>
    <t>г. Балашиха, мкр. Салтыковка, ул. Восточная, д. 1</t>
  </si>
  <si>
    <t>г. Балашиха, мкр. Салтыковка, ул. Железнодорожная, д. 28</t>
  </si>
  <si>
    <t>г. Балашиха, ул. Калинина, д. 3</t>
  </si>
  <si>
    <t>г. Балашиха, ул. Калинина, д. 4а</t>
  </si>
  <si>
    <t>г. Балашиха, ул. Калинина, д. 5</t>
  </si>
  <si>
    <t>г. Балашиха, ул. Калинина, д. 7</t>
  </si>
  <si>
    <t>г. Балашиха, ул. Калинина, д. 9</t>
  </si>
  <si>
    <t>г. Бронницы, ул. Красная, д. 12</t>
  </si>
  <si>
    <t>г. Бронницы, ул. Красная, д. 6</t>
  </si>
  <si>
    <t>г. Бронницы, ул. Московская, д. 77</t>
  </si>
  <si>
    <t>г. Бронницы, ул. Советская, д. 47</t>
  </si>
  <si>
    <t>г. Дзержинский, пл. Святителя Николая, д. 4</t>
  </si>
  <si>
    <t>г. Долгопрудный, ул. Восточная, д. 1</t>
  </si>
  <si>
    <t>г. Долгопрудный, ул. Восточная, д. 3</t>
  </si>
  <si>
    <t>г. Домодедово, д. Чурилково, д. 7Б</t>
  </si>
  <si>
    <t>г. Домодедово, мкр. Барыбино, ул. Вокзальная 2-я, д. 46</t>
  </si>
  <si>
    <t>г. Домодедово, мкр. Белые Столбы, ул. Кирова, д. 3</t>
  </si>
  <si>
    <t>г. Домодедово, мкр. Западный, ул. Текстильщиков, д. 10б</t>
  </si>
  <si>
    <t>г. Домодедово, мкр. Западный, ул. Текстильщиков, д. 16а</t>
  </si>
  <si>
    <t>г. Домодедово, мкр. Западный, ул. Текстильщиков, д. 4а</t>
  </si>
  <si>
    <t>г. Домодедово, мкр. Центральный, ул. Корнеева, д. 30</t>
  </si>
  <si>
    <t>г. Дубна, ул. Заречная, д. 15</t>
  </si>
  <si>
    <t>г. Дубна, ул. Заречная, д. 17</t>
  </si>
  <si>
    <t>г. Дубна, ул. Заречная, д. 19</t>
  </si>
  <si>
    <t>г. Дубна, ул. Заречная, д. 21</t>
  </si>
  <si>
    <t>р-н. Егорьевский, г. Егорьевск, ул. Горшкова, д. 28</t>
  </si>
  <si>
    <t>р-н. Егорьевский, д. Верейка, ул. Комсомольская, д. 5</t>
  </si>
  <si>
    <t>р-н. Егорьевский, д. Верейка, ул. Комсомольская, д. 7</t>
  </si>
  <si>
    <t>р-н. Егорьевский, д. Верейка, ул. Октябрьская, д. 3</t>
  </si>
  <si>
    <t>р-н. Егорьевский, д. Верейка, ул. Октябрьская, д. 4</t>
  </si>
  <si>
    <t>р-н. Егорьевский, д. Верейка, ул. Октябрьская, д. 5</t>
  </si>
  <si>
    <t>р-н. Егорьевский, д. Верейка, ул. Октябрьская, д. 8</t>
  </si>
  <si>
    <t>р-н. Зарайский, г. Зарайск, ул. Большая Садовая, д. 13</t>
  </si>
  <si>
    <t>р-н. Зарайский, г. Зарайск, ул. Коммунаров, д. 1/2</t>
  </si>
  <si>
    <t>р-н. Зарайский, г. Зарайск, ул. Металлистов, д. 11/14</t>
  </si>
  <si>
    <t>р-н. Зарайский, г. Зарайск, ул. Ново-Пушкарская, д. 35</t>
  </si>
  <si>
    <t>р-н. Зарайский, г. Зарайск, ул. Ново-Пушкарская, д. 40</t>
  </si>
  <si>
    <t>р-н. Зарайский, г. Зарайск, ул. Октябрьская, д. 25а</t>
  </si>
  <si>
    <t>р-н. Зарайский, г. Зарайск, ул. Октябрьская, д. 61</t>
  </si>
  <si>
    <t>р-н. Зарайский, г. Зарайск, ул. поселок Текстильщиков, д. 28</t>
  </si>
  <si>
    <t>р-н. Зарайский, г. Зарайск, ул. Свободы, д. 2</t>
  </si>
  <si>
    <t>р-н. Зарайский, г. Зарайск, ул. Фестивальная, д. 39</t>
  </si>
  <si>
    <t>р-н. Истринский, г. Дедовск, ул. Волоколамская 1-я, д. 60</t>
  </si>
  <si>
    <t>р-н. Истринский, г. Дедовск, ул. Набережная Речфлота, д. 2</t>
  </si>
  <si>
    <t>р-н. Истринский, г. Снегири, дп. Снегири, дп. Снегири, ул. МПС, д. 2</t>
  </si>
  <si>
    <t>р-н. Истринский, п. станции Манихино, ул. Первомайская, д. 27</t>
  </si>
  <si>
    <t>р-н. Истринский, п. станции Манихино, ул. Первомайская, д. 41</t>
  </si>
  <si>
    <t>р-н. Истринский, п. станции Манихино, ул. Пушкина, д. 4</t>
  </si>
  <si>
    <t>р-н. Истринский, п. Троицкий, ул. Центральная, д. 3а</t>
  </si>
  <si>
    <t>р-н. Истринский, п. Троицкий, ул. Центральная, д. 3б</t>
  </si>
  <si>
    <t>р-н. Истринский, с. Новопетровское, ул. Рабочая, д. 39А</t>
  </si>
  <si>
    <t>р-н. Истринский, с. Новопетровское, ул. Фабричная, д. 2</t>
  </si>
  <si>
    <t>р-н. Каширский, г. Кашира, ул. Клубная, д. 1</t>
  </si>
  <si>
    <t>р-н. Каширский, г. Кашира, ул. Клубная, д. 3</t>
  </si>
  <si>
    <t>р-н. Каширский, г. Кашира, ул. Сергея Ионова, д. 3</t>
  </si>
  <si>
    <t>р-н. Каширский, г. Ожерелье, ул. Заводская, д. 3</t>
  </si>
  <si>
    <t>р-н. Каширский, г. Ожерелье, ул. Станционная, д. 10</t>
  </si>
  <si>
    <t>г. Коломна, пр-кт. Окский, д. 9</t>
  </si>
  <si>
    <t>г. Коломна, ул. Зеленая, д. 36</t>
  </si>
  <si>
    <t>г. Коломна, ул. Ивановская, д. 3</t>
  </si>
  <si>
    <t>г. Коломна, ул. Кутузова, д. 10/14</t>
  </si>
  <si>
    <t>г. Коломна, ул. Кутузова, д. 4/14</t>
  </si>
  <si>
    <t>г. Коломна, ул. Кутузова, д. 5/13</t>
  </si>
  <si>
    <t>г. Коломна, ул. Кутузова, д. 7</t>
  </si>
  <si>
    <t>г. Коломна, ул. Кутузова, д. 9/12</t>
  </si>
  <si>
    <t>г. Коломна, ул. Октябрьской революции, д. 289</t>
  </si>
  <si>
    <t>г. Коломна, ул. Партизан, д. 4</t>
  </si>
  <si>
    <t>г. Коломна, ул. Партизан, д. 44</t>
  </si>
  <si>
    <t>г. Коломна, ул. Суворова, д. 26</t>
  </si>
  <si>
    <t>г. Коломна, ул. Суворова, д. 82</t>
  </si>
  <si>
    <t>г. Коломна, ул. Цементников, д. 8</t>
  </si>
  <si>
    <t>г. Коломна, ул. Чкалова, д. 11</t>
  </si>
  <si>
    <t>г. Королев, мкр. Первомайский, ул. Кирова, д. 87</t>
  </si>
  <si>
    <t>г. Королев, мкр. Первомайский, ул. Кирова, д. 89</t>
  </si>
  <si>
    <t>г. Королев, мкр. Первомайский, ул. Ленина, д. 25</t>
  </si>
  <si>
    <t>г. Королев, ул. Полевая, д. 80</t>
  </si>
  <si>
    <t>р-н. Красногорский, п. Инженерный 1, д. 12</t>
  </si>
  <si>
    <t>р-н. Красногорский, п. Инженерный 1, д. 51</t>
  </si>
  <si>
    <t>г. Лобня, ул. Батарейная, д. 5</t>
  </si>
  <si>
    <t>г. Лобня, ул. Железнодорожная, д. 4</t>
  </si>
  <si>
    <t>г. Лосино-Петровский, ул. Кирова, д. 12</t>
  </si>
  <si>
    <t>г. Лосино-Петровский, ул. Кирова, д. 14</t>
  </si>
  <si>
    <t>р-н. Щелковский, рп. Свердловский, ул. Набережная, д. 3</t>
  </si>
  <si>
    <t>р-н. Щелковский, рп. Свердловский, ул. Центральная, д. 39</t>
  </si>
  <si>
    <t>р-н. Лотошинский, п. Кировский, д. 23 А</t>
  </si>
  <si>
    <t>р-н. Люберецкий, г. Люберцы, п. Калинина, д. 11</t>
  </si>
  <si>
    <t>р-н. Люберецкий, г. Люберцы, п. Калинина, д. 14</t>
  </si>
  <si>
    <t>р-н. Люберецкий, г. Люберцы, п. Калинина, д. 15</t>
  </si>
  <si>
    <t>р-н. Люберецкий, г. Люберцы, п. Калинина, д. 16</t>
  </si>
  <si>
    <t>р-н. Люберецкий, г. Люберцы, ул. 8 Марта, д. 63, к. 6</t>
  </si>
  <si>
    <t>р-н. Люберецкий, г. Люберцы, ул. Кожуховская, д. 12</t>
  </si>
  <si>
    <t>р-н. Люберецкий, г. Люберцы, ул. Красногорская, д. 1</t>
  </si>
  <si>
    <t>р-н. Люберецкий, г. Люберцы, ул. Красногорская, д. 2</t>
  </si>
  <si>
    <t>р-н. Люберецкий, г. Люберцы, ул. Красногорская, д. 5</t>
  </si>
  <si>
    <t>р-н. Люберецкий, г. Люберцы, ул. Красногорская, д. 6</t>
  </si>
  <si>
    <t>р-н. Люберецкий, г. Люберцы, ул. Ленина, д. 52</t>
  </si>
  <si>
    <t>р-н. Люберецкий, п. Малаховка, ул. Малаховская, д. 10</t>
  </si>
  <si>
    <t>р-н. Люберецкий, рп. Октябрьский, ул. Лесная, д. 6</t>
  </si>
  <si>
    <t>р-н. Люберецкий, рп. Октябрьский, ул. Советская, д. 8</t>
  </si>
  <si>
    <t>р-н. Люберецкий, рп. Октябрьский, ул. Фабричная, д. 6</t>
  </si>
  <si>
    <t>р-н. Мытищинский, г. Мытищи, пер. Ярославский 2-й, д. 7</t>
  </si>
  <si>
    <t>р-н. Мытищинский, г. Мытищи, пер. Ярославский 3-й, д. 6</t>
  </si>
  <si>
    <t>р-н. Мытищинский, г. Мытищи, пр-кт. Новомытищинский, д. 11</t>
  </si>
  <si>
    <t>р-н. Мытищинский, г. Мытищи, пр-кт. Новомытищинский, д. 5</t>
  </si>
  <si>
    <t>р-н. Мытищинский, г. Мытищи, пр-кт. Новомытищинский, д. 5а</t>
  </si>
  <si>
    <t>р-н. Мытищинский, г. Мытищи, пр-кт. Новомытищинский, д. 7</t>
  </si>
  <si>
    <t>р-н. Мытищинский, г. Мытищи, пр-кт. Новомытищинский, д. 7а</t>
  </si>
  <si>
    <t>р-н. Мытищинский, г. Мытищи, пр-кт. Новомытищинский, д. 9</t>
  </si>
  <si>
    <t>р-н. Мытищинский, г. Мытищи, пр-кт. Новомытищинский, д. 9а</t>
  </si>
  <si>
    <t>р-н. Мытищинский, г. Мытищи, проезд. Первомайский 2-й, д. 9</t>
  </si>
  <si>
    <t>р-н. Мытищинский, г. Мытищи, ул. Академика Каргина, д. 26б</t>
  </si>
  <si>
    <t>р-н. Мытищинский, г. Мытищи, ул. Железнодорожная, д. 33</t>
  </si>
  <si>
    <t>р-н. Мытищинский, г. Мытищи, ул. Железнодорожная, д. 44</t>
  </si>
  <si>
    <t>р-н. Мытищинский, г. Мытищи, ул. Институтская 2-я, д. 21</t>
  </si>
  <si>
    <t>р-н. Мытищинский, г. Мытищи, ул. Клубная, д. 1</t>
  </si>
  <si>
    <t>р-н. Мытищинский, г. Мытищи, ул. Крестьянская 3-я, д. 14а</t>
  </si>
  <si>
    <t>р-н. Мытищинский, г. Мытищи, ул. Крестьянская 3-я, д. 16</t>
  </si>
  <si>
    <t>р-н. Мытищинский, г. Мытищи, ул. Кривая, д. 1</t>
  </si>
  <si>
    <t>р-н. Мытищинский, г. Мытищи, ул. Кривая, д. 3</t>
  </si>
  <si>
    <t>р-н. Мытищинский, г. Мытищи, ул. Кривая, д. 4</t>
  </si>
  <si>
    <t>р-н. Мытищинский, г. Мытищи, ул. Летная, д. 7</t>
  </si>
  <si>
    <t>р-н. Мытищинский, г. Мытищи, ул. Селезнева, д. 3б</t>
  </si>
  <si>
    <t>р-н. Мытищинский, г. Мытищи, ул. Ульяновская, д. 49а</t>
  </si>
  <si>
    <t>р-н. Мытищинский, г. Мытищи, ул. Ульяновская, д. 63</t>
  </si>
  <si>
    <t>р-н. Мытищинский, г. Мытищи, ул. Ульяновская, д. 79</t>
  </si>
  <si>
    <t>р-н. Павлово-Посадский, г. Павловский Посад, пер. Герцена, д. 17/3</t>
  </si>
  <si>
    <t>р-н. Павлово-Посадский, г. Павловский Посад, пер. Герцена, д. 21</t>
  </si>
  <si>
    <t>р-н. Павлово-Посадский, г. Павловский Посад, ул. Большая Покровская, д. 29</t>
  </si>
  <si>
    <t>р-н. Павлово-Посадский, г. Павловский Посад, ул. Карповская, д. 2/2</t>
  </si>
  <si>
    <t>р-н. Павлово-Посадский, г. Павловский Посад, ул. Кропоткина, д. 22</t>
  </si>
  <si>
    <t>р-н. Павлово-Посадский, г. Павловский Посад, ул. Урицкого, д. 2</t>
  </si>
  <si>
    <t>р-н. Павлово-Посадский, рп. Большие Дворы, ул. Маяковского, д. 128</t>
  </si>
  <si>
    <t>р-н. Павлово-Посадский, рп. Большие Дворы, ул. Спортивная, д. 1</t>
  </si>
  <si>
    <t>р-н. Павлово-Посадский, рп. Большие Дворы, ул. Спортивная, д. 3</t>
  </si>
  <si>
    <t>р-н. Павлово-Посадский, рп. Большие Дворы, ул. Спортивная, д. 5</t>
  </si>
  <si>
    <t>р-н. Павлово-Посадский, рп. Большие Дворы, ул. Текстильщиков, д. 1/1</t>
  </si>
  <si>
    <t>р-н. Павлово-Посадский, рп. Большие Дворы, ул. Текстильщиков, д. 2/2</t>
  </si>
  <si>
    <t>р-н. Павлово-Посадский, рп. Большие Дворы, ул. Текстильщиков, д. 3</t>
  </si>
  <si>
    <t>р-н. Павлово-Посадский, рп. Большие Дворы, ул. Текстильщиков, д. 4</t>
  </si>
  <si>
    <t>г. Ивантеевка, проезд. Детский, д. 7</t>
  </si>
  <si>
    <t>г. Ивантеевка, ул. Первомайская, д. 12</t>
  </si>
  <si>
    <t>г. Ивантеевка, ул. Первомайская, д. 18</t>
  </si>
  <si>
    <t>г. Ивантеевка, ул. Первомайская, д. 6</t>
  </si>
  <si>
    <t>г. Красноармейск, ул. 8 Марта, д. 3</t>
  </si>
  <si>
    <t>г. Красноармейск, ул. Новая Жизнь, д. 10</t>
  </si>
  <si>
    <t>р-н. Пушкинский, г. Пушкино, ул. Акуловское шоссе, д. 15, к. 11</t>
  </si>
  <si>
    <t>р-н. Пушкинский, г. Пушкино, ул. Оранжерейная, д. 11</t>
  </si>
  <si>
    <t>р-н. Пушкинский, г. Пушкино, ул. Оранжерейная, д. 13</t>
  </si>
  <si>
    <t>р-н. Серебряно-Прудский, д. Ламоново, д. 7</t>
  </si>
  <si>
    <t>р-н. Серебряно-Прудский, рп. Серебряные Пруды, ул. Набережная, д. 83</t>
  </si>
  <si>
    <t>р-н. Серебряно-Прудский, рп. Серебряные Пруды, ул. Южная, д. 35</t>
  </si>
  <si>
    <t>г. Серпухов, пер. Рабочий, д. 1-а</t>
  </si>
  <si>
    <t>г. Серпухов, ул. Дзержинского, д. 2Г</t>
  </si>
  <si>
    <t>г. Серпухов, ул. Залоги, д. 16</t>
  </si>
  <si>
    <t>г. Серпухов, ул. Революции, д. 18</t>
  </si>
  <si>
    <t>р-н. Серпуховский, п. Большевик, ул. Спортивная, д. 15</t>
  </si>
  <si>
    <t>р-н. Серпуховский, пгт. Кирпичный Завод, д. 1</t>
  </si>
  <si>
    <t>р-н. Солнечногорский, г. Солнечногорск, д. Миронцево, мкр. Миронцево, ул. Центральная, д. 4</t>
  </si>
  <si>
    <t>р-н. Солнечногорский, г. Солнечногорск, д. Миронцево, мкр. Миронцево, ул. Центральная, д. 7</t>
  </si>
  <si>
    <t>р-н. Солнечногорский, г. Солнечногорск, ул. Льва Толстого, д. 11</t>
  </si>
  <si>
    <t>р-н. Солнечногорский, г. Солнечногорск, ул. Льва Толстого, д. 13</t>
  </si>
  <si>
    <t>р-н. Солнечногорский, д. Радумля, мкр. ММС-2, д. 13</t>
  </si>
  <si>
    <t>р-н. Солнечногорский, д. Радумля, мкр. ММС-2, д. 14</t>
  </si>
  <si>
    <t>р-н. Солнечногорский, д. Радумля, мкр. ММС-2, д. 15</t>
  </si>
  <si>
    <t>р-н. Солнечногорский, дп. Поварово, мкр. Поселок 1-й, д. 10</t>
  </si>
  <si>
    <t>р-н. Солнечногорский, дп. Поварово, мкр. Поселок 1-й, д. 11</t>
  </si>
  <si>
    <t>р-н. Солнечногорский, дп. Поварово, мкр. Поселок 1-й, д. 14</t>
  </si>
  <si>
    <t>р-н. Солнечногорский, п. Смирновка-2, ул. Кирпичного завода, д. 3</t>
  </si>
  <si>
    <t>р-н. Солнечногорский, п. Смирновка-2, ул. Кирпичного завода, д. 6</t>
  </si>
  <si>
    <t>р-н. Солнечногорский, рп. Менделеево, ул. Куйбышева, д. 28</t>
  </si>
  <si>
    <t>г. Рошаль, ул. 3 Интернационала, д. 13</t>
  </si>
  <si>
    <t>г. Рошаль, ул. 3 Интернационала, д. 7</t>
  </si>
  <si>
    <t>г. Рошаль, ул. 40 лет Октября, д. 1а/4</t>
  </si>
  <si>
    <t>г. Рошаль, ул. Заводская, д. 10</t>
  </si>
  <si>
    <t>г. Рошаль, ул. Заводская, д. 14</t>
  </si>
  <si>
    <t>г. Рошаль, ул. Заводская, д. 16</t>
  </si>
  <si>
    <t>г. Рошаль, ул. Заводская, д. 9</t>
  </si>
  <si>
    <t>г. Рошаль, ул. Карла Либкнехта, д. 17</t>
  </si>
  <si>
    <t>г. Рошаль, ул. Карла Маркса, д. 15</t>
  </si>
  <si>
    <t>г. Рошаль, ул. Карла Маркса, д. 17</t>
  </si>
  <si>
    <t>г. Рошаль, ул. Карла Маркса, д. 44</t>
  </si>
  <si>
    <t>г. Рошаль, ул. Карла Маркса, д. 48</t>
  </si>
  <si>
    <t>г. Рошаль, ул. Мира, д. 21</t>
  </si>
  <si>
    <t>г. Рошаль, ул. Мира, д. 23</t>
  </si>
  <si>
    <t>г. Рошаль, ул. МОГЭС, д. 4а</t>
  </si>
  <si>
    <t>г. Рошаль, ул. Октябрьской Революции, д. 14</t>
  </si>
  <si>
    <t>г. Рошаль, ул. Октябрьской Революции, д. 38</t>
  </si>
  <si>
    <t>г. Рошаль, ул. Октябрьской Революции, д. 40</t>
  </si>
  <si>
    <t>г. Рошаль, ул. Октябрьской Революции, д. 46</t>
  </si>
  <si>
    <t>г. Рошаль, ул. Октябрьской Революции, д. 54</t>
  </si>
  <si>
    <t>г. Рошаль, ул. Урицкого, д. 12</t>
  </si>
  <si>
    <t>г. Рошаль, ул. Урицкого, д. 15</t>
  </si>
  <si>
    <t>г. Рошаль, ул. Урицкого, д. 20</t>
  </si>
  <si>
    <t>г. Рошаль, ул. Урицкого, д. 21/16</t>
  </si>
  <si>
    <t>г. Рошаль, ул. Урицкого, д. 25</t>
  </si>
  <si>
    <t>г. Рошаль, ул. Урицкого, д. 26/13</t>
  </si>
  <si>
    <t>г. Рошаль, ул. Урицкого, д. 28</t>
  </si>
  <si>
    <t>г. Рошаль, ул. Урицкого, д. 35</t>
  </si>
  <si>
    <t>г. Рошаль, ул. Урицкого, д. 70</t>
  </si>
  <si>
    <t>г. Рошаль, ул. Урицкого, д. 71</t>
  </si>
  <si>
    <t>г. Рошаль, ул. Урицкого, д. 72</t>
  </si>
  <si>
    <t>г. Рошаль, ул. Фридриха Энгельса, д. 10</t>
  </si>
  <si>
    <t>г. Рошаль, ул. Фридриха Энгельса, д. 11</t>
  </si>
  <si>
    <t>г. Рошаль, ул. Фридриха Энгельса, д. 15</t>
  </si>
  <si>
    <t>г. Рошаль, ул. Фридриха Энгельса, д. 18</t>
  </si>
  <si>
    <t>г. Рошаль, ул. Фридриха Энгельса, д. 41</t>
  </si>
  <si>
    <t>г. Рошаль, ул. Фридриха Энгельса, д. 43</t>
  </si>
  <si>
    <t>г. Рошаль, ул. Фридриха Энгельса, д. 9/4</t>
  </si>
  <si>
    <t>р-н. Шатурский, г. Шатура, мкр. Керва, ул. Набережная, д. 1А</t>
  </si>
  <si>
    <t>р-н. Шатурский, г. Шатура, мкр. Керва, ул. Набережная, д. 2</t>
  </si>
  <si>
    <t>р-н. Шатурский, г. Шатура, мкр. Керва, ул. Спортивная, д. 3</t>
  </si>
  <si>
    <t>р-н. Шатурский, г. Шатура, мкр. Керва, ул. Спортивная, д. 4/12</t>
  </si>
  <si>
    <t>р-н. Шатурский, г. Шатура, мкр. Керва, ул. Спортивная, д. 5/10</t>
  </si>
  <si>
    <t>р-н. Шатурский, г. Шатура, мкр. Керва, ул. Спортивная, д. 6/13</t>
  </si>
  <si>
    <t>р-н. Шатурский, г. Шатура, мкр. Керва, ул. Спортивная, д. 8</t>
  </si>
  <si>
    <t>р-н. Шатурский, г. Шатура, мкр. Керва, ул. Спортивная, д. 9</t>
  </si>
  <si>
    <t>р-н. Шатурский, г. Шатура, мкр. Керва, ул. Школьная, д. 15</t>
  </si>
  <si>
    <t>р-н. Шатурский, г. Шатура, мкр. Керва, ул. Школьная, д. 4</t>
  </si>
  <si>
    <t>р-н. Шатурский, г. Шатура, мкр. Керва, ул. Школьная, д. 8</t>
  </si>
  <si>
    <t>р-н. Шатурский, г. Шатура, пер. Клубный, д. 6</t>
  </si>
  <si>
    <t>р-н. Шатурский, г. Шатура, пер. Клубный, д. 9</t>
  </si>
  <si>
    <t>р-н. Шатурский, г. Шатура, пр-кт. Ильича, д. 13</t>
  </si>
  <si>
    <t>р-н. Шатурский, г. Шатура, пр-кт. Ильича, д. 60</t>
  </si>
  <si>
    <t>р-н. Шатурский, г. Шатура, пр-кт. Ильича, д. 70</t>
  </si>
  <si>
    <t>р-н. Шатурский, г. Шатура, проезд. Больничный, д. 11</t>
  </si>
  <si>
    <t>р-н. Шатурский, г. Шатура, проезд. Больничный, д. 5</t>
  </si>
  <si>
    <t>р-н. Шатурский, г. Шатура, проезд. Больничный, д. 6</t>
  </si>
  <si>
    <t>р-н. Шатурский, г. Шатура, проезд. Больничный, д. 7</t>
  </si>
  <si>
    <t>р-н. Шатурский, г. Шатура, проезд. Больничный, д. 7А</t>
  </si>
  <si>
    <t>р-н. Шатурский, г. Шатура, проезд. Больничный, д. 8</t>
  </si>
  <si>
    <t>р-н. Шатурский, г. Шатура, проезд. Конный, д. 13</t>
  </si>
  <si>
    <t>р-н. Шатурский, г. Шатура, ул. Большевик, д. 102</t>
  </si>
  <si>
    <t>р-н. Шатурский, г. Шатура, ул. Войкова, д. 15/15</t>
  </si>
  <si>
    <t>р-н. Шатурский, г. Шатура, ул. Дача Винтера, д. 1</t>
  </si>
  <si>
    <t>р-н. Шатурский, г. Шатура, ул. Дача Винтера, д. 2</t>
  </si>
  <si>
    <t>р-н. Шатурский, г. Шатура, ул. Дача Винтера, д. 3</t>
  </si>
  <si>
    <t>р-н. Шатурский, г. Шатура, ул. Дача Винтера, д. 4</t>
  </si>
  <si>
    <t>р-н. Шатурский, г. Шатура, ул. Дача Винтера, д. 6</t>
  </si>
  <si>
    <t>р-н. Шатурский, г. Шатура, ул. Жарова, д. 29/5</t>
  </si>
  <si>
    <t>р-н. Шатурский, г. Шатура, ул. Жарова, д. 31</t>
  </si>
  <si>
    <t>р-н. Шатурский, г. Шатура, ул. Жарова, д. 7</t>
  </si>
  <si>
    <t>р-н. Шатурский, г. Шатура, ул. Интернациональная, д. 25</t>
  </si>
  <si>
    <t>р-н. Шатурский, г. Шатура, ул. Интернациональная, д. 27/3</t>
  </si>
  <si>
    <t>р-н. Шатурский, г. Шатура, ул. Клары Цеткин, д. 11</t>
  </si>
  <si>
    <t>р-н. Шатурский, г. Шатура, ул. Клары Цеткин, д. 15</t>
  </si>
  <si>
    <t>р-н. Шатурский, г. Шатура, ул. Клары Цеткин, д. 21</t>
  </si>
  <si>
    <t>р-н. Шатурский, г. Шатура, ул. Клары Цеткин, д. 27</t>
  </si>
  <si>
    <t>р-н. Шатурский, г. Шатура, ул. Клары Цеткин, д. 3/20</t>
  </si>
  <si>
    <t>р-н. Шатурский, г. Шатура, ул. Красноармейская, д. 5</t>
  </si>
  <si>
    <t>р-н. Шатурский, г. Шатура, ул. Московская, д. 1</t>
  </si>
  <si>
    <t>р-н. Шатурский, г. Шатура, ул. Московская, д. 14</t>
  </si>
  <si>
    <t>р-н. Шатурский, г. Шатура, ул. Московская, д. 16</t>
  </si>
  <si>
    <t>р-н. Шатурский, г. Шатура, ул. Московская, д. 18</t>
  </si>
  <si>
    <t>р-н. Шатурский, г. Шатура, ул. Московская, д. 2</t>
  </si>
  <si>
    <t>р-н. Шатурский, г. Шатура, ул. Московская, д. 24</t>
  </si>
  <si>
    <t>р-н. Шатурский, г. Шатура, ул. Московская, д. 26</t>
  </si>
  <si>
    <t>р-н. Шатурский, г. Шатура, ул. Московская, д. 3/1</t>
  </si>
  <si>
    <t>р-н. Шатурский, г. Шатура, ул. Московская, д. 7</t>
  </si>
  <si>
    <t>р-н. Шатурский, г. Шатура, ул. Московская, д. 9</t>
  </si>
  <si>
    <t>р-н. Шатурский, г. Шатура, ул. Подсобное х-во, д. 4</t>
  </si>
  <si>
    <t>р-н. Шатурский, г. Шатура, ул. Подсобное х-во, д. 6</t>
  </si>
  <si>
    <t>р-н. Шатурский, г. Шатура, ул. Подсобное х-во, д. 7</t>
  </si>
  <si>
    <t>р-н. Шатурский, г. Шатура, ул. Радченко, д. 10</t>
  </si>
  <si>
    <t>р-н. Шатурский, г. Шатура, ул. Радченко, д. 16А</t>
  </si>
  <si>
    <t>р-н. Шатурский, г. Шатура, ул. Радченко, д. 17</t>
  </si>
  <si>
    <t>р-н. Шатурский, г. Шатура, ул. Радченко, д. 3</t>
  </si>
  <si>
    <t>р-н. Шатурский, г. Шатура, ул. Савушкина, д. 4</t>
  </si>
  <si>
    <t>р-н. Шатурский, г. Шатура, ул. Савушкина, д. 6</t>
  </si>
  <si>
    <t>р-н. Шатурский, г. Шатура, ул. Советская, д. 35</t>
  </si>
  <si>
    <t>р-н. Шатурский, г. Шатура, ул. Советская, д. 37</t>
  </si>
  <si>
    <t>р-н. Шатурский, г. Шатура, ул. Станционная, д. 6</t>
  </si>
  <si>
    <t>р-н. Шатурский, г. Шатура, ул. Чехова, д. 73</t>
  </si>
  <si>
    <t>р-н. Шатурский, г. Шатура, ул. Чехова, д. 78</t>
  </si>
  <si>
    <t>р-н. Шатурский, г. Шатура, ул. Чехова, д. 84</t>
  </si>
  <si>
    <t>р-н. Шатурский, г. Шатура, ул. Чехова, д. 88</t>
  </si>
  <si>
    <t>р-н. Шатурский, г. Шатура, ул. Энергетиков, д. 5</t>
  </si>
  <si>
    <t>р-н. Шатурский, г. Шатура, ул. Энергетиков, д. 9</t>
  </si>
  <si>
    <t>р-н. Шатурский, д. Бордуки, д. 134</t>
  </si>
  <si>
    <t>р-н. Шатурский, д. Кобелево, д. 22</t>
  </si>
  <si>
    <t>р-н. Шатурский, д. Кобелево, д. 24</t>
  </si>
  <si>
    <t>р-н. Шатурский, д. Кобелево, д. 39</t>
  </si>
  <si>
    <t>р-н. Шатурский, д. Левошево, д. 1</t>
  </si>
  <si>
    <t>р-н. Шатурский, д. Левошево, д. 27</t>
  </si>
  <si>
    <t>р-н. Шатурский, д. Левошево, д. 4</t>
  </si>
  <si>
    <t>р-н. Шатурский, д. Левошево, д. 6</t>
  </si>
  <si>
    <t>р-н. Шатурский, д. Маврино, д. 1</t>
  </si>
  <si>
    <t>р-н. Шатурский, д. Михайловская, д. 30</t>
  </si>
  <si>
    <t>р-н. Шатурский, д. Самойлиха, д. 50а</t>
  </si>
  <si>
    <t>р-н. Шатурский, нп. 19 Поселок, д. 10</t>
  </si>
  <si>
    <t>р-н. Шатурский, нп. 19 Поселок, д. 2</t>
  </si>
  <si>
    <t>р-н. Шатурский, п. Бакшеево, ул. 1 Мая, д. 21</t>
  </si>
  <si>
    <t>р-н. Шатурский, п. Бакшеево, ул. 1 Мая, д. 23</t>
  </si>
  <si>
    <t>р-н. Шатурский, п. Бакшеево, ул. 1 Мая, д. 4</t>
  </si>
  <si>
    <t>р-н. Шатурский, п. Бакшеево, ул. Клубная, д. 3</t>
  </si>
  <si>
    <t>р-н. Шатурский, п. Бакшеево, ул. Транспортная, д. 2</t>
  </si>
  <si>
    <t>р-н. Шатурский, п. Воймежный, д. 3</t>
  </si>
  <si>
    <t>р-н. Шатурский, п. Воймежный, д. 4</t>
  </si>
  <si>
    <t>р-н. Шатурский, п. Долгуша, д. 1</t>
  </si>
  <si>
    <t>р-н. Шатурский, п. Долгуша, д. 11</t>
  </si>
  <si>
    <t>р-н. Шатурский, п. Долгуша, д. 2, лит. б</t>
  </si>
  <si>
    <t>р-н. Шатурский, п. Долгуша, д. 25</t>
  </si>
  <si>
    <t>р-н. Шатурский, п. Долгуша, д. 50</t>
  </si>
  <si>
    <t>р-н. Шатурский, п. Долгуша, д. 53</t>
  </si>
  <si>
    <t>р-н. Шатурский, п. Осаново-Дубовое, ул. Школьная, д. 20</t>
  </si>
  <si>
    <t>р-н. Шатурский, п. Осаново-Дубовое, ул. Школьная, д. 22</t>
  </si>
  <si>
    <t>р-н. Шатурский, п. Пустоши, ул. Школьная, д. 5</t>
  </si>
  <si>
    <t>р-н. Шатурский, п. Радовицкий, ул. Больничная, д. 3</t>
  </si>
  <si>
    <t>р-н. Шатурский, п. Радовицкий, ул. Клубная, д. 5/24</t>
  </si>
  <si>
    <t>р-н. Шатурский, п. Радовицкий, ул. Клубная, д. 7/23</t>
  </si>
  <si>
    <t>р-н. Шатурский, п. Радовицкий, ул. Первомайская, д. 5</t>
  </si>
  <si>
    <t>р-н. Шатурский, п. Радовицкий, ул. Советская, д. 3</t>
  </si>
  <si>
    <t>р-н. Шатурский, п. Радовицкий, ул. Центральная, д. 11</t>
  </si>
  <si>
    <t>р-н. Шатурский, п. Радовицкий, ул. Центральная, д. 12</t>
  </si>
  <si>
    <t>р-н. Шатурский, п. Радовицкий, ул. Центральная, д. 19</t>
  </si>
  <si>
    <t>р-н. Шатурский, п. Радовицкий, ул. Центральная, д. 20</t>
  </si>
  <si>
    <t>р-н. Шатурский, п. Северная Грива, д. 11</t>
  </si>
  <si>
    <t>р-н. Шатурский, п. Северная Грива, д. 14</t>
  </si>
  <si>
    <t>р-н. Шатурский, п. Северная Грива, д. 20</t>
  </si>
  <si>
    <t>р-н. Шатурский, п. Северная Грива, д. 26</t>
  </si>
  <si>
    <t>р-н. Шатурский, п. Северная Грива, д. 27</t>
  </si>
  <si>
    <t>р-н. Шатурский, п. Северная Грива, д. 29</t>
  </si>
  <si>
    <t>р-н. Шатурский, п. Северная Грива, д. 3</t>
  </si>
  <si>
    <t>р-н. Шатурский, п. Северная Грива, д. 4</t>
  </si>
  <si>
    <t>р-н. Шатурский, п. Северная Грива, д. 5</t>
  </si>
  <si>
    <t>р-н. Шатурский, п. Шатурторф, ул. Афанасьева, д. 5</t>
  </si>
  <si>
    <t>р-н. Шатурский, п. Шатурторф, ул. Афанасьева, д. 7</t>
  </si>
  <si>
    <t>р-н. Шатурский, п. Шатурторф, ул. Интернациональная, д. 11</t>
  </si>
  <si>
    <t>р-н. Шатурский, п. Шатурторф, ул. Интернациональная, д. 13</t>
  </si>
  <si>
    <t>р-н. Шатурский, п. Шатурторф, ул. Интернациональная, д. 16</t>
  </si>
  <si>
    <t>р-н. Шатурский, п. Шатурторф, ул. Интернациональная, д. 17</t>
  </si>
  <si>
    <t>р-н. Шатурский, п. Шатурторф, ул. Интернациональная, д. 18</t>
  </si>
  <si>
    <t>р-н. Шатурский, п. Шатурторф, ул. Интернациональная, д. 22/3</t>
  </si>
  <si>
    <t>р-н. Шатурский, п. Шатурторф, ул. Интернациональная, д. 3</t>
  </si>
  <si>
    <t>р-н. Шатурский, п. Шатурторф, ул. Лесная, д. 1</t>
  </si>
  <si>
    <t>р-н. Шатурский, п. Шатурторф, ул. Мира, д. 8</t>
  </si>
  <si>
    <t>р-н. Шатурский, п. Шатурторф, ул. Пролетарская, д. 10</t>
  </si>
  <si>
    <t>р-н. Шатурский, п. Шатурторф, ул. Совхозная, д. 1</t>
  </si>
  <si>
    <t>р-н. Шатурский, п/ст. Сазоново, д. 1</t>
  </si>
  <si>
    <t>р-н. Шатурский, п/ст. Сазоново, д. 3</t>
  </si>
  <si>
    <t>р-н. Шатурский, рп. Мишеронский, ул. Замкова, д. 9</t>
  </si>
  <si>
    <t>р-н. Шатурский, рп. Мишеронский, ул. Луначарского, д. 10</t>
  </si>
  <si>
    <t>р-н. Шатурский, рп. Мишеронский, ул. Майская, д. 21</t>
  </si>
  <si>
    <t>р-н. Шатурский, рп. Мишеронский, ул. Нариманова, д. 9</t>
  </si>
  <si>
    <t>р-н. Шатурский, рп. Мишеронский, ул. Новая, д. 7</t>
  </si>
  <si>
    <t>р-н. Шатурский, рп. Мишеронский, ул. Октябрьская, д. 11</t>
  </si>
  <si>
    <t>р-н. Шатурский, рп. Мишеронский, ул. Пролетарская, д. 14</t>
  </si>
  <si>
    <t>р-н. Шатурский, рп. Мишеронский, ул. Пролетарская, д. 4</t>
  </si>
  <si>
    <t>р-н. Шатурский, рп. Мишеронский, ул. Пролетарская, д. 8</t>
  </si>
  <si>
    <t>р-н. Шатурский, рп. Черусти, пер. Больничный, д. 1А</t>
  </si>
  <si>
    <t>р-н. Шатурский, рп. Черусти, ул. Вокзальная, д. 27</t>
  </si>
  <si>
    <t>р-н. Шатурский, рп. Черусти, ул. Вокзальная, д. 29</t>
  </si>
  <si>
    <t>р-н. Шатурский, рп. Черусти, ул. Вокзальная, д. 9</t>
  </si>
  <si>
    <t>р-н. Шатурский, рп. Черусти, ул. Леспромхоз, д. 17</t>
  </si>
  <si>
    <t>р-н. Шатурский, с. Дмитровский Погост, ул. Ленина, д. 10</t>
  </si>
  <si>
    <t>р-н. Шатурский, с. Дмитровский Погост, ул. Ленина, д. 12</t>
  </si>
  <si>
    <t>р-н. Шатурский, с. Дмитровский Погост, ул. Ленина, д. 5</t>
  </si>
  <si>
    <t>р-н. Шатурский, с. Дмитровский Погост, ул. Футбольная, д. 8</t>
  </si>
  <si>
    <t>р-н. Шатурский, с. Кривандино, ул. Лесная, д. 28</t>
  </si>
  <si>
    <t>р-н. Шатурский, с. Кривандино, ул. Лесная, д. 30</t>
  </si>
  <si>
    <t>р-н. Шатурский, с. Кривандино, ул. Песчаная, д. 13</t>
  </si>
  <si>
    <t>р-н. Шатурский, с. Кривандино, ул. Песчаная, д. 8</t>
  </si>
  <si>
    <t>р-н. Шатурский, с. Кривандино, ул. Садовая, д. 3</t>
  </si>
  <si>
    <t>р-н. Шатурский, с. Кривандино, ул. Советская, д. 10</t>
  </si>
  <si>
    <t>р-н. Шатурский, с. Кривандино, ул. Советская, д. 20</t>
  </si>
  <si>
    <t>р-н. Шатурский, с. Кривандино, ул. Центральная, д. 25</t>
  </si>
  <si>
    <t>р-н. Шатурский, с. Кривандино, ул. Центральная, д. 44</t>
  </si>
  <si>
    <t>р-н. Шатурский, с. Кривандино, ул. Центральная, д. 88</t>
  </si>
  <si>
    <t>р-н. Шатурский, с. Кривандино, ул. Шмидта, д. 26</t>
  </si>
  <si>
    <t>р-н. Шатурский, с. Петровское, д. 6</t>
  </si>
  <si>
    <t>р-н. Шатурский, с. Середниково, д. 153</t>
  </si>
  <si>
    <t>р-н. Шатурский, с. Середниково, д. 195</t>
  </si>
  <si>
    <t>р-н. Шатурский, с. Середниково, д. 27</t>
  </si>
  <si>
    <t>р-н. Шатурский, с. Середниково, ул. Молодежная, д. 21</t>
  </si>
  <si>
    <t>р-н. Шатурский, с. Середниково, ул. Молодежная, д. 22</t>
  </si>
  <si>
    <t>р-н. Шатурский, с. Середниково, ул. Тихая, д. 6</t>
  </si>
  <si>
    <t>р-н. Шаховской, с. Белая Колпь, ул. Микрорайон, д. 1</t>
  </si>
  <si>
    <t>р-н. Щелковский, дп. Загорянский, ул. Кирова, д. 16</t>
  </si>
  <si>
    <t>р-н. Щелковский, дп. Загорянский, ул. Кирова, д. 18</t>
  </si>
  <si>
    <t>р-н. Щелковский, рп. Фряново, ул. Поварова, д. 51</t>
  </si>
  <si>
    <t>р-н. Щелковский, с. Трубино, д. 58</t>
  </si>
  <si>
    <t>г. Электрогорск, ул. Классона, д. 14</t>
  </si>
  <si>
    <t>г. Электрогорск, ул. Комсомольская, д. 2</t>
  </si>
  <si>
    <t>г. Электрогорск, ул. Комсомольская, д. 3</t>
  </si>
  <si>
    <t>г. Электрогорск, ул. Комсомольская, д. 4</t>
  </si>
  <si>
    <t>г. Электрогорск, ул. Комсомольская, д. 5</t>
  </si>
  <si>
    <t>г. Электрогорск, ул. Ленина, д. 39</t>
  </si>
  <si>
    <t>г. Электросталь, ул. Маяковского, д. 4</t>
  </si>
  <si>
    <t>р-н. Ногинский, п. Елизаветино, ул. Прудная, д. 16</t>
  </si>
  <si>
    <t>р-н. Наро-Фоминский, г. Апрелевка, ул. Островского, д. 11</t>
  </si>
  <si>
    <t>р-н. Наро-Фоминский, г. Верея, ул. Красная, д. 18</t>
  </si>
  <si>
    <t>р-н. Наро-Фоминский, г. Наро-Фоминск, ул. Автодорожная, д. 12</t>
  </si>
  <si>
    <t>р-н. Наро-Фоминский, г. Наро-Фоминск, ул. Боброва, д. 2</t>
  </si>
  <si>
    <t>р-н. Наро-Фоминский, г. Наро-Фоминск, ул. Карла Маркса, д. 17</t>
  </si>
  <si>
    <t>р-н. Наро-Фоминский, г. Наро-Фоминск, ул. Московская, д. 23</t>
  </si>
  <si>
    <t>р-н. Наро-Фоминский, г. Наро-Фоминск, ул. Новикова, д. 14</t>
  </si>
  <si>
    <t>р-н. Наро-Фоминский, г. Наро-Фоминск, ул. Новикова, д. 16</t>
  </si>
  <si>
    <t>р-н. Наро-Фоминский, г. Наро-Фоминск, ул. Новикова, д. 8</t>
  </si>
  <si>
    <t>р-н. Наро-Фоминский, г. Наро-Фоминск, ул. Полубоярова, д. 12</t>
  </si>
  <si>
    <t>р-н. Наро-Фоминский, д. Ревякино, д. 3</t>
  </si>
  <si>
    <t>р-н. Наро-Фоминский, п. Александровка, ул. Центральная, д. 1в</t>
  </si>
  <si>
    <t>р-н. Наро-Фоминский, рп. Калининец, д. 294</t>
  </si>
  <si>
    <t>р-н. Наро-Фоминский, с. Петровское, д. 101</t>
  </si>
  <si>
    <t>р-н. Одинцовский, рп. Большие Вяземы, ул. Институт, д. 2</t>
  </si>
  <si>
    <t>р-н. Одинцовский, рп. Большие Вяземы, ул. Институт, д. 6</t>
  </si>
  <si>
    <t>г. Орехово-Зуево, проезд. Фабзавуча, д. 4</t>
  </si>
  <si>
    <t>г. Орехово-Зуево, ул. Московская, д. 21</t>
  </si>
  <si>
    <t>г. Орехово-Зуево, ул. Стаханова, д. 3</t>
  </si>
  <si>
    <t>г. Орехово-Зуево, ул. Стаханова, д. 30А</t>
  </si>
  <si>
    <t>г. Орехово-Зуево, ул. Стаханова, д. 30Б</t>
  </si>
  <si>
    <t>г. Орехово-Зуево, ул. Стаханова, д. 5</t>
  </si>
  <si>
    <t>г. Орехово-Зуево, ул. Стаханова, д. 7</t>
  </si>
  <si>
    <t>г. Орехово-Зуево, ул. Стаханова, д. 8</t>
  </si>
  <si>
    <t>г. Орехово-Зуево, ул. Стаханова, д. 9</t>
  </si>
  <si>
    <t>р-н. Орехово-Зуевский, г. Дрезна, ул. Революции, д. 17</t>
  </si>
  <si>
    <t>р-н. Орехово-Зуевский, г. Куровское, ул. Железнодорожный поселок, д. 11</t>
  </si>
  <si>
    <t>р-н. Орехово-Зуевский, д. Новое (Новинское с/п), ул. Мира, д. 16</t>
  </si>
  <si>
    <t>р-н. Раменский, г. Раменское, проезд. Деревообделочный, д. 1</t>
  </si>
  <si>
    <t>р-н. Раменский, г. Раменское, ул. Красная, д. 22</t>
  </si>
  <si>
    <t>р-н. Раменский, г. Раменское, ул. Красный Октябрь, д. 41</t>
  </si>
  <si>
    <t>р-н. Раменский, г. Раменское, ул. Красный Октябрь, д. 47</t>
  </si>
  <si>
    <t>р-н. Раменский, г. Раменское, ул. Михалевича, д. 66, к. 2</t>
  </si>
  <si>
    <t>р-н. Раменский, д. Клишева, ул. Центральная, д. 10</t>
  </si>
  <si>
    <t>р-н. Раменский, п. Быково, ул. Праволинейная, д. 29</t>
  </si>
  <si>
    <t>р-н. Раменский, п. Быково, ул. Прудовая, д. 11а</t>
  </si>
  <si>
    <t>р-н. Раменский, п. Быково, ул. Прудовая, д. 9</t>
  </si>
  <si>
    <t>р-н. Раменский, п. Ганусово, д. 31</t>
  </si>
  <si>
    <t>р-н. Раменский, п. Ильинский, ул. Октябрьская, д. 58</t>
  </si>
  <si>
    <t>р-н. Раменский, п. Ильинский, ул. Октябрьская, д. 60</t>
  </si>
  <si>
    <t>р-н. Раменский, п. Комбината стройматериалов-1, д. 2</t>
  </si>
  <si>
    <t>р-н. Раменский, п. Кузяевского Фарфорового Завода, д. 19</t>
  </si>
  <si>
    <t>р-н. Раменский, с. Быково, ул. Санаторная, д. 9</t>
  </si>
  <si>
    <t>р-н. Раменский, с. Константиново, ул. Новая, д. 10</t>
  </si>
  <si>
    <t>р-н. Раменский, с. Константиново, ул. Новая, д. 11</t>
  </si>
  <si>
    <t>р-н. Раменский, с. Татаринцево, д. 64</t>
  </si>
  <si>
    <t>р-н. Рузский, с. Покровское, городок. Жилой, д. 56</t>
  </si>
  <si>
    <t>Итого по городскому округу Бронницы</t>
  </si>
  <si>
    <t>Итого по городскому округу Дзержинский</t>
  </si>
  <si>
    <t>Итого по городскому округу Долгопрудный</t>
  </si>
  <si>
    <t>Итого по городскому округу Домодедово</t>
  </si>
  <si>
    <t>Итого по городскому округу Зарайск</t>
  </si>
  <si>
    <t>Итого по городскому округу Кашира</t>
  </si>
  <si>
    <t>Итого по городскому округу Коломна</t>
  </si>
  <si>
    <t>Итого по городскому округу Королёв</t>
  </si>
  <si>
    <t>Итого по городскому округу Лобня</t>
  </si>
  <si>
    <t>Итого по городскому округу Лотошино</t>
  </si>
  <si>
    <t>Итого по городскому округу Луховицы</t>
  </si>
  <si>
    <t>Итого по городскому округу Люберцы</t>
  </si>
  <si>
    <t>Итого по городскому округу Мытищи</t>
  </si>
  <si>
    <t>Итого по городскому округу Пушкинский</t>
  </si>
  <si>
    <t>Итого по городскому округу Серебряные Пруды</t>
  </si>
  <si>
    <t>Итого по городскому округу Серпухов</t>
  </si>
  <si>
    <t>Итого по Богородскому городскому округу</t>
  </si>
  <si>
    <t>Итого по Орехово-Зуевскому городскому округу</t>
  </si>
  <si>
    <t>Итого по Рузскому городскому округу</t>
  </si>
  <si>
    <t>Итого по Сергиево-Посадскому городскому округу</t>
  </si>
  <si>
    <t>Итого по Волоколамскому городскому округу</t>
  </si>
  <si>
    <t>Итого по Павлово-Посадскому городскому округу</t>
  </si>
  <si>
    <t>Московская область, г. Кашира, ул. Сергея Ионова, д. 2</t>
  </si>
  <si>
    <t>Московская область, г. Кашира, мкр. Ожерелье, ул. Стадионная, д. 3</t>
  </si>
  <si>
    <t>Московская область, г.о. Кашира, д. Труфаново, ул. Советская, д. 10</t>
  </si>
  <si>
    <t>Московская область, г.о. Кашира, д. Пятница, ул. Дорожная, д. 7</t>
  </si>
  <si>
    <t>г. Сергиев Посад, Московское ш., д.50</t>
  </si>
  <si>
    <t>г. Сергиев Посад, Московское ш., д.52</t>
  </si>
  <si>
    <t>г. Сергиев Посад, Московское ш., д.7</t>
  </si>
  <si>
    <t>г. Сергиев Посад, Московское ш., д.9</t>
  </si>
  <si>
    <t>г. Сергиев Посад, Московское ш., д.12</t>
  </si>
  <si>
    <t>г. Сергиев Посад, Московское ш., д.13</t>
  </si>
  <si>
    <t>г. Сергиев Посад, Московское ш., д.15</t>
  </si>
  <si>
    <t>г. Сергиев Посад, ул. Строительная, д.6</t>
  </si>
  <si>
    <t>г. Сергиев Посад, ул. Строительная, д.7</t>
  </si>
  <si>
    <t>г. Сергиев Посад, ул. Строительная, д.8</t>
  </si>
  <si>
    <t>Сергиево-Посадский г.о., д. Березняки, д.13</t>
  </si>
  <si>
    <t>г. Сергиев Посад, пер. Березовый, д.10</t>
  </si>
  <si>
    <t>Сергиево-Посадский г.о., с. Муханово, ул. Первомайская, д.3</t>
  </si>
  <si>
    <t>г. Сергиев Посад, ул. Николая Громова, д.25а</t>
  </si>
  <si>
    <t>Сергиево-Посадский г.о., п. Репихово, д.13</t>
  </si>
  <si>
    <t>г. Сергиев Посад, ул. Совхозная, д.2а</t>
  </si>
  <si>
    <t>г. Сергиев Посад, ул. Совхозная, д.2б</t>
  </si>
  <si>
    <t>г. Сергиев Посад, ул. Толстого, д.11/7</t>
  </si>
  <si>
    <t>г. Хотьково, ул. Горжовицкая, д.7</t>
  </si>
  <si>
    <t>г. Сергиев Посад, ул. Кооперативная, д.35Б</t>
  </si>
  <si>
    <t>г. Электрогорск, ул. Пионерская, д. 1</t>
  </si>
  <si>
    <t>г. Павловский Посад, ул. 1 Мая, д. 7</t>
  </si>
  <si>
    <t>г. Егорьевск, ул. Восстания, д.1А/17</t>
  </si>
  <si>
    <t>г. Егорьевск, ул. Октябрьская, д.85/9</t>
  </si>
  <si>
    <t>г. Коломна, ул. Ларцевы поляны, д. 31</t>
  </si>
  <si>
    <t>г. Коломна, ул. Первомайская, д. 38</t>
  </si>
  <si>
    <t>г. Коломна, ул. Набережная, д. 23</t>
  </si>
  <si>
    <t>г. Коломна, ул. Набережная, д. 6</t>
  </si>
  <si>
    <t>г. Озеры, ул. Калинина, д. 6</t>
  </si>
  <si>
    <t>г. Озеры, ул. Ленина, д. 34</t>
  </si>
  <si>
    <t>г. Озеры, ул. Трудовая, д. 14</t>
  </si>
  <si>
    <t>с. Редькино, ул. Фабрика Ока, д. 4</t>
  </si>
  <si>
    <t>п. Лесной, ул. Первомайская, д. 14</t>
  </si>
  <si>
    <t>рп. Пески, пер. Карьерный, д. 1</t>
  </si>
  <si>
    <t>г. Раменское, ул. Кустарная, д. 3</t>
  </si>
  <si>
    <t>г. Раменское, ул. Сосновый Бор, д. 1</t>
  </si>
  <si>
    <t>г. Раменское, ул. Сосновый Бор, д. 2</t>
  </si>
  <si>
    <t>Раменский г.о., г. Раменское, ул. Сосновый бор, д. 3</t>
  </si>
  <si>
    <t>Раменский г.о., г. Раменское, ул. Сосновый бор, д. 4</t>
  </si>
  <si>
    <t>д. Верея, ул. 8 Марта, д. 2</t>
  </si>
  <si>
    <t>Раменский г.о., д. Донино, тер. ст. Донино, д. 1</t>
  </si>
  <si>
    <t>д. Литвиново, ул. Железнодорожная, д. 2</t>
  </si>
  <si>
    <t>Раменский г.о., с. Речицы,  ул. Речицкий завод, д. 10</t>
  </si>
  <si>
    <t>Раменский г.о., д. Панино, ул. Новая, д. 20</t>
  </si>
  <si>
    <t>Раменский г.о., дп. Удельная, ул. Октябрьская, д. 34</t>
  </si>
  <si>
    <t>Раменский г.о., п. Опытное поле, д. 1</t>
  </si>
  <si>
    <t>Раменский г.о., п. Быково, ул. Карла Маркса, д. 42</t>
  </si>
  <si>
    <t>Раменский г.о., дп. Удельная, ул. Октябрьская, д. 42</t>
  </si>
  <si>
    <t>д.Радумля, мкр.ММС-2, д.11</t>
  </si>
  <si>
    <t>д.Радумля, мкр.ММС-2, д.12</t>
  </si>
  <si>
    <t>р-н. Мытищинский, г. Мытищи, ул. Ульяновская, д. 28</t>
  </si>
  <si>
    <t>р-н. Мытищинский, г. Мытищи, ул. Чапаева, д. 19</t>
  </si>
  <si>
    <t>р-н. Мытищинский, г. Мытищи, ул. Чапаева, д. 7</t>
  </si>
  <si>
    <t xml:space="preserve"> г. Королев, ул. Коммунальная, д. 13</t>
  </si>
  <si>
    <t>г. Красноармейск, ул. 8 Марта, д. 7</t>
  </si>
  <si>
    <t>г. Пушкино, ул. Горького, д. 11</t>
  </si>
  <si>
    <t>Сергиево-Посадский г.о., п. Мостовик, ул. Пионерская, д.5</t>
  </si>
  <si>
    <t>г. Талдом, ул. Вокзальная, д. 27</t>
  </si>
  <si>
    <t>г. Талдом, ул. Вокзальная, д. 5</t>
  </si>
  <si>
    <t>г. Талдом, ул. Кустарная, д. 19/21</t>
  </si>
  <si>
    <t>г. Талдом, ул. Орлова, д. 28</t>
  </si>
  <si>
    <t>г. Талдом, ул. Тверская, д. 49</t>
  </si>
  <si>
    <t>г. Талдом, ш. Московское, д. 5/2</t>
  </si>
  <si>
    <t>рп. Запрудня, ул. Западная, д. 8</t>
  </si>
  <si>
    <t>г. Домодедово, с. Лобаново, ул. Знаменская, д. 2</t>
  </si>
  <si>
    <t>обл. Московская, р-н. Луховицкий, рп. Белоомут, ул. Огаревская Большая, д. 11</t>
  </si>
  <si>
    <t>обл. Московская, р-н. Луховицкий, д. Круглово, д. 3 а</t>
  </si>
  <si>
    <t>обл. Московская, р-н. Луховицкий, г. Луховицы, ул. Жуковского, д. 6</t>
  </si>
  <si>
    <t>обл. Московская, р-н. Луховицкий, г. Луховицы, ул. Первомайская, д. 1</t>
  </si>
  <si>
    <t>обл. Московская, р-н. Луховицкий, п. Красная Пойма, ул. Лесная, д. 3</t>
  </si>
  <si>
    <t>обл. Московская, р-н. Луховицкий, п. Фруктовая, ул. Вишневая, д. 12</t>
  </si>
  <si>
    <t>обл. Московская, р-н. Луховицкий, п. Фруктовая, ул. Лесная, д. 4</t>
  </si>
  <si>
    <t>обл. Московская, р-н. Луховицкий, с. Дединово, ул. Красные Зори, д. 1</t>
  </si>
  <si>
    <t>обл. Московская, р-н. Луховицкий, с. Дединово, ул. Красные Зори, д. 6</t>
  </si>
  <si>
    <t>108ПА-527</t>
  </si>
  <si>
    <t>1756-П</t>
  </si>
  <si>
    <t>1757-П</t>
  </si>
  <si>
    <t>1752-П</t>
  </si>
  <si>
    <t>1754-П</t>
  </si>
  <si>
    <t>1758-П</t>
  </si>
  <si>
    <t>1751-П</t>
  </si>
  <si>
    <t>1755-П</t>
  </si>
  <si>
    <t>1753-П</t>
  </si>
  <si>
    <t>589-П</t>
  </si>
  <si>
    <t>592-П</t>
  </si>
  <si>
    <t>580-П</t>
  </si>
  <si>
    <t>585-П</t>
  </si>
  <si>
    <t>583-П</t>
  </si>
  <si>
    <t>584-П</t>
  </si>
  <si>
    <t>605-П</t>
  </si>
  <si>
    <t>582-П</t>
  </si>
  <si>
    <t>581-П</t>
  </si>
  <si>
    <t>586-П</t>
  </si>
  <si>
    <t>578-П</t>
  </si>
  <si>
    <t>594-П</t>
  </si>
  <si>
    <t>595-П</t>
  </si>
  <si>
    <t>579-П</t>
  </si>
  <si>
    <t>1354-П</t>
  </si>
  <si>
    <t>1355-П</t>
  </si>
  <si>
    <t>1599-П</t>
  </si>
  <si>
    <t>1071-П</t>
  </si>
  <si>
    <t>1155-П</t>
  </si>
  <si>
    <t>1477-П</t>
  </si>
  <si>
    <t>6237-П</t>
  </si>
  <si>
    <t>188</t>
  </si>
  <si>
    <t>138-р</t>
  </si>
  <si>
    <t>329-р</t>
  </si>
  <si>
    <t>2175-ПА</t>
  </si>
  <si>
    <t>437-ПА</t>
  </si>
  <si>
    <t>1985-ПА</t>
  </si>
  <si>
    <t>227-ПА</t>
  </si>
  <si>
    <t>436-ПА</t>
  </si>
  <si>
    <t>146-ПА</t>
  </si>
  <si>
    <t>786-ПА</t>
  </si>
  <si>
    <t>1204-ПА</t>
  </si>
  <si>
    <t>1205-ПА</t>
  </si>
  <si>
    <t>1206-ПА</t>
  </si>
  <si>
    <t>336</t>
  </si>
  <si>
    <t>337</t>
  </si>
  <si>
    <t>849</t>
  </si>
  <si>
    <t>338</t>
  </si>
  <si>
    <t>4-ПГА</t>
  </si>
  <si>
    <t>139</t>
  </si>
  <si>
    <t>571-ПА/н</t>
  </si>
  <si>
    <t>5274</t>
  </si>
  <si>
    <t>1607</t>
  </si>
  <si>
    <t>1605</t>
  </si>
  <si>
    <t>1608</t>
  </si>
  <si>
    <t>8136</t>
  </si>
  <si>
    <t>1606</t>
  </si>
  <si>
    <t>8137</t>
  </si>
  <si>
    <t>112ПА-141</t>
  </si>
  <si>
    <t>112ПА-142</t>
  </si>
  <si>
    <t>112ПА-143</t>
  </si>
  <si>
    <t>112ПА-140</t>
  </si>
  <si>
    <t>1875</t>
  </si>
  <si>
    <t>1002</t>
  </si>
  <si>
    <t>1873</t>
  </si>
  <si>
    <t>2235</t>
  </si>
  <si>
    <t>1874</t>
  </si>
  <si>
    <t>675</t>
  </si>
  <si>
    <t>1872</t>
  </si>
  <si>
    <t>25.01.2024</t>
  </si>
  <si>
    <t>22.03.2024</t>
  </si>
  <si>
    <t>1242/7</t>
  </si>
  <si>
    <t>1243/7</t>
  </si>
  <si>
    <t>1244/7</t>
  </si>
  <si>
    <t>1245/7</t>
  </si>
  <si>
    <t>1246/7</t>
  </si>
  <si>
    <t>1247/7</t>
  </si>
  <si>
    <t>1249/7</t>
  </si>
  <si>
    <t>1248/7</t>
  </si>
  <si>
    <t>1250/7</t>
  </si>
  <si>
    <t>№ 46-р</t>
  </si>
  <si>
    <t>№442-р</t>
  </si>
  <si>
    <t>№ 121-р</t>
  </si>
  <si>
    <t>121-р</t>
  </si>
  <si>
    <t>46-р</t>
  </si>
  <si>
    <t>83-па</t>
  </si>
  <si>
    <t>1440-па</t>
  </si>
  <si>
    <t>3255-па</t>
  </si>
  <si>
    <t>4033-па</t>
  </si>
  <si>
    <t>667-па</t>
  </si>
  <si>
    <t>668-па</t>
  </si>
  <si>
    <t>669-па</t>
  </si>
  <si>
    <t>670-па</t>
  </si>
  <si>
    <t>3511</t>
  </si>
  <si>
    <t>2432</t>
  </si>
  <si>
    <t>2245</t>
  </si>
  <si>
    <t>542</t>
  </si>
  <si>
    <t>3669</t>
  </si>
  <si>
    <t>2434</t>
  </si>
  <si>
    <t>4303</t>
  </si>
  <si>
    <t>763</t>
  </si>
  <si>
    <t>638</t>
  </si>
  <si>
    <t>3162</t>
  </si>
  <si>
    <t>1167</t>
  </si>
  <si>
    <t>1549</t>
  </si>
  <si>
    <t>184</t>
  </si>
  <si>
    <t>4351</t>
  </si>
  <si>
    <t>2998</t>
  </si>
  <si>
    <t>2728</t>
  </si>
  <si>
    <t>3975</t>
  </si>
  <si>
    <t>2329</t>
  </si>
  <si>
    <t>2389</t>
  </si>
  <si>
    <t>2999</t>
  </si>
  <si>
    <t>1745</t>
  </si>
  <si>
    <t>88-ПА</t>
  </si>
  <si>
    <t>481-ПА</t>
  </si>
  <si>
    <t>104-ПА</t>
  </si>
  <si>
    <t>696-ПА</t>
  </si>
  <si>
    <t>179-ПА</t>
  </si>
  <si>
    <t>1581/7</t>
  </si>
  <si>
    <t>213-ПА</t>
  </si>
  <si>
    <t>1054-ПГ</t>
  </si>
  <si>
    <t>2792</t>
  </si>
  <si>
    <t>2791</t>
  </si>
  <si>
    <t>2980</t>
  </si>
  <si>
    <t>3284</t>
  </si>
  <si>
    <t>1018</t>
  </si>
  <si>
    <t>1185</t>
  </si>
  <si>
    <t>376</t>
  </si>
  <si>
    <t>1184</t>
  </si>
  <si>
    <t>5328-ПА</t>
  </si>
  <si>
    <t>5432-ПА</t>
  </si>
  <si>
    <t>3650-ПА</t>
  </si>
  <si>
    <t>4697-ПА</t>
  </si>
  <si>
    <t>513-ПА</t>
  </si>
  <si>
    <t>4462-ПА</t>
  </si>
  <si>
    <t>1978-ПА</t>
  </si>
  <si>
    <t>3390-ПА</t>
  </si>
  <si>
    <t>210</t>
  </si>
  <si>
    <t>931</t>
  </si>
  <si>
    <t>4047</t>
  </si>
  <si>
    <t>4050</t>
  </si>
  <si>
    <t>4048</t>
  </si>
  <si>
    <t>4049</t>
  </si>
  <si>
    <t>4045</t>
  </si>
  <si>
    <t>4046</t>
  </si>
  <si>
    <t>4051</t>
  </si>
  <si>
    <t>930</t>
  </si>
  <si>
    <t>2427</t>
  </si>
  <si>
    <t>935</t>
  </si>
  <si>
    <t>936</t>
  </si>
  <si>
    <t>185</t>
  </si>
  <si>
    <t>4654</t>
  </si>
  <si>
    <t>3746</t>
  </si>
  <si>
    <t>183</t>
  </si>
  <si>
    <t>4655</t>
  </si>
  <si>
    <t>4656</t>
  </si>
  <si>
    <t>4657</t>
  </si>
  <si>
    <t>929</t>
  </si>
  <si>
    <t>934</t>
  </si>
  <si>
    <t>5279</t>
  </si>
  <si>
    <t>933</t>
  </si>
  <si>
    <t>1488</t>
  </si>
  <si>
    <t>1489</t>
  </si>
  <si>
    <t>1490</t>
  </si>
  <si>
    <t>141</t>
  </si>
  <si>
    <t>1004</t>
  </si>
  <si>
    <t>1003</t>
  </si>
  <si>
    <t>1005</t>
  </si>
  <si>
    <t>140</t>
  </si>
  <si>
    <t xml:space="preserve"> 142</t>
  </si>
  <si>
    <t>1014</t>
  </si>
  <si>
    <t>2078</t>
  </si>
  <si>
    <t>2077</t>
  </si>
  <si>
    <t>2074</t>
  </si>
  <si>
    <t>2076</t>
  </si>
  <si>
    <t>2073</t>
  </si>
  <si>
    <t>2075</t>
  </si>
  <si>
    <t>2079</t>
  </si>
  <si>
    <t>328-РА</t>
  </si>
  <si>
    <t>438-РА</t>
  </si>
  <si>
    <t>206-РА</t>
  </si>
  <si>
    <t>601-РА</t>
  </si>
  <si>
    <t>259-РА</t>
  </si>
  <si>
    <t>236-РА</t>
  </si>
  <si>
    <t>1447</t>
  </si>
  <si>
    <t>1713</t>
  </si>
  <si>
    <t>1448</t>
  </si>
  <si>
    <t>№272-П</t>
  </si>
  <si>
    <t>№193-П</t>
  </si>
  <si>
    <t>№197-П</t>
  </si>
  <si>
    <t>№224-П</t>
  </si>
  <si>
    <t>№195-П</t>
  </si>
  <si>
    <t>№194-П</t>
  </si>
  <si>
    <t>1523</t>
  </si>
  <si>
    <t>1493</t>
  </si>
  <si>
    <t>2479</t>
  </si>
  <si>
    <t>2483</t>
  </si>
  <si>
    <t>411</t>
  </si>
  <si>
    <t>244</t>
  </si>
  <si>
    <t>326</t>
  </si>
  <si>
    <t>145</t>
  </si>
  <si>
    <t>1438</t>
  </si>
  <si>
    <t>343</t>
  </si>
  <si>
    <t>2175</t>
  </si>
  <si>
    <t>1224</t>
  </si>
  <si>
    <t>359</t>
  </si>
  <si>
    <t>1158</t>
  </si>
  <si>
    <t>1161</t>
  </si>
  <si>
    <t>2901</t>
  </si>
  <si>
    <t>1708</t>
  </si>
  <si>
    <t>1707</t>
  </si>
  <si>
    <t>2258</t>
  </si>
  <si>
    <t>1709</t>
  </si>
  <si>
    <t>1951</t>
  </si>
  <si>
    <t>2603</t>
  </si>
  <si>
    <t>2903</t>
  </si>
  <si>
    <t>1444</t>
  </si>
  <si>
    <t>1449</t>
  </si>
  <si>
    <t>1956</t>
  </si>
  <si>
    <t>2261</t>
  </si>
  <si>
    <t>2904</t>
  </si>
  <si>
    <t>1446</t>
  </si>
  <si>
    <t>1455</t>
  </si>
  <si>
    <t>1958</t>
  </si>
  <si>
    <t>1442</t>
  </si>
  <si>
    <t>1149</t>
  </si>
  <si>
    <t>1457</t>
  </si>
  <si>
    <t>1160</t>
  </si>
  <si>
    <t>1157</t>
  </si>
  <si>
    <t>2601</t>
  </si>
  <si>
    <t>2605</t>
  </si>
  <si>
    <t>1150</t>
  </si>
  <si>
    <t>1148</t>
  </si>
  <si>
    <t>1147</t>
  </si>
  <si>
    <t>1151</t>
  </si>
  <si>
    <t>1156</t>
  </si>
  <si>
    <t>549</t>
  </si>
  <si>
    <t>1152</t>
  </si>
  <si>
    <t>1153</t>
  </si>
  <si>
    <t>1155</t>
  </si>
  <si>
    <t>552</t>
  </si>
  <si>
    <t>550</t>
  </si>
  <si>
    <t>1154</t>
  </si>
  <si>
    <t>1450</t>
  </si>
  <si>
    <t>1469</t>
  </si>
  <si>
    <t>1468</t>
  </si>
  <si>
    <t>1451</t>
  </si>
  <si>
    <t>1465</t>
  </si>
  <si>
    <t>2260</t>
  </si>
  <si>
    <t>1454</t>
  </si>
  <si>
    <t>1456</t>
  </si>
  <si>
    <t>1474</t>
  </si>
  <si>
    <t>1470</t>
  </si>
  <si>
    <t>1464</t>
  </si>
  <si>
    <t>1695</t>
  </si>
  <si>
    <t>1693</t>
  </si>
  <si>
    <t>1441</t>
  </si>
  <si>
    <t>617</t>
  </si>
  <si>
    <t>618</t>
  </si>
  <si>
    <t>1697</t>
  </si>
  <si>
    <t>1704</t>
  </si>
  <si>
    <t>2259</t>
  </si>
  <si>
    <t>901</t>
  </si>
  <si>
    <t>1960</t>
  </si>
  <si>
    <t>1137</t>
  </si>
  <si>
    <t>1140</t>
  </si>
  <si>
    <t>785</t>
  </si>
  <si>
    <t>1696</t>
  </si>
  <si>
    <t>1143</t>
  </si>
  <si>
    <t>904</t>
  </si>
  <si>
    <t>1687</t>
  </si>
  <si>
    <t>1141</t>
  </si>
  <si>
    <t>1142</t>
  </si>
  <si>
    <t>1710</t>
  </si>
  <si>
    <t>1705</t>
  </si>
  <si>
    <t>1711</t>
  </si>
  <si>
    <t>1955</t>
  </si>
  <si>
    <t>916</t>
  </si>
  <si>
    <t>882</t>
  </si>
  <si>
    <t>1138</t>
  </si>
  <si>
    <t>1703</t>
  </si>
  <si>
    <t>2606</t>
  </si>
  <si>
    <t>1698</t>
  </si>
  <si>
    <t>1136</t>
  </si>
  <si>
    <t>1952</t>
  </si>
  <si>
    <t>1712</t>
  </si>
  <si>
    <t>1685</t>
  </si>
  <si>
    <t>1950</t>
  </si>
  <si>
    <t>1689</t>
  </si>
  <si>
    <t>1706</t>
  </si>
  <si>
    <t>1948</t>
  </si>
  <si>
    <t>908</t>
  </si>
  <si>
    <t>902</t>
  </si>
  <si>
    <t>1473</t>
  </si>
  <si>
    <t>1471</t>
  </si>
  <si>
    <t>1467</t>
  </si>
  <si>
    <t>879</t>
  </si>
  <si>
    <t>2254</t>
  </si>
  <si>
    <t>2251</t>
  </si>
  <si>
    <t>2252</t>
  </si>
  <si>
    <t>914</t>
  </si>
  <si>
    <t>913</t>
  </si>
  <si>
    <t>1144</t>
  </si>
  <si>
    <t>895</t>
  </si>
  <si>
    <t>1957</t>
  </si>
  <si>
    <t>1139</t>
  </si>
  <si>
    <t>1146</t>
  </si>
  <si>
    <t>1145</t>
  </si>
  <si>
    <t>1692</t>
  </si>
  <si>
    <t>1700</t>
  </si>
  <si>
    <t>1691</t>
  </si>
  <si>
    <t>1947</t>
  </si>
  <si>
    <t>1694</t>
  </si>
  <si>
    <t>1945</t>
  </si>
  <si>
    <t>1959</t>
  </si>
  <si>
    <t>1946</t>
  </si>
  <si>
    <t>1466</t>
  </si>
  <si>
    <t>784</t>
  </si>
  <si>
    <t>2253</t>
  </si>
  <si>
    <t>2872</t>
  </si>
  <si>
    <t>2602</t>
  </si>
  <si>
    <t>558</t>
  </si>
  <si>
    <t>1688</t>
  </si>
  <si>
    <t>557</t>
  </si>
  <si>
    <t>2256</t>
  </si>
  <si>
    <t>551</t>
  </si>
  <si>
    <t>905</t>
  </si>
  <si>
    <t>907</t>
  </si>
  <si>
    <t>889</t>
  </si>
  <si>
    <t>887</t>
  </si>
  <si>
    <t>893</t>
  </si>
  <si>
    <t>898</t>
  </si>
  <si>
    <t>903</t>
  </si>
  <si>
    <t>1954</t>
  </si>
  <si>
    <t>1953</t>
  </si>
  <si>
    <t>1702</t>
  </si>
  <si>
    <t>1458</t>
  </si>
  <si>
    <t>1475</t>
  </si>
  <si>
    <t>1462</t>
  </si>
  <si>
    <t>1463</t>
  </si>
  <si>
    <t>1459</t>
  </si>
  <si>
    <t>1461</t>
  </si>
  <si>
    <t>1452</t>
  </si>
  <si>
    <t>1460</t>
  </si>
  <si>
    <t>912</t>
  </si>
  <si>
    <t>918</t>
  </si>
  <si>
    <t>896</t>
  </si>
  <si>
    <t>880</t>
  </si>
  <si>
    <t>911</t>
  </si>
  <si>
    <t>894</t>
  </si>
  <si>
    <t>881</t>
  </si>
  <si>
    <t>891</t>
  </si>
  <si>
    <t>900</t>
  </si>
  <si>
    <t>616</t>
  </si>
  <si>
    <t>615</t>
  </si>
  <si>
    <t>2257</t>
  </si>
  <si>
    <t>613</t>
  </si>
  <si>
    <t>612</t>
  </si>
  <si>
    <t>611</t>
  </si>
  <si>
    <t>620</t>
  </si>
  <si>
    <t>624</t>
  </si>
  <si>
    <t>614</t>
  </si>
  <si>
    <t>623</t>
  </si>
  <si>
    <t>622</t>
  </si>
  <si>
    <t>621</t>
  </si>
  <si>
    <t>1135</t>
  </si>
  <si>
    <t>2246</t>
  </si>
  <si>
    <t>2247</t>
  </si>
  <si>
    <t>1443</t>
  </si>
  <si>
    <t>556</t>
  </si>
  <si>
    <t>559</t>
  </si>
  <si>
    <t>1453</t>
  </si>
  <si>
    <t>553</t>
  </si>
  <si>
    <t>2902</t>
  </si>
  <si>
    <t>554</t>
  </si>
  <si>
    <t>1445</t>
  </si>
  <si>
    <t>1949</t>
  </si>
  <si>
    <t>547</t>
  </si>
  <si>
    <t>555</t>
  </si>
  <si>
    <t>1159</t>
  </si>
  <si>
    <t>2250</t>
  </si>
  <si>
    <t>910</t>
  </si>
  <si>
    <t>892</t>
  </si>
  <si>
    <t>619</t>
  </si>
  <si>
    <t>884</t>
  </si>
  <si>
    <t>2248</t>
  </si>
  <si>
    <t>899</t>
  </si>
  <si>
    <t>2249</t>
  </si>
  <si>
    <t>2255</t>
  </si>
  <si>
    <t>906</t>
  </si>
  <si>
    <t>888</t>
  </si>
  <si>
    <t>915</t>
  </si>
  <si>
    <t>2596</t>
  </si>
  <si>
    <t>886</t>
  </si>
  <si>
    <t>917</t>
  </si>
  <si>
    <t>2262</t>
  </si>
  <si>
    <t>1686</t>
  </si>
  <si>
    <t>878</t>
  </si>
  <si>
    <t>909</t>
  </si>
  <si>
    <t>2604</t>
  </si>
  <si>
    <t>883</t>
  </si>
  <si>
    <t>885</t>
  </si>
  <si>
    <t>890</t>
  </si>
  <si>
    <t>847</t>
  </si>
  <si>
    <t>4328</t>
  </si>
  <si>
    <t>4325</t>
  </si>
  <si>
    <t>4324</t>
  </si>
  <si>
    <t>4326</t>
  </si>
  <si>
    <t>84</t>
  </si>
  <si>
    <t>539</t>
  </si>
  <si>
    <t>1503/12</t>
  </si>
  <si>
    <t>1218/10</t>
  </si>
  <si>
    <t>1372</t>
  </si>
  <si>
    <t>3447</t>
  </si>
  <si>
    <t>1371</t>
  </si>
  <si>
    <t>№3163</t>
  </si>
  <si>
    <t>№3167</t>
  </si>
  <si>
    <t>3630</t>
  </si>
  <si>
    <t>№3165</t>
  </si>
  <si>
    <t>№3166</t>
  </si>
  <si>
    <t>№3164</t>
  </si>
  <si>
    <t>№2-175/2022</t>
  </si>
  <si>
    <t>45</t>
  </si>
  <si>
    <t>3382</t>
  </si>
  <si>
    <t>1370</t>
  </si>
  <si>
    <t>3448</t>
  </si>
  <si>
    <t>1835</t>
  </si>
  <si>
    <t>2345</t>
  </si>
  <si>
    <t>90</t>
  </si>
  <si>
    <t>4970</t>
  </si>
  <si>
    <t>14193</t>
  </si>
  <si>
    <t>2135</t>
  </si>
  <si>
    <t>2133</t>
  </si>
  <si>
    <t>2134</t>
  </si>
  <si>
    <t>2136</t>
  </si>
  <si>
    <t>2154</t>
  </si>
  <si>
    <t>2150</t>
  </si>
  <si>
    <t>2149</t>
  </si>
  <si>
    <t>2148</t>
  </si>
  <si>
    <t>4648</t>
  </si>
  <si>
    <t>2152</t>
  </si>
  <si>
    <t>2153</t>
  </si>
  <si>
    <t>2147</t>
  </si>
  <si>
    <t>2151</t>
  </si>
  <si>
    <t>4645</t>
  </si>
  <si>
    <t>2145</t>
  </si>
  <si>
    <t>2146</t>
  </si>
  <si>
    <t>2240</t>
  </si>
  <si>
    <t>6723</t>
  </si>
  <si>
    <t>06-ПА</t>
  </si>
  <si>
    <t>07-ПА</t>
  </si>
  <si>
    <t>542-ПА</t>
  </si>
  <si>
    <t>1179-ПА</t>
  </si>
  <si>
    <t>1257-ПА</t>
  </si>
  <si>
    <t>1533-ПА</t>
  </si>
  <si>
    <t>1465-ПА</t>
  </si>
  <si>
    <t>2389-ПА</t>
  </si>
  <si>
    <t>1631</t>
  </si>
  <si>
    <t>1842</t>
  </si>
  <si>
    <t>24</t>
  </si>
  <si>
    <t>981</t>
  </si>
  <si>
    <t>1627</t>
  </si>
  <si>
    <t>по состоянию на 27.05.2025</t>
  </si>
  <si>
    <t>РЕЕСТР домов, признанных аварийными в установленном порядке, включенных в Государственную программу Московской области "Переселение граждан из аварийного жилищного фонда в Московской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</si>
</sst>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color rgb="FF000000"/>
      <name val="Tahoma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sz val="22"/>
      <name val="Times New Roman"/>
      <family val="1"/>
      <charset val="204"/>
    </font>
    <font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6"/>
      <color indexed="17"/>
      <name val="Calibri"/>
      <family val="2"/>
      <charset val="204"/>
    </font>
    <font>
      <sz val="16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4" fillId="2" borderId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5" borderId="0" applyNumberFormat="0" applyBorder="0" applyProtection="0"/>
    <xf numFmtId="0" fontId="15" fillId="5" borderId="0" applyNumberFormat="0" applyBorder="0" applyProtection="0"/>
    <xf numFmtId="0" fontId="15" fillId="5" borderId="0" applyNumberFormat="0" applyBorder="0" applyProtection="0"/>
    <xf numFmtId="0" fontId="15" fillId="5" borderId="0" applyNumberFormat="0" applyBorder="0" applyProtection="0"/>
    <xf numFmtId="0" fontId="15" fillId="6" borderId="0" applyNumberFormat="0" applyBorder="0" applyProtection="0"/>
    <xf numFmtId="0" fontId="15" fillId="6" borderId="0" applyNumberFormat="0" applyBorder="0" applyProtection="0"/>
    <xf numFmtId="0" fontId="15" fillId="6" borderId="0" applyNumberFormat="0" applyBorder="0" applyProtection="0"/>
    <xf numFmtId="0" fontId="15" fillId="6" borderId="0" applyNumberFormat="0" applyBorder="0" applyProtection="0"/>
    <xf numFmtId="0" fontId="15" fillId="7" borderId="0" applyNumberFormat="0" applyBorder="0" applyProtection="0"/>
    <xf numFmtId="0" fontId="15" fillId="7" borderId="0" applyNumberFormat="0" applyBorder="0" applyProtection="0"/>
    <xf numFmtId="0" fontId="15" fillId="7" borderId="0" applyNumberFormat="0" applyBorder="0" applyProtection="0"/>
    <xf numFmtId="0" fontId="15" fillId="7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15" fillId="9" borderId="0" applyNumberFormat="0" applyBorder="0" applyProtection="0"/>
    <xf numFmtId="0" fontId="15" fillId="9" borderId="0" applyNumberFormat="0" applyBorder="0" applyProtection="0"/>
    <xf numFmtId="0" fontId="15" fillId="9" borderId="0" applyNumberFormat="0" applyBorder="0" applyProtection="0"/>
    <xf numFmtId="0" fontId="15" fillId="9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1" borderId="0" applyNumberFormat="0" applyBorder="0" applyProtection="0"/>
    <xf numFmtId="0" fontId="15" fillId="11" borderId="0" applyNumberFormat="0" applyBorder="0" applyProtection="0"/>
    <xf numFmtId="0" fontId="15" fillId="11" borderId="0" applyNumberFormat="0" applyBorder="0" applyProtection="0"/>
    <xf numFmtId="0" fontId="15" fillId="11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7" borderId="0" applyNumberFormat="0" applyBorder="0" applyProtection="0"/>
    <xf numFmtId="0" fontId="15" fillId="7" borderId="0" applyNumberFormat="0" applyBorder="0" applyProtection="0"/>
    <xf numFmtId="0" fontId="15" fillId="7" borderId="0" applyNumberFormat="0" applyBorder="0" applyProtection="0"/>
    <xf numFmtId="0" fontId="15" fillId="7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4" borderId="0" applyNumberFormat="0" applyBorder="0" applyProtection="0"/>
    <xf numFmtId="0" fontId="16" fillId="11" borderId="0" applyNumberFormat="0" applyBorder="0" applyProtection="0"/>
    <xf numFmtId="0" fontId="16" fillId="12" borderId="0" applyNumberFormat="0" applyBorder="0" applyProtection="0"/>
    <xf numFmtId="0" fontId="16" fillId="15" borderId="0" applyNumberFormat="0" applyBorder="0" applyProtection="0"/>
    <xf numFmtId="0" fontId="16" fillId="16" borderId="0" applyNumberFormat="0" applyBorder="0" applyProtection="0"/>
    <xf numFmtId="0" fontId="16" fillId="17" borderId="0" applyNumberFormat="0" applyBorder="0" applyProtection="0"/>
    <xf numFmtId="0" fontId="16" fillId="18" borderId="0" applyNumberFormat="0" applyBorder="0" applyProtection="0"/>
    <xf numFmtId="0" fontId="16" fillId="19" borderId="0" applyNumberFormat="0" applyBorder="0" applyProtection="0"/>
    <xf numFmtId="0" fontId="16" fillId="20" borderId="0" applyNumberFormat="0" applyBorder="0" applyProtection="0"/>
    <xf numFmtId="0" fontId="16" fillId="15" borderId="0" applyNumberFormat="0" applyBorder="0" applyProtection="0"/>
    <xf numFmtId="0" fontId="16" fillId="16" borderId="0" applyNumberFormat="0" applyBorder="0" applyProtection="0"/>
    <xf numFmtId="0" fontId="16" fillId="21" borderId="0" applyNumberFormat="0" applyBorder="0" applyProtection="0"/>
    <xf numFmtId="0" fontId="17" fillId="9" borderId="26" applyNumberFormat="0" applyProtection="0"/>
    <xf numFmtId="0" fontId="18" fillId="22" borderId="27" applyNumberFormat="0" applyProtection="0"/>
    <xf numFmtId="0" fontId="19" fillId="22" borderId="26" applyNumberFormat="0" applyProtection="0"/>
    <xf numFmtId="0" fontId="20" fillId="2" borderId="28" applyNumberFormat="0" applyFill="0" applyProtection="0"/>
    <xf numFmtId="0" fontId="21" fillId="2" borderId="29" applyNumberFormat="0" applyFill="0" applyProtection="0"/>
    <xf numFmtId="0" fontId="22" fillId="2" borderId="30" applyNumberFormat="0" applyFill="0" applyProtection="0"/>
    <xf numFmtId="0" fontId="22" fillId="2" borderId="0" applyNumberFormat="0" applyFill="0" applyBorder="0" applyProtection="0"/>
    <xf numFmtId="0" fontId="23" fillId="2" borderId="31" applyNumberFormat="0" applyFill="0" applyProtection="0"/>
    <xf numFmtId="0" fontId="24" fillId="23" borderId="32" applyNumberFormat="0" applyProtection="0"/>
    <xf numFmtId="0" fontId="25" fillId="2" borderId="0" applyNumberFormat="0" applyFill="0" applyBorder="0" applyProtection="0"/>
    <xf numFmtId="0" fontId="26" fillId="24" borderId="0" applyNumberFormat="0" applyBorder="0" applyProtection="0"/>
    <xf numFmtId="0" fontId="27" fillId="2" borderId="0"/>
    <xf numFmtId="0" fontId="28" fillId="2" borderId="0"/>
    <xf numFmtId="0" fontId="28" fillId="2" borderId="0"/>
    <xf numFmtId="0" fontId="1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7" fillId="2" borderId="0"/>
    <xf numFmtId="0" fontId="2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9" fillId="5" borderId="0" applyNumberFormat="0" applyBorder="0" applyProtection="0"/>
    <xf numFmtId="0" fontId="30" fillId="2" borderId="0" applyNumberFormat="0" applyFill="0" applyBorder="0" applyProtection="0"/>
    <xf numFmtId="0" fontId="27" fillId="25" borderId="33" applyNumberFormat="0" applyProtection="0"/>
    <xf numFmtId="0" fontId="2" fillId="26" borderId="25" applyNumberFormat="0" applyFont="0" applyProtection="0"/>
    <xf numFmtId="0" fontId="31" fillId="2" borderId="34" applyNumberFormat="0" applyFill="0" applyProtection="0"/>
    <xf numFmtId="0" fontId="32" fillId="2" borderId="0" applyNumberFormat="0" applyFill="0" applyBorder="0" applyProtection="0"/>
    <xf numFmtId="164" fontId="28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15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164" fontId="28" fillId="2" borderId="0" applyFont="0" applyFill="0" applyBorder="0" applyProtection="0"/>
    <xf numFmtId="0" fontId="33" fillId="6" borderId="0" applyNumberFormat="0" applyBorder="0" applyProtection="0"/>
    <xf numFmtId="0" fontId="44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6" borderId="25" applyNumberFormat="0" applyFont="0" applyProtection="0"/>
  </cellStyleXfs>
  <cellXfs count="252"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textRotation="90"/>
    </xf>
    <xf numFmtId="0" fontId="8" fillId="2" borderId="22" xfId="0" applyFont="1" applyFill="1" applyBorder="1" applyAlignment="1">
      <alignment vertical="center" textRotation="90"/>
    </xf>
    <xf numFmtId="0" fontId="8" fillId="2" borderId="23" xfId="0" applyFont="1" applyFill="1" applyBorder="1" applyAlignment="1">
      <alignment vertical="center" textRotation="90"/>
    </xf>
    <xf numFmtId="4" fontId="9" fillId="2" borderId="7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2" borderId="7" xfId="0" applyFill="1" applyBorder="1"/>
    <xf numFmtId="4" fontId="11" fillId="2" borderId="0" xfId="0" applyNumberFormat="1" applyFont="1" applyFill="1"/>
    <xf numFmtId="4" fontId="12" fillId="2" borderId="0" xfId="0" applyNumberFormat="1" applyFont="1" applyFill="1"/>
    <xf numFmtId="0" fontId="8" fillId="2" borderId="16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24" xfId="0" applyFont="1" applyFill="1" applyBorder="1" applyAlignment="1">
      <alignment vertical="center" textRotation="90"/>
    </xf>
    <xf numFmtId="0" fontId="8" fillId="2" borderId="14" xfId="0" applyFont="1" applyFill="1" applyBorder="1" applyAlignment="1">
      <alignment vertical="center" textRotation="90"/>
    </xf>
    <xf numFmtId="3" fontId="6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/>
    </xf>
    <xf numFmtId="4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0" fillId="0" borderId="0" xfId="0"/>
    <xf numFmtId="4" fontId="6" fillId="0" borderId="7" xfId="0" applyNumberFormat="1" applyFont="1" applyBorder="1" applyAlignment="1">
      <alignment horizontal="center"/>
    </xf>
    <xf numFmtId="4" fontId="11" fillId="0" borderId="0" xfId="0" applyNumberFormat="1" applyFont="1"/>
    <xf numFmtId="3" fontId="9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4" fontId="7" fillId="2" borderId="3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0" fontId="9" fillId="2" borderId="7" xfId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2" borderId="0" xfId="0" applyFont="1" applyFill="1"/>
    <xf numFmtId="4" fontId="35" fillId="2" borderId="0" xfId="0" applyNumberFormat="1" applyFont="1" applyFill="1"/>
    <xf numFmtId="0" fontId="12" fillId="2" borderId="0" xfId="0" applyFont="1" applyFill="1"/>
    <xf numFmtId="0" fontId="36" fillId="2" borderId="0" xfId="0" applyFont="1" applyFill="1"/>
    <xf numFmtId="4" fontId="38" fillId="6" borderId="0" xfId="162" applyNumberFormat="1" applyFont="1"/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39" fillId="2" borderId="0" xfId="0" applyFont="1" applyFill="1"/>
    <xf numFmtId="0" fontId="39" fillId="0" borderId="0" xfId="0" applyFont="1"/>
    <xf numFmtId="4" fontId="37" fillId="2" borderId="0" xfId="0" applyNumberFormat="1" applyFont="1" applyFill="1"/>
    <xf numFmtId="0" fontId="9" fillId="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2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4" fontId="9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5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7" xfId="0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vertical="center" wrapText="1"/>
    </xf>
    <xf numFmtId="0" fontId="10" fillId="0" borderId="7" xfId="0" applyFont="1" applyFill="1" applyBorder="1"/>
    <xf numFmtId="49" fontId="5" fillId="0" borderId="37" xfId="0" applyNumberFormat="1" applyFont="1" applyFill="1" applyBorder="1" applyAlignment="1">
      <alignment horizontal="left" vertical="center" wrapText="1"/>
    </xf>
    <xf numFmtId="0" fontId="43" fillId="0" borderId="7" xfId="0" applyFont="1" applyFill="1" applyBorder="1" applyAlignment="1">
      <alignment horizontal="center" vertical="center"/>
    </xf>
    <xf numFmtId="14" fontId="43" fillId="0" borderId="7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left" vertical="center" wrapText="1"/>
    </xf>
    <xf numFmtId="4" fontId="9" fillId="0" borderId="36" xfId="0" applyNumberFormat="1" applyFont="1" applyFill="1" applyBorder="1" applyAlignment="1">
      <alignment horizontal="center" vertical="center" wrapText="1"/>
    </xf>
    <xf numFmtId="4" fontId="7" fillId="0" borderId="36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" fontId="7" fillId="0" borderId="36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 textRotation="90" wrapText="1"/>
    </xf>
    <xf numFmtId="1" fontId="9" fillId="2" borderId="15" xfId="0" applyNumberFormat="1" applyFont="1" applyFill="1" applyBorder="1" applyAlignment="1">
      <alignment horizontal="center" vertical="center" textRotation="90" wrapText="1"/>
    </xf>
    <xf numFmtId="1" fontId="9" fillId="2" borderId="18" xfId="0" applyNumberFormat="1" applyFont="1" applyFill="1" applyBorder="1" applyAlignment="1">
      <alignment horizontal="center" vertical="center" textRotation="90" wrapText="1"/>
    </xf>
    <xf numFmtId="4" fontId="9" fillId="2" borderId="9" xfId="0" applyNumberFormat="1" applyFont="1" applyFill="1" applyBorder="1" applyAlignment="1">
      <alignment horizontal="center" vertical="center" textRotation="90" wrapText="1"/>
    </xf>
    <xf numFmtId="4" fontId="9" fillId="2" borderId="15" xfId="0" applyNumberFormat="1" applyFont="1" applyFill="1" applyBorder="1" applyAlignment="1">
      <alignment horizontal="center" vertical="center" textRotation="90" wrapText="1"/>
    </xf>
    <xf numFmtId="4" fontId="9" fillId="2" borderId="18" xfId="0" applyNumberFormat="1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textRotation="90"/>
    </xf>
    <xf numFmtId="14" fontId="9" fillId="0" borderId="15" xfId="0" applyNumberFormat="1" applyFont="1" applyBorder="1" applyAlignment="1">
      <alignment horizontal="center" vertical="center" textRotation="90"/>
    </xf>
    <xf numFmtId="14" fontId="9" fillId="0" borderId="18" xfId="0" applyNumberFormat="1" applyFont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" fontId="34" fillId="0" borderId="0" xfId="0" applyNumberFormat="1" applyFont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textRotation="90" wrapText="1"/>
    </xf>
    <xf numFmtId="3" fontId="9" fillId="2" borderId="15" xfId="0" applyNumberFormat="1" applyFont="1" applyFill="1" applyBorder="1" applyAlignment="1">
      <alignment horizontal="center" vertical="center" textRotation="90" wrapText="1"/>
    </xf>
    <xf numFmtId="3" fontId="9" fillId="2" borderId="18" xfId="0" applyNumberFormat="1" applyFont="1" applyFill="1" applyBorder="1" applyAlignment="1">
      <alignment horizontal="center" vertical="center" textRotation="90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Fill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left" vertical="center" wrapText="1"/>
    </xf>
    <xf numFmtId="49" fontId="5" fillId="0" borderId="36" xfId="0" applyNumberFormat="1" applyFont="1" applyFill="1" applyBorder="1" applyAlignment="1">
      <alignment vertical="center" wrapText="1"/>
    </xf>
    <xf numFmtId="49" fontId="5" fillId="0" borderId="3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8" xfId="0" applyFont="1" applyFill="1" applyBorder="1" applyAlignment="1">
      <alignment horizontal="center" vertical="center" textRotation="90" wrapText="1"/>
    </xf>
    <xf numFmtId="1" fontId="9" fillId="0" borderId="9" xfId="0" applyNumberFormat="1" applyFont="1" applyFill="1" applyBorder="1" applyAlignment="1">
      <alignment horizontal="center" vertical="center" textRotation="90" wrapText="1"/>
    </xf>
    <xf numFmtId="1" fontId="9" fillId="0" borderId="15" xfId="0" applyNumberFormat="1" applyFont="1" applyFill="1" applyBorder="1" applyAlignment="1">
      <alignment horizontal="center" vertical="center" textRotation="90" wrapText="1"/>
    </xf>
    <xf numFmtId="1" fontId="9" fillId="0" borderId="18" xfId="0" applyNumberFormat="1" applyFont="1" applyFill="1" applyBorder="1" applyAlignment="1">
      <alignment horizontal="center" vertical="center" textRotation="90" wrapText="1"/>
    </xf>
    <xf numFmtId="4" fontId="9" fillId="0" borderId="9" xfId="0" applyNumberFormat="1" applyFont="1" applyFill="1" applyBorder="1" applyAlignment="1">
      <alignment horizontal="center" vertical="center" textRotation="90" wrapText="1"/>
    </xf>
    <xf numFmtId="4" fontId="9" fillId="0" borderId="15" xfId="0" applyNumberFormat="1" applyFont="1" applyFill="1" applyBorder="1" applyAlignment="1">
      <alignment horizontal="center" vertical="center" textRotation="90" wrapText="1"/>
    </xf>
    <xf numFmtId="4" fontId="9" fillId="0" borderId="18" xfId="0" applyNumberFormat="1" applyFont="1" applyFill="1" applyBorder="1" applyAlignment="1">
      <alignment horizontal="center" vertical="center" textRotation="90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36" xfId="0" applyNumberFormat="1" applyFont="1" applyFill="1" applyBorder="1" applyAlignment="1">
      <alignment horizontal="center" vertical="center" wrapText="1"/>
    </xf>
    <xf numFmtId="1" fontId="9" fillId="0" borderId="36" xfId="0" applyNumberFormat="1" applyFont="1" applyFill="1" applyBorder="1" applyAlignment="1">
      <alignment horizontal="center" vertical="center" wrapText="1"/>
    </xf>
    <xf numFmtId="1" fontId="9" fillId="0" borderId="37" xfId="0" applyNumberFormat="1" applyFont="1" applyFill="1" applyBorder="1" applyAlignment="1">
      <alignment horizontal="center" vertical="center" wrapText="1"/>
    </xf>
    <xf numFmtId="1" fontId="9" fillId="0" borderId="3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14" fontId="9" fillId="0" borderId="9" xfId="0" applyNumberFormat="1" applyFont="1" applyFill="1" applyBorder="1" applyAlignment="1">
      <alignment horizontal="center" vertical="center" textRotation="90"/>
    </xf>
    <xf numFmtId="14" fontId="9" fillId="0" borderId="15" xfId="0" applyNumberFormat="1" applyFont="1" applyFill="1" applyBorder="1" applyAlignment="1">
      <alignment horizontal="center" vertical="center" textRotation="90"/>
    </xf>
    <xf numFmtId="14" fontId="9" fillId="0" borderId="18" xfId="0" applyNumberFormat="1" applyFont="1" applyFill="1" applyBorder="1" applyAlignment="1">
      <alignment horizontal="center" vertical="center" textRotation="90"/>
    </xf>
    <xf numFmtId="4" fontId="9" fillId="0" borderId="36" xfId="0" applyNumberFormat="1" applyFont="1" applyFill="1" applyBorder="1" applyAlignment="1">
      <alignment horizontal="center" vertical="center" textRotation="90" wrapText="1"/>
    </xf>
  </cellXfs>
  <cellStyles count="192">
    <cellStyle name="20% - Акцент1 2" xfId="2"/>
    <cellStyle name="20% - Акцент1 2 2" xfId="3"/>
    <cellStyle name="20% - Акцент1 2 2 2" xfId="4"/>
    <cellStyle name="20% - Акцент1 2 3" xfId="5"/>
    <cellStyle name="20% - Акцент2 2" xfId="6"/>
    <cellStyle name="20% - Акцент2 2 2" xfId="7"/>
    <cellStyle name="20% - Акцент2 2 2 2" xfId="8"/>
    <cellStyle name="20% - Акцент2 2 3" xfId="9"/>
    <cellStyle name="20% - Акцент3 2" xfId="10"/>
    <cellStyle name="20% - Акцент3 2 2" xfId="11"/>
    <cellStyle name="20% - Акцент3 2 2 2" xfId="12"/>
    <cellStyle name="20% - Акцент3 2 3" xfId="13"/>
    <cellStyle name="20% - Акцент4 2" xfId="14"/>
    <cellStyle name="20% - Акцент4 2 2" xfId="15"/>
    <cellStyle name="20% - Акцент4 2 2 2" xfId="16"/>
    <cellStyle name="20% - Акцент4 2 3" xfId="17"/>
    <cellStyle name="20% - Акцент5 2" xfId="18"/>
    <cellStyle name="20% - Акцент5 2 2" xfId="19"/>
    <cellStyle name="20% - Акцент5 2 2 2" xfId="20"/>
    <cellStyle name="20% - Акцент5 2 3" xfId="21"/>
    <cellStyle name="20% - Акцент6 2" xfId="22"/>
    <cellStyle name="20% - Акцент6 2 2" xfId="23"/>
    <cellStyle name="20% - Акцент6 2 2 2" xfId="24"/>
    <cellStyle name="20% - Акцент6 2 3" xfId="25"/>
    <cellStyle name="40% - Акцент1 2" xfId="26"/>
    <cellStyle name="40% - Акцент1 2 2" xfId="27"/>
    <cellStyle name="40% - Акцент1 2 2 2" xfId="28"/>
    <cellStyle name="40% - Акцент1 2 3" xfId="29"/>
    <cellStyle name="40% - Акцент2 2" xfId="30"/>
    <cellStyle name="40% - Акцент2 2 2" xfId="31"/>
    <cellStyle name="40% - Акцент2 2 2 2" xfId="32"/>
    <cellStyle name="40% - Акцент2 2 3" xfId="33"/>
    <cellStyle name="40% - Акцент3 2" xfId="34"/>
    <cellStyle name="40% - Акцент3 2 2" xfId="35"/>
    <cellStyle name="40% - Акцент3 2 2 2" xfId="36"/>
    <cellStyle name="40% - Акцент3 2 3" xfId="37"/>
    <cellStyle name="40% - Акцент4 2" xfId="38"/>
    <cellStyle name="40% - Акцент4 2 2" xfId="39"/>
    <cellStyle name="40% - Акцент4 2 2 2" xfId="40"/>
    <cellStyle name="40% - Акцент4 2 3" xfId="41"/>
    <cellStyle name="40% - Акцент5 2" xfId="42"/>
    <cellStyle name="40% - Акцент5 2 2" xfId="43"/>
    <cellStyle name="40% - Акцент5 2 2 2" xfId="44"/>
    <cellStyle name="40% - Акцент5 2 3" xfId="45"/>
    <cellStyle name="40% - Акцент6 2" xfId="46"/>
    <cellStyle name="40% - Акцент6 2 2" xfId="47"/>
    <cellStyle name="40% - Акцент6 2 2 2" xfId="48"/>
    <cellStyle name="40% - Акцент6 2 3" xfId="49"/>
    <cellStyle name="60% - Акцент1 2" xfId="50"/>
    <cellStyle name="60% - Акцент2 2" xfId="51"/>
    <cellStyle name="60% - Акцент3 2" xfId="52"/>
    <cellStyle name="60% - Акцент4 2" xfId="53"/>
    <cellStyle name="60% - Акцент5 2" xfId="54"/>
    <cellStyle name="60% - Акцент6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1"/>
    <cellStyle name="Обычный 11" xfId="163"/>
    <cellStyle name="Обычный 2" xfId="73"/>
    <cellStyle name="Обычный 2 2" xfId="74"/>
    <cellStyle name="Обычный 2 3" xfId="75"/>
    <cellStyle name="Обычный 2 4" xfId="76"/>
    <cellStyle name="Обычный 3" xfId="77"/>
    <cellStyle name="Обычный 3 2" xfId="164"/>
    <cellStyle name="Обычный 4" xfId="78"/>
    <cellStyle name="Обычный 4 2" xfId="79"/>
    <cellStyle name="Обычный 4 2 2" xfId="80"/>
    <cellStyle name="Обычный 4 2 2 2" xfId="81"/>
    <cellStyle name="Обычный 4 2 2 2 2" xfId="82"/>
    <cellStyle name="Обычный 4 2 2 2 2 2" xfId="169"/>
    <cellStyle name="Обычный 4 2 2 2 3" xfId="168"/>
    <cellStyle name="Обычный 4 2 2 3" xfId="83"/>
    <cellStyle name="Обычный 4 2 2 3 2" xfId="170"/>
    <cellStyle name="Обычный 4 2 2 4" xfId="167"/>
    <cellStyle name="Обычный 4 2 3" xfId="84"/>
    <cellStyle name="Обычный 4 2 3 2" xfId="85"/>
    <cellStyle name="Обычный 4 2 3 2 2" xfId="172"/>
    <cellStyle name="Обычный 4 2 3 3" xfId="171"/>
    <cellStyle name="Обычный 4 2 4" xfId="86"/>
    <cellStyle name="Обычный 4 2 4 2" xfId="173"/>
    <cellStyle name="Обычный 4 2 5" xfId="166"/>
    <cellStyle name="Обычный 4 3" xfId="87"/>
    <cellStyle name="Обычный 4 3 2" xfId="88"/>
    <cellStyle name="Обычный 4 3 2 2" xfId="89"/>
    <cellStyle name="Обычный 4 3 2 2 2" xfId="176"/>
    <cellStyle name="Обычный 4 3 2 3" xfId="175"/>
    <cellStyle name="Обычный 4 3 3" xfId="90"/>
    <cellStyle name="Обычный 4 3 3 2" xfId="177"/>
    <cellStyle name="Обычный 4 3 4" xfId="174"/>
    <cellStyle name="Обычный 4 4" xfId="91"/>
    <cellStyle name="Обычный 4 4 2" xfId="92"/>
    <cellStyle name="Обычный 4 4 2 2" xfId="93"/>
    <cellStyle name="Обычный 4 4 2 2 2" xfId="180"/>
    <cellStyle name="Обычный 4 4 2 3" xfId="179"/>
    <cellStyle name="Обычный 4 4 3" xfId="94"/>
    <cellStyle name="Обычный 4 4 3 2" xfId="181"/>
    <cellStyle name="Обычный 4 4 4" xfId="178"/>
    <cellStyle name="Обычный 4 5" xfId="95"/>
    <cellStyle name="Обычный 4 5 2" xfId="182"/>
    <cellStyle name="Обычный 4 6" xfId="96"/>
    <cellStyle name="Обычный 4 6 2" xfId="97"/>
    <cellStyle name="Обычный 4 6 2 2" xfId="184"/>
    <cellStyle name="Обычный 4 6 3" xfId="183"/>
    <cellStyle name="Обычный 4 7" xfId="98"/>
    <cellStyle name="Обычный 4 7 2" xfId="185"/>
    <cellStyle name="Обычный 4 8" xfId="165"/>
    <cellStyle name="Обычный 5" xfId="99"/>
    <cellStyle name="Обычный 6" xfId="100"/>
    <cellStyle name="Обычный 7" xfId="101"/>
    <cellStyle name="Обычный 7 2" xfId="102"/>
    <cellStyle name="Обычный 8" xfId="103"/>
    <cellStyle name="Обычный 8 2" xfId="104"/>
    <cellStyle name="Обычный 8 2 2" xfId="105"/>
    <cellStyle name="Обычный 8 2 2 2" xfId="188"/>
    <cellStyle name="Обычный 8 2 3" xfId="187"/>
    <cellStyle name="Обычный 8 3" xfId="106"/>
    <cellStyle name="Обычный 8 3 2" xfId="189"/>
    <cellStyle name="Обычный 8 4" xfId="186"/>
    <cellStyle name="Обычный 9" xfId="107"/>
    <cellStyle name="Обычный 9 2" xfId="190"/>
    <cellStyle name="Плохой 2" xfId="108"/>
    <cellStyle name="Пояснение 2" xfId="109"/>
    <cellStyle name="Примечание 2" xfId="110"/>
    <cellStyle name="Примечание 3" xfId="111"/>
    <cellStyle name="Примечание 3 2" xfId="191"/>
    <cellStyle name="Связанная ячейка 2" xfId="112"/>
    <cellStyle name="Текст предупреждения 2" xfId="113"/>
    <cellStyle name="Финансовый 2" xfId="115"/>
    <cellStyle name="Финансовый 2 2" xfId="116"/>
    <cellStyle name="Финансовый 2 2 2" xfId="117"/>
    <cellStyle name="Финансовый 2 2 2 2" xfId="118"/>
    <cellStyle name="Финансовый 2 2 2 2 2" xfId="119"/>
    <cellStyle name="Финансовый 2 2 2 3" xfId="120"/>
    <cellStyle name="Финансовый 2 2 2 3 2" xfId="121"/>
    <cellStyle name="Финансовый 2 2 2 4" xfId="122"/>
    <cellStyle name="Финансовый 2 2 3" xfId="123"/>
    <cellStyle name="Финансовый 2 2 3 2" xfId="124"/>
    <cellStyle name="Финансовый 2 2 4" xfId="125"/>
    <cellStyle name="Финансовый 2 2 4 2" xfId="126"/>
    <cellStyle name="Финансовый 2 2 5" xfId="127"/>
    <cellStyle name="Финансовый 2 3" xfId="128"/>
    <cellStyle name="Финансовый 2 3 2" xfId="129"/>
    <cellStyle name="Финансовый 2 3 2 2" xfId="130"/>
    <cellStyle name="Финансовый 2 3 3" xfId="131"/>
    <cellStyle name="Финансовый 2 3 3 2" xfId="132"/>
    <cellStyle name="Финансовый 2 3 4" xfId="133"/>
    <cellStyle name="Финансовый 2 4" xfId="134"/>
    <cellStyle name="Финансовый 2 4 2" xfId="135"/>
    <cellStyle name="Финансовый 2 5" xfId="136"/>
    <cellStyle name="Финансовый 2 5 2" xfId="137"/>
    <cellStyle name="Финансовый 2 6" xfId="138"/>
    <cellStyle name="Финансовый 3" xfId="139"/>
    <cellStyle name="Финансовый 3 2" xfId="140"/>
    <cellStyle name="Финансовый 3 2 2" xfId="141"/>
    <cellStyle name="Финансовый 3 2 2 2" xfId="142"/>
    <cellStyle name="Финансовый 3 2 3" xfId="143"/>
    <cellStyle name="Финансовый 3 2 3 2" xfId="144"/>
    <cellStyle name="Финансовый 3 2 4" xfId="145"/>
    <cellStyle name="Финансовый 3 3" xfId="146"/>
    <cellStyle name="Финансовый 3 3 2" xfId="147"/>
    <cellStyle name="Финансовый 3 4" xfId="148"/>
    <cellStyle name="Финансовый 3 4 2" xfId="149"/>
    <cellStyle name="Финансовый 3 5" xfId="150"/>
    <cellStyle name="Финансовый 4" xfId="151"/>
    <cellStyle name="Финансовый 4 2" xfId="152"/>
    <cellStyle name="Финансовый 4 2 2" xfId="153"/>
    <cellStyle name="Финансовый 4 3" xfId="154"/>
    <cellStyle name="Финансовый 4 3 2" xfId="155"/>
    <cellStyle name="Финансовый 4 4" xfId="156"/>
    <cellStyle name="Финансовый 5" xfId="157"/>
    <cellStyle name="Финансовый 5 2" xfId="158"/>
    <cellStyle name="Финансовый 6" xfId="159"/>
    <cellStyle name="Финансовый 6 2" xfId="160"/>
    <cellStyle name="Финансовый 7" xfId="161"/>
    <cellStyle name="Финансовый 8" xfId="114"/>
    <cellStyle name="Хороший 2" xfId="16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922"/>
  <sheetViews>
    <sheetView view="pageBreakPreview" zoomScale="50" zoomScaleNormal="40" zoomScaleSheetLayoutView="50" workbookViewId="0">
      <pane ySplit="16" topLeftCell="A209" activePane="bottomLeft" state="frozen"/>
      <selection pane="bottomLeft" activeCell="T237" sqref="T237"/>
    </sheetView>
  </sheetViews>
  <sheetFormatPr defaultRowHeight="21" x14ac:dyDescent="0.35"/>
  <cols>
    <col min="1" max="1" width="11.140625" customWidth="1"/>
    <col min="2" max="2" width="70" style="75" customWidth="1"/>
    <col min="3" max="3" width="32.5703125" customWidth="1"/>
    <col min="4" max="4" width="23.7109375" customWidth="1"/>
    <col min="5" max="5" width="19" hidden="1" customWidth="1"/>
    <col min="6" max="6" width="16.7109375" hidden="1" customWidth="1"/>
    <col min="7" max="7" width="30.7109375" hidden="1" customWidth="1"/>
    <col min="8" max="8" width="18" hidden="1" customWidth="1"/>
    <col min="9" max="9" width="22.28515625" customWidth="1"/>
    <col min="10" max="10" width="22" customWidth="1"/>
    <col min="11" max="12" width="18" style="16" customWidth="1"/>
    <col min="13" max="13" width="30.7109375" style="16" customWidth="1"/>
    <col min="14" max="14" width="18.42578125" style="38" hidden="1" customWidth="1"/>
    <col min="15" max="16" width="9.140625" style="38" hidden="1" customWidth="1"/>
    <col min="17" max="17" width="21.5703125" style="16" customWidth="1"/>
    <col min="18" max="18" width="16.28515625" style="16" hidden="1" customWidth="1"/>
    <col min="19" max="19" width="18.42578125" style="16" hidden="1" customWidth="1"/>
    <col min="20" max="20" width="28" style="17" customWidth="1"/>
    <col min="21" max="21" width="28.5703125" style="17" customWidth="1"/>
    <col min="22" max="22" width="36.42578125" style="17" customWidth="1"/>
    <col min="23" max="23" width="33.7109375" style="17" customWidth="1"/>
    <col min="24" max="24" width="28.85546875" style="17" customWidth="1"/>
    <col min="25" max="25" width="30.28515625" style="17" customWidth="1"/>
    <col min="26" max="26" width="28.85546875" style="17" customWidth="1"/>
    <col min="27" max="27" width="24.5703125" style="17" customWidth="1"/>
    <col min="28" max="28" width="33.5703125" style="17" customWidth="1"/>
    <col min="29" max="29" width="28.85546875" style="17" customWidth="1"/>
    <col min="30" max="30" width="29.5703125" style="17" customWidth="1"/>
    <col min="31" max="31" width="30.7109375" style="17" customWidth="1"/>
    <col min="32" max="32" width="31.7109375" style="17" customWidth="1"/>
    <col min="33" max="33" width="32.42578125" style="17" customWidth="1"/>
    <col min="34" max="34" width="24.5703125" style="17" customWidth="1"/>
    <col min="35" max="35" width="16" style="81" customWidth="1"/>
    <col min="36" max="36" width="17" style="81" customWidth="1"/>
    <col min="37" max="37" width="21.7109375" style="22" customWidth="1"/>
    <col min="38" max="39" width="23.28515625" style="22" customWidth="1"/>
    <col min="40" max="42" width="23.28515625" style="74" customWidth="1"/>
    <col min="43" max="45" width="33.140625" customWidth="1"/>
    <col min="46" max="48" width="24.85546875" customWidth="1"/>
    <col min="49" max="50" width="24.85546875" style="22" customWidth="1"/>
    <col min="51" max="51" width="59.5703125" style="70" customWidth="1"/>
  </cols>
  <sheetData>
    <row r="2" spans="1:51" x14ac:dyDescent="0.35">
      <c r="U2" s="17">
        <f>V2/U16</f>
        <v>0.28000000000000003</v>
      </c>
      <c r="V2" s="17">
        <v>7596686177.71</v>
      </c>
      <c r="W2" s="17">
        <v>7596707581.6199999</v>
      </c>
      <c r="X2" s="17">
        <v>7596440223.46</v>
      </c>
      <c r="Y2" s="17">
        <v>5615817239.0299997</v>
      </c>
      <c r="Z2" s="17">
        <v>5727822714.3699999</v>
      </c>
      <c r="AW2"/>
      <c r="AX2"/>
      <c r="AY2"/>
    </row>
    <row r="3" spans="1:51" x14ac:dyDescent="0.35">
      <c r="V3" s="17">
        <f>V2-V16</f>
        <v>0</v>
      </c>
      <c r="W3" s="17">
        <f t="shared" ref="W3:Z3" si="0">W2-W16</f>
        <v>1971663218.1099999</v>
      </c>
      <c r="X3" s="17">
        <f t="shared" si="0"/>
        <v>1891055303.3199999</v>
      </c>
      <c r="Y3" s="17">
        <f t="shared" si="0"/>
        <v>1674506746.03</v>
      </c>
      <c r="Z3" s="17">
        <f t="shared" si="0"/>
        <v>1422773434.3499999</v>
      </c>
      <c r="AW3"/>
      <c r="AX3"/>
      <c r="AY3"/>
    </row>
    <row r="4" spans="1:51" ht="151.5" hidden="1" customHeight="1" x14ac:dyDescent="0.35">
      <c r="AD4" s="180" t="s">
        <v>1176</v>
      </c>
      <c r="AE4" s="180"/>
      <c r="AF4" s="180"/>
      <c r="AG4" s="180"/>
      <c r="AH4" s="180"/>
      <c r="AW4"/>
      <c r="AX4"/>
      <c r="AY4"/>
    </row>
    <row r="5" spans="1:51" ht="145.5" hidden="1" customHeight="1" x14ac:dyDescent="0.35">
      <c r="AD5" s="180"/>
      <c r="AE5" s="180"/>
      <c r="AF5" s="180"/>
      <c r="AG5" s="180"/>
      <c r="AH5" s="180"/>
      <c r="AW5"/>
      <c r="AX5"/>
      <c r="AY5"/>
    </row>
    <row r="6" spans="1:51" hidden="1" x14ac:dyDescent="0.35"/>
    <row r="7" spans="1:51" hidden="1" x14ac:dyDescent="0.35"/>
    <row r="8" spans="1:51" hidden="1" x14ac:dyDescent="0.35"/>
    <row r="9" spans="1:51" ht="59.25" customHeight="1" x14ac:dyDescent="0.35">
      <c r="A9" s="179" t="s">
        <v>1175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W9"/>
      <c r="AX9"/>
      <c r="AY9"/>
    </row>
    <row r="10" spans="1:51" ht="117" customHeight="1" x14ac:dyDescent="0.35">
      <c r="A10" s="186" t="s">
        <v>1171</v>
      </c>
      <c r="B10" s="164" t="s">
        <v>1172</v>
      </c>
      <c r="C10" s="168" t="s">
        <v>1126</v>
      </c>
      <c r="D10" s="169"/>
      <c r="E10" s="1"/>
      <c r="F10" s="1"/>
      <c r="G10" s="1"/>
      <c r="H10" s="1"/>
      <c r="I10" s="161" t="s">
        <v>1127</v>
      </c>
      <c r="J10" s="161" t="s">
        <v>1128</v>
      </c>
      <c r="K10" s="155" t="s">
        <v>1129</v>
      </c>
      <c r="L10" s="155" t="s">
        <v>1130</v>
      </c>
      <c r="M10" s="158" t="s">
        <v>1131</v>
      </c>
      <c r="N10" s="201" t="s">
        <v>1132</v>
      </c>
      <c r="O10" s="202"/>
      <c r="P10" s="203"/>
      <c r="Q10" s="188" t="s">
        <v>1133</v>
      </c>
      <c r="R10" s="189"/>
      <c r="S10" s="197"/>
      <c r="T10" s="188" t="s">
        <v>1134</v>
      </c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Q10" s="7"/>
      <c r="AR10" s="24"/>
      <c r="AS10" s="24"/>
      <c r="AW10"/>
      <c r="AX10"/>
      <c r="AY10"/>
    </row>
    <row r="11" spans="1:51" ht="35.25" customHeight="1" x14ac:dyDescent="0.35">
      <c r="A11" s="186"/>
      <c r="B11" s="164"/>
      <c r="C11" s="170"/>
      <c r="D11" s="171"/>
      <c r="E11" s="2"/>
      <c r="F11" s="2"/>
      <c r="G11" s="2"/>
      <c r="H11" s="2"/>
      <c r="I11" s="162"/>
      <c r="J11" s="162"/>
      <c r="K11" s="156"/>
      <c r="L11" s="156"/>
      <c r="M11" s="159"/>
      <c r="N11" s="198" t="s">
        <v>1135</v>
      </c>
      <c r="O11" s="201" t="s">
        <v>1136</v>
      </c>
      <c r="P11" s="203"/>
      <c r="Q11" s="158" t="s">
        <v>1135</v>
      </c>
      <c r="R11" s="188" t="s">
        <v>1136</v>
      </c>
      <c r="S11" s="197"/>
      <c r="T11" s="194" t="s">
        <v>1137</v>
      </c>
      <c r="U11" s="190" t="s">
        <v>1138</v>
      </c>
      <c r="V11" s="191"/>
      <c r="W11" s="191"/>
      <c r="X11" s="191"/>
      <c r="Y11" s="191"/>
      <c r="Z11" s="191"/>
      <c r="AA11" s="191"/>
      <c r="AB11" s="190" t="s">
        <v>1139</v>
      </c>
      <c r="AC11" s="191"/>
      <c r="AD11" s="191"/>
      <c r="AE11" s="191"/>
      <c r="AF11" s="191"/>
      <c r="AG11" s="191"/>
      <c r="AH11" s="191"/>
      <c r="AQ11" s="8"/>
      <c r="AR11" s="25"/>
      <c r="AS11" s="25"/>
      <c r="AW11"/>
      <c r="AX11"/>
      <c r="AY11"/>
    </row>
    <row r="12" spans="1:51" ht="81" customHeight="1" x14ac:dyDescent="0.35">
      <c r="A12" s="186"/>
      <c r="B12" s="164"/>
      <c r="C12" s="165" t="s">
        <v>1173</v>
      </c>
      <c r="D12" s="172" t="s">
        <v>1174</v>
      </c>
      <c r="E12" s="175" t="s">
        <v>0</v>
      </c>
      <c r="F12" s="176"/>
      <c r="G12" s="175" t="s">
        <v>1</v>
      </c>
      <c r="H12" s="176"/>
      <c r="I12" s="162"/>
      <c r="J12" s="162"/>
      <c r="K12" s="156"/>
      <c r="L12" s="156"/>
      <c r="M12" s="159"/>
      <c r="N12" s="199"/>
      <c r="O12" s="198" t="s">
        <v>1140</v>
      </c>
      <c r="P12" s="198" t="s">
        <v>1141</v>
      </c>
      <c r="Q12" s="159"/>
      <c r="R12" s="158" t="s">
        <v>1140</v>
      </c>
      <c r="S12" s="158" t="s">
        <v>1141</v>
      </c>
      <c r="T12" s="195"/>
      <c r="U12" s="192"/>
      <c r="V12" s="193"/>
      <c r="W12" s="193"/>
      <c r="X12" s="193"/>
      <c r="Y12" s="193"/>
      <c r="Z12" s="193"/>
      <c r="AA12" s="193"/>
      <c r="AB12" s="192"/>
      <c r="AC12" s="193"/>
      <c r="AD12" s="193"/>
      <c r="AE12" s="193"/>
      <c r="AF12" s="193"/>
      <c r="AG12" s="193"/>
      <c r="AH12" s="193"/>
      <c r="AQ12" s="9"/>
      <c r="AR12" s="26"/>
      <c r="AS12" s="26"/>
      <c r="AW12"/>
      <c r="AX12"/>
      <c r="AY12"/>
    </row>
    <row r="13" spans="1:51" ht="50.25" customHeight="1" x14ac:dyDescent="0.35">
      <c r="A13" s="186"/>
      <c r="B13" s="164"/>
      <c r="C13" s="166"/>
      <c r="D13" s="173"/>
      <c r="E13" s="177"/>
      <c r="F13" s="178"/>
      <c r="G13" s="177"/>
      <c r="H13" s="178"/>
      <c r="I13" s="162"/>
      <c r="J13" s="162"/>
      <c r="K13" s="157"/>
      <c r="L13" s="157"/>
      <c r="M13" s="160"/>
      <c r="N13" s="200"/>
      <c r="O13" s="200"/>
      <c r="P13" s="200"/>
      <c r="Q13" s="160"/>
      <c r="R13" s="160"/>
      <c r="S13" s="160"/>
      <c r="T13" s="196"/>
      <c r="U13" s="12" t="s">
        <v>1135</v>
      </c>
      <c r="V13" s="12" t="s">
        <v>1142</v>
      </c>
      <c r="W13" s="12" t="s">
        <v>1143</v>
      </c>
      <c r="X13" s="12" t="s">
        <v>1148</v>
      </c>
      <c r="Y13" s="12" t="s">
        <v>1149</v>
      </c>
      <c r="Z13" s="12" t="s">
        <v>1150</v>
      </c>
      <c r="AA13" s="12" t="s">
        <v>1151</v>
      </c>
      <c r="AB13" s="12" t="s">
        <v>1135</v>
      </c>
      <c r="AC13" s="12" t="s">
        <v>1142</v>
      </c>
      <c r="AD13" s="12" t="s">
        <v>1143</v>
      </c>
      <c r="AE13" s="12" t="s">
        <v>1148</v>
      </c>
      <c r="AF13" s="12" t="s">
        <v>1149</v>
      </c>
      <c r="AG13" s="12" t="s">
        <v>1150</v>
      </c>
      <c r="AH13" s="12" t="s">
        <v>1151</v>
      </c>
      <c r="AQ13" s="10" t="s">
        <v>1162</v>
      </c>
      <c r="AR13" s="26" t="s">
        <v>1163</v>
      </c>
      <c r="AS13" s="26" t="s">
        <v>2</v>
      </c>
      <c r="AW13"/>
      <c r="AX13"/>
      <c r="AY13"/>
    </row>
    <row r="14" spans="1:51" ht="33" customHeight="1" x14ac:dyDescent="0.35">
      <c r="A14" s="186"/>
      <c r="B14" s="164"/>
      <c r="C14" s="167"/>
      <c r="D14" s="174"/>
      <c r="E14" s="3" t="s">
        <v>3</v>
      </c>
      <c r="F14" s="3" t="s">
        <v>4</v>
      </c>
      <c r="G14" s="3" t="s">
        <v>3</v>
      </c>
      <c r="H14" s="3" t="s">
        <v>4</v>
      </c>
      <c r="I14" s="163"/>
      <c r="J14" s="163"/>
      <c r="K14" s="13" t="s">
        <v>1144</v>
      </c>
      <c r="L14" s="13" t="s">
        <v>1144</v>
      </c>
      <c r="M14" s="12" t="s">
        <v>1145</v>
      </c>
      <c r="N14" s="36" t="s">
        <v>1146</v>
      </c>
      <c r="O14" s="36" t="s">
        <v>1146</v>
      </c>
      <c r="P14" s="36" t="s">
        <v>1146</v>
      </c>
      <c r="Q14" s="12" t="s">
        <v>1145</v>
      </c>
      <c r="R14" s="12" t="s">
        <v>1145</v>
      </c>
      <c r="S14" s="12" t="s">
        <v>1145</v>
      </c>
      <c r="T14" s="12" t="s">
        <v>1147</v>
      </c>
      <c r="U14" s="12" t="s">
        <v>1147</v>
      </c>
      <c r="V14" s="12" t="s">
        <v>1147</v>
      </c>
      <c r="W14" s="12" t="s">
        <v>1147</v>
      </c>
      <c r="X14" s="12" t="s">
        <v>1147</v>
      </c>
      <c r="Y14" s="12" t="s">
        <v>1147</v>
      </c>
      <c r="Z14" s="12" t="s">
        <v>1147</v>
      </c>
      <c r="AA14" s="12" t="s">
        <v>1147</v>
      </c>
      <c r="AB14" s="12" t="s">
        <v>1147</v>
      </c>
      <c r="AC14" s="12" t="s">
        <v>1147</v>
      </c>
      <c r="AD14" s="12" t="s">
        <v>1147</v>
      </c>
      <c r="AE14" s="12" t="s">
        <v>1147</v>
      </c>
      <c r="AF14" s="12" t="s">
        <v>1147</v>
      </c>
      <c r="AG14" s="12" t="s">
        <v>1147</v>
      </c>
      <c r="AH14" s="12" t="s">
        <v>1147</v>
      </c>
      <c r="AQ14" s="11"/>
      <c r="AR14" s="27"/>
      <c r="AS14" s="27"/>
      <c r="AW14"/>
      <c r="AX14"/>
      <c r="AY14"/>
    </row>
    <row r="15" spans="1:51" ht="20.25" customHeight="1" x14ac:dyDescent="0.35">
      <c r="A15" s="4">
        <v>1</v>
      </c>
      <c r="B15" s="76">
        <v>2</v>
      </c>
      <c r="C15" s="4">
        <v>3</v>
      </c>
      <c r="D15" s="4">
        <v>4</v>
      </c>
      <c r="E15" s="4">
        <v>12</v>
      </c>
      <c r="F15" s="4">
        <v>13</v>
      </c>
      <c r="G15" s="4">
        <v>14</v>
      </c>
      <c r="H15" s="20">
        <v>15</v>
      </c>
      <c r="I15" s="20">
        <v>5</v>
      </c>
      <c r="J15" s="20">
        <v>6</v>
      </c>
      <c r="K15" s="20">
        <v>7</v>
      </c>
      <c r="L15" s="20">
        <v>8</v>
      </c>
      <c r="M15" s="4">
        <v>9</v>
      </c>
      <c r="Q15" s="20">
        <v>10</v>
      </c>
      <c r="R15" s="20"/>
      <c r="S15" s="20"/>
      <c r="T15" s="20">
        <v>11</v>
      </c>
      <c r="U15" s="20">
        <v>12</v>
      </c>
      <c r="V15" s="20">
        <v>13</v>
      </c>
      <c r="W15" s="20">
        <v>14</v>
      </c>
      <c r="X15" s="20">
        <v>15</v>
      </c>
      <c r="Y15" s="20">
        <v>16</v>
      </c>
      <c r="Z15" s="20">
        <v>17</v>
      </c>
      <c r="AA15" s="20">
        <v>18</v>
      </c>
      <c r="AB15" s="20">
        <v>19</v>
      </c>
      <c r="AC15" s="20">
        <v>20</v>
      </c>
      <c r="AD15" s="20">
        <v>21</v>
      </c>
      <c r="AE15" s="20">
        <v>22</v>
      </c>
      <c r="AF15" s="20">
        <v>23</v>
      </c>
      <c r="AG15" s="20">
        <v>24</v>
      </c>
      <c r="AH15" s="20">
        <v>25</v>
      </c>
      <c r="AQ15" s="21"/>
      <c r="AW15"/>
      <c r="AX15"/>
      <c r="AY15"/>
    </row>
    <row r="16" spans="1:51" ht="56.25" customHeight="1" x14ac:dyDescent="0.35">
      <c r="A16" s="183" t="s">
        <v>1177</v>
      </c>
      <c r="B16" s="184"/>
      <c r="C16" s="184"/>
      <c r="D16" s="184"/>
      <c r="E16" s="184"/>
      <c r="F16" s="185"/>
      <c r="G16" s="42">
        <f>G17+G246+G379+G657+G827</f>
        <v>315715.21999999997</v>
      </c>
      <c r="H16" s="43">
        <f>H17+H246+H379+H657+H827</f>
        <v>19630</v>
      </c>
      <c r="I16" s="43"/>
      <c r="J16" s="43"/>
      <c r="K16" s="44">
        <f t="shared" ref="K16:AH16" si="1">K17+K246+K379+K657+K827</f>
        <v>19622</v>
      </c>
      <c r="L16" s="44">
        <f t="shared" si="1"/>
        <v>19622</v>
      </c>
      <c r="M16" s="45">
        <f t="shared" si="1"/>
        <v>315715.21999999997</v>
      </c>
      <c r="N16" s="37">
        <f t="shared" si="1"/>
        <v>16963</v>
      </c>
      <c r="O16" s="37">
        <f t="shared" si="1"/>
        <v>16963</v>
      </c>
      <c r="P16" s="37">
        <f t="shared" si="1"/>
        <v>16963</v>
      </c>
      <c r="Q16" s="45">
        <f t="shared" si="1"/>
        <v>315715.21999999997</v>
      </c>
      <c r="R16" s="15">
        <f t="shared" si="1"/>
        <v>0</v>
      </c>
      <c r="S16" s="15">
        <f t="shared" si="1"/>
        <v>0</v>
      </c>
      <c r="T16" s="46">
        <f t="shared" si="1"/>
        <v>34251312787.360001</v>
      </c>
      <c r="U16" s="46">
        <f t="shared" si="1"/>
        <v>27173475234.380001</v>
      </c>
      <c r="V16" s="46">
        <f t="shared" si="1"/>
        <v>7596686177.71</v>
      </c>
      <c r="W16" s="46">
        <f t="shared" si="1"/>
        <v>5625044363.5100002</v>
      </c>
      <c r="X16" s="46">
        <f t="shared" si="1"/>
        <v>5705384920.1400003</v>
      </c>
      <c r="Y16" s="46">
        <f t="shared" si="1"/>
        <v>3941310493</v>
      </c>
      <c r="Z16" s="46">
        <f t="shared" si="1"/>
        <v>4305049280.0200005</v>
      </c>
      <c r="AA16" s="46">
        <f t="shared" si="1"/>
        <v>0</v>
      </c>
      <c r="AB16" s="46">
        <f t="shared" si="1"/>
        <v>7077837552.9799995</v>
      </c>
      <c r="AC16" s="46">
        <f t="shared" si="1"/>
        <v>1738967765.9400001</v>
      </c>
      <c r="AD16" s="46">
        <f t="shared" si="1"/>
        <v>1313918095.95</v>
      </c>
      <c r="AE16" s="46">
        <f t="shared" si="1"/>
        <v>1484467065.5799999</v>
      </c>
      <c r="AF16" s="46">
        <f t="shared" si="1"/>
        <v>1074465601.02</v>
      </c>
      <c r="AG16" s="46">
        <f t="shared" si="1"/>
        <v>1466019024.49</v>
      </c>
      <c r="AH16" s="46">
        <f t="shared" si="1"/>
        <v>0</v>
      </c>
      <c r="AK16" s="71"/>
      <c r="AL16" s="71"/>
      <c r="AN16" s="74" t="b">
        <f>AK16=T16</f>
        <v>0</v>
      </c>
      <c r="AO16" s="74" t="b">
        <f>AL16=U16</f>
        <v>0</v>
      </c>
      <c r="AP16" s="74" t="b">
        <f>AM16=AB16</f>
        <v>0</v>
      </c>
      <c r="AT16" t="b">
        <f>T16=U16+AB16</f>
        <v>1</v>
      </c>
      <c r="AU16" t="b">
        <f>U16=V16+W16+X16+Y16+Z16+AA16</f>
        <v>1</v>
      </c>
      <c r="AV16" t="b">
        <f>AB16=AC16+AD16+AE16+AF16+AG16</f>
        <v>1</v>
      </c>
      <c r="AW16"/>
      <c r="AX16"/>
      <c r="AY16"/>
    </row>
    <row r="17" spans="1:51" s="14" customFormat="1" ht="96.75" customHeight="1" x14ac:dyDescent="0.35">
      <c r="A17" s="182" t="s">
        <v>1178</v>
      </c>
      <c r="B17" s="182"/>
      <c r="C17" s="182"/>
      <c r="D17" s="182"/>
      <c r="E17" s="31">
        <f>E18+E689+E23+E41+E43+E49+E54+E157+E174</f>
        <v>97902.23</v>
      </c>
      <c r="F17" s="31">
        <f>F18+F689+F23+F41+F43+F49+F54+F157+F174</f>
        <v>5749</v>
      </c>
      <c r="G17" s="31">
        <f>G18+G689+G23+G41+G43+G49+G54+G157+G174</f>
        <v>101712.58</v>
      </c>
      <c r="H17" s="31">
        <f>H18+H689+H23+H41+H43+H49+H54+H157+H174</f>
        <v>6008</v>
      </c>
      <c r="I17" s="31"/>
      <c r="J17" s="31"/>
      <c r="K17" s="32">
        <f t="shared" ref="K17:L17" si="2">K18+K23+K41+K43+K49+K54+K157+K174</f>
        <v>5643</v>
      </c>
      <c r="L17" s="32">
        <f t="shared" si="2"/>
        <v>5643</v>
      </c>
      <c r="M17" s="31">
        <f>M18+M23+M41+M43+M49+M54+M157+M174</f>
        <v>95382.95</v>
      </c>
      <c r="N17" s="32">
        <f>N18+N689+N23+N41+N43+N49+N54+N157+N174</f>
        <v>15682</v>
      </c>
      <c r="O17" s="32">
        <f>O18+O689+O23+O41+O43+O49+O54+O157+O174</f>
        <v>15682</v>
      </c>
      <c r="P17" s="32">
        <f>P18+P689+P23+P41+P43+P49+P54+P157+P174</f>
        <v>15682</v>
      </c>
      <c r="Q17" s="31">
        <f t="shared" ref="Q17:AH17" si="3">Q18+Q23+Q41+Q43+Q49+Q54+Q157+Q174</f>
        <v>95382.95</v>
      </c>
      <c r="R17" s="31">
        <f t="shared" si="3"/>
        <v>0</v>
      </c>
      <c r="S17" s="31">
        <f t="shared" si="3"/>
        <v>0</v>
      </c>
      <c r="T17" s="31">
        <f t="shared" si="3"/>
        <v>10347905479.6</v>
      </c>
      <c r="U17" s="31">
        <f t="shared" si="3"/>
        <v>8432368921.7399998</v>
      </c>
      <c r="V17" s="31">
        <f t="shared" si="3"/>
        <v>5894803120.3199997</v>
      </c>
      <c r="W17" s="31">
        <f t="shared" si="3"/>
        <v>2537565801.4200001</v>
      </c>
      <c r="X17" s="31">
        <f t="shared" si="3"/>
        <v>0</v>
      </c>
      <c r="Y17" s="31">
        <f t="shared" si="3"/>
        <v>0</v>
      </c>
      <c r="Z17" s="31">
        <f t="shared" si="3"/>
        <v>0</v>
      </c>
      <c r="AA17" s="31">
        <f t="shared" si="3"/>
        <v>0</v>
      </c>
      <c r="AB17" s="31">
        <f t="shared" si="3"/>
        <v>1915536557.8599999</v>
      </c>
      <c r="AC17" s="31">
        <f t="shared" si="3"/>
        <v>1318140375.9400001</v>
      </c>
      <c r="AD17" s="31">
        <f t="shared" si="3"/>
        <v>597396181.91999996</v>
      </c>
      <c r="AE17" s="31">
        <f t="shared" si="3"/>
        <v>0</v>
      </c>
      <c r="AF17" s="31">
        <f t="shared" si="3"/>
        <v>0</v>
      </c>
      <c r="AG17" s="31">
        <f t="shared" si="3"/>
        <v>0</v>
      </c>
      <c r="AH17" s="31">
        <f t="shared" si="3"/>
        <v>0</v>
      </c>
      <c r="AI17" s="73"/>
      <c r="AJ17" s="73"/>
      <c r="AK17" s="23"/>
      <c r="AL17" s="23"/>
      <c r="AM17" s="23"/>
      <c r="AN17" s="74" t="b">
        <f t="shared" ref="AN17:AN69" si="4">AK17=T17</f>
        <v>0</v>
      </c>
      <c r="AO17" s="74" t="b">
        <f t="shared" ref="AO17:AO69" si="5">AL17=U17</f>
        <v>0</v>
      </c>
      <c r="AP17" s="74" t="b">
        <f t="shared" ref="AP17:AP69" si="6">AM17=AB17</f>
        <v>0</v>
      </c>
      <c r="AT17" t="b">
        <f t="shared" ref="AT17:AT69" si="7">T17=U17+AB17</f>
        <v>1</v>
      </c>
      <c r="AU17" t="b">
        <f t="shared" ref="AU17:AU69" si="8">U17=V17+W17+X17+Y17+Z17+AA17</f>
        <v>1</v>
      </c>
      <c r="AV17" t="b">
        <f t="shared" ref="AV17:AV69" si="9">AB17=AC17+AD17+AE17+AF17+AG17</f>
        <v>1</v>
      </c>
      <c r="AW17" s="83">
        <f>V17/U17</f>
        <v>0.7</v>
      </c>
      <c r="AX17" s="83">
        <f>AC17/AB17</f>
        <v>0.69</v>
      </c>
      <c r="AY17" s="72" t="b">
        <f>AW17=AX17</f>
        <v>0</v>
      </c>
    </row>
    <row r="18" spans="1:51" s="14" customFormat="1" ht="20.25" customHeight="1" x14ac:dyDescent="0.35">
      <c r="A18" s="181" t="s">
        <v>72</v>
      </c>
      <c r="B18" s="181"/>
      <c r="C18" s="181"/>
      <c r="D18" s="181"/>
      <c r="E18" s="31">
        <f>SUM(E19:E22)</f>
        <v>0</v>
      </c>
      <c r="F18" s="6">
        <f t="shared" ref="F18:AH18" si="10">SUM(F19:F22)</f>
        <v>0</v>
      </c>
      <c r="G18" s="47">
        <f t="shared" si="10"/>
        <v>397.85</v>
      </c>
      <c r="H18" s="6">
        <f t="shared" si="10"/>
        <v>33</v>
      </c>
      <c r="I18" s="6"/>
      <c r="J18" s="6"/>
      <c r="K18" s="32">
        <f t="shared" ref="K18:M18" si="11">SUM(K19:K22)</f>
        <v>30</v>
      </c>
      <c r="L18" s="32">
        <f t="shared" si="11"/>
        <v>30</v>
      </c>
      <c r="M18" s="31">
        <f t="shared" si="11"/>
        <v>397.85</v>
      </c>
      <c r="N18" s="32">
        <f t="shared" si="10"/>
        <v>0</v>
      </c>
      <c r="O18" s="32">
        <f t="shared" si="10"/>
        <v>0</v>
      </c>
      <c r="P18" s="32">
        <f t="shared" si="10"/>
        <v>0</v>
      </c>
      <c r="Q18" s="31">
        <f t="shared" si="10"/>
        <v>397.85</v>
      </c>
      <c r="R18" s="48">
        <f t="shared" si="10"/>
        <v>0</v>
      </c>
      <c r="S18" s="48">
        <f t="shared" si="10"/>
        <v>0</v>
      </c>
      <c r="T18" s="19">
        <f t="shared" si="10"/>
        <v>43161950.799999997</v>
      </c>
      <c r="U18" s="19">
        <f t="shared" si="10"/>
        <v>36730820.130000003</v>
      </c>
      <c r="V18" s="19">
        <f t="shared" si="10"/>
        <v>36730820.130000003</v>
      </c>
      <c r="W18" s="19">
        <f t="shared" si="10"/>
        <v>0</v>
      </c>
      <c r="X18" s="19">
        <f t="shared" si="10"/>
        <v>0</v>
      </c>
      <c r="Y18" s="19">
        <f t="shared" si="10"/>
        <v>0</v>
      </c>
      <c r="Z18" s="19">
        <f t="shared" si="10"/>
        <v>0</v>
      </c>
      <c r="AA18" s="19">
        <f t="shared" si="10"/>
        <v>0</v>
      </c>
      <c r="AB18" s="19">
        <f t="shared" si="10"/>
        <v>6431130.6699999999</v>
      </c>
      <c r="AC18" s="19">
        <f t="shared" si="10"/>
        <v>6431130.6699999999</v>
      </c>
      <c r="AD18" s="19">
        <f t="shared" si="10"/>
        <v>0</v>
      </c>
      <c r="AE18" s="19">
        <f t="shared" si="10"/>
        <v>0</v>
      </c>
      <c r="AF18" s="19">
        <f t="shared" si="10"/>
        <v>0</v>
      </c>
      <c r="AG18" s="19">
        <f t="shared" si="10"/>
        <v>0</v>
      </c>
      <c r="AH18" s="19">
        <f t="shared" si="10"/>
        <v>0</v>
      </c>
      <c r="AI18" s="73">
        <v>0.85099999999999998</v>
      </c>
      <c r="AJ18" s="73">
        <f t="shared" ref="AJ18" si="12">1-AI18</f>
        <v>0.14899999999999999</v>
      </c>
      <c r="AK18" s="23">
        <f>G18*108488</f>
        <v>43161950.799999997</v>
      </c>
      <c r="AL18" s="23">
        <f t="shared" ref="AL18" si="13">ROUND(AK18*AI18,2)</f>
        <v>36730820.130000003</v>
      </c>
      <c r="AM18" s="23">
        <f t="shared" ref="AM18" si="14">AK18-AL18</f>
        <v>6431130.6699999999</v>
      </c>
      <c r="AN18" s="74" t="b">
        <f t="shared" si="4"/>
        <v>1</v>
      </c>
      <c r="AO18" s="74" t="b">
        <f t="shared" si="5"/>
        <v>1</v>
      </c>
      <c r="AP18" s="74" t="b">
        <f t="shared" si="6"/>
        <v>1</v>
      </c>
      <c r="AQ18" s="6"/>
      <c r="AR18" s="29"/>
      <c r="AS18" s="29"/>
      <c r="AT18" t="b">
        <f t="shared" si="7"/>
        <v>1</v>
      </c>
      <c r="AU18" t="b">
        <f t="shared" si="8"/>
        <v>1</v>
      </c>
      <c r="AV18" t="b">
        <f t="shared" si="9"/>
        <v>1</v>
      </c>
      <c r="AW18" s="83">
        <f t="shared" ref="AW18:AW81" si="15">V18/U18</f>
        <v>1</v>
      </c>
      <c r="AX18" s="83">
        <f t="shared" ref="AX18:AX81" si="16">AC18/AB18</f>
        <v>1</v>
      </c>
      <c r="AY18" s="72" t="b">
        <f t="shared" ref="AY18:AY81" si="17">AW18=AX18</f>
        <v>1</v>
      </c>
    </row>
    <row r="19" spans="1:51" ht="23.25" x14ac:dyDescent="0.35">
      <c r="A19" s="49">
        <v>89</v>
      </c>
      <c r="B19" s="77" t="s">
        <v>100</v>
      </c>
      <c r="C19" s="50">
        <v>8</v>
      </c>
      <c r="D19" s="51">
        <v>42800</v>
      </c>
      <c r="E19" s="52">
        <v>0</v>
      </c>
      <c r="F19" s="53">
        <v>0</v>
      </c>
      <c r="G19" s="52">
        <v>134.55000000000001</v>
      </c>
      <c r="H19" s="53">
        <v>13</v>
      </c>
      <c r="I19" s="54" t="s">
        <v>1165</v>
      </c>
      <c r="J19" s="54" t="s">
        <v>1166</v>
      </c>
      <c r="K19" s="55">
        <v>10</v>
      </c>
      <c r="L19" s="55">
        <v>10</v>
      </c>
      <c r="M19" s="79">
        <v>134.55000000000001</v>
      </c>
      <c r="N19" s="39"/>
      <c r="O19" s="39"/>
      <c r="P19" s="39"/>
      <c r="Q19" s="56">
        <v>134.55000000000001</v>
      </c>
      <c r="R19" s="57"/>
      <c r="S19" s="57"/>
      <c r="T19" s="18">
        <f>AK19</f>
        <v>14597060.4</v>
      </c>
      <c r="U19" s="18">
        <f>T19*AI19</f>
        <v>12422098.4</v>
      </c>
      <c r="V19" s="18">
        <f>U19</f>
        <v>12422098.4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f>T19-U19</f>
        <v>2174962</v>
      </c>
      <c r="AC19" s="18">
        <f>AB19</f>
        <v>2174962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73">
        <v>0.85099999999999998</v>
      </c>
      <c r="AJ19" s="81">
        <f>1-AI19</f>
        <v>0.14899999999999999</v>
      </c>
      <c r="AK19" s="23">
        <f t="shared" ref="AK19:AK72" si="18">G19*108488</f>
        <v>14597060.4</v>
      </c>
      <c r="AL19" s="22">
        <f>ROUND(AK19*AI19,2)</f>
        <v>12422098.4</v>
      </c>
      <c r="AM19" s="22">
        <f>AK19-AL19</f>
        <v>2174962</v>
      </c>
      <c r="AN19" s="74" t="b">
        <f t="shared" si="4"/>
        <v>1</v>
      </c>
      <c r="AO19" s="74" t="b">
        <f t="shared" si="5"/>
        <v>1</v>
      </c>
      <c r="AP19" s="74" t="b">
        <f t="shared" si="6"/>
        <v>1</v>
      </c>
      <c r="AQ19" s="5" t="s">
        <v>1125</v>
      </c>
      <c r="AR19" s="28" t="s">
        <v>1125</v>
      </c>
      <c r="AS19" s="28">
        <v>2024</v>
      </c>
      <c r="AT19" t="b">
        <f t="shared" si="7"/>
        <v>1</v>
      </c>
      <c r="AU19" t="b">
        <f t="shared" si="8"/>
        <v>1</v>
      </c>
      <c r="AV19" t="b">
        <f t="shared" si="9"/>
        <v>1</v>
      </c>
      <c r="AW19" s="83">
        <f t="shared" si="15"/>
        <v>1</v>
      </c>
      <c r="AX19" s="83">
        <f t="shared" si="16"/>
        <v>1</v>
      </c>
      <c r="AY19" s="72" t="b">
        <f t="shared" si="17"/>
        <v>1</v>
      </c>
    </row>
    <row r="20" spans="1:51" ht="23.25" x14ac:dyDescent="0.35">
      <c r="A20" s="49">
        <v>93</v>
      </c>
      <c r="B20" s="77" t="s">
        <v>102</v>
      </c>
      <c r="C20" s="50">
        <v>179</v>
      </c>
      <c r="D20" s="51">
        <v>42835</v>
      </c>
      <c r="E20" s="52">
        <v>0</v>
      </c>
      <c r="F20" s="53">
        <v>0</v>
      </c>
      <c r="G20" s="52">
        <v>102</v>
      </c>
      <c r="H20" s="53">
        <v>8</v>
      </c>
      <c r="I20" s="54" t="s">
        <v>1165</v>
      </c>
      <c r="J20" s="54" t="s">
        <v>1166</v>
      </c>
      <c r="K20" s="55">
        <v>8</v>
      </c>
      <c r="L20" s="55">
        <v>8</v>
      </c>
      <c r="M20" s="56">
        <v>102</v>
      </c>
      <c r="N20" s="39"/>
      <c r="O20" s="39"/>
      <c r="P20" s="39"/>
      <c r="Q20" s="56">
        <v>102</v>
      </c>
      <c r="R20" s="57"/>
      <c r="S20" s="57"/>
      <c r="T20" s="18">
        <f>AK20</f>
        <v>11065776</v>
      </c>
      <c r="U20" s="18">
        <f>T20*AI20</f>
        <v>9416975.3800000008</v>
      </c>
      <c r="V20" s="18">
        <f t="shared" ref="V20:V22" si="19">U20</f>
        <v>9416975.3800000008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>T20-U20</f>
        <v>1648800.62</v>
      </c>
      <c r="AC20" s="18">
        <f t="shared" ref="AC20:AC22" si="20">AB20</f>
        <v>1648800.62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73">
        <v>0.85099999999999998</v>
      </c>
      <c r="AJ20" s="81">
        <f>1-AI20</f>
        <v>0.14899999999999999</v>
      </c>
      <c r="AK20" s="23">
        <f t="shared" si="18"/>
        <v>11065776</v>
      </c>
      <c r="AL20" s="22">
        <f>ROUND(AK20*AI20,2)</f>
        <v>9416975.3800000008</v>
      </c>
      <c r="AM20" s="22">
        <f>AK20-AL20</f>
        <v>1648800.62</v>
      </c>
      <c r="AN20" s="74" t="b">
        <f t="shared" si="4"/>
        <v>1</v>
      </c>
      <c r="AO20" s="74" t="b">
        <f t="shared" si="5"/>
        <v>1</v>
      </c>
      <c r="AP20" s="74" t="b">
        <f t="shared" si="6"/>
        <v>1</v>
      </c>
      <c r="AQ20" s="5" t="s">
        <v>1125</v>
      </c>
      <c r="AR20" s="28" t="s">
        <v>1125</v>
      </c>
      <c r="AS20" s="28">
        <v>2024</v>
      </c>
      <c r="AT20" t="b">
        <f t="shared" si="7"/>
        <v>1</v>
      </c>
      <c r="AU20" t="b">
        <f t="shared" si="8"/>
        <v>1</v>
      </c>
      <c r="AV20" t="b">
        <f t="shared" si="9"/>
        <v>1</v>
      </c>
      <c r="AW20" s="83">
        <f t="shared" si="15"/>
        <v>1</v>
      </c>
      <c r="AX20" s="83">
        <f t="shared" si="16"/>
        <v>1</v>
      </c>
      <c r="AY20" s="72" t="b">
        <f t="shared" si="17"/>
        <v>1</v>
      </c>
    </row>
    <row r="21" spans="1:51" ht="23.25" x14ac:dyDescent="0.35">
      <c r="A21" s="49">
        <v>98</v>
      </c>
      <c r="B21" s="77" t="s">
        <v>107</v>
      </c>
      <c r="C21" s="50">
        <v>179</v>
      </c>
      <c r="D21" s="51">
        <v>42835</v>
      </c>
      <c r="E21" s="52">
        <v>0</v>
      </c>
      <c r="F21" s="53">
        <v>0</v>
      </c>
      <c r="G21" s="52">
        <v>103.1</v>
      </c>
      <c r="H21" s="53">
        <v>8</v>
      </c>
      <c r="I21" s="54" t="s">
        <v>1165</v>
      </c>
      <c r="J21" s="54" t="s">
        <v>1166</v>
      </c>
      <c r="K21" s="55">
        <v>8</v>
      </c>
      <c r="L21" s="55">
        <v>8</v>
      </c>
      <c r="M21" s="56">
        <v>103.1</v>
      </c>
      <c r="N21" s="39"/>
      <c r="O21" s="39"/>
      <c r="P21" s="39"/>
      <c r="Q21" s="56">
        <v>103.1</v>
      </c>
      <c r="R21" s="57"/>
      <c r="S21" s="57"/>
      <c r="T21" s="18">
        <f>AK21</f>
        <v>11185112.800000001</v>
      </c>
      <c r="U21" s="18">
        <f>T21*AI21</f>
        <v>9518530.9900000002</v>
      </c>
      <c r="V21" s="18">
        <f t="shared" si="19"/>
        <v>9518530.9900000002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>T21-U21</f>
        <v>1666581.81</v>
      </c>
      <c r="AC21" s="18">
        <f t="shared" si="20"/>
        <v>1666581.81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73">
        <v>0.85099999999999998</v>
      </c>
      <c r="AJ21" s="81">
        <f>1-AI21</f>
        <v>0.14899999999999999</v>
      </c>
      <c r="AK21" s="23">
        <f t="shared" si="18"/>
        <v>11185112.800000001</v>
      </c>
      <c r="AL21" s="22">
        <f>ROUND(AK21*AI21,2)</f>
        <v>9518530.9900000002</v>
      </c>
      <c r="AM21" s="22">
        <f>AK21-AL21</f>
        <v>1666581.81</v>
      </c>
      <c r="AN21" s="74" t="b">
        <f t="shared" si="4"/>
        <v>1</v>
      </c>
      <c r="AO21" s="74" t="b">
        <f t="shared" si="5"/>
        <v>1</v>
      </c>
      <c r="AP21" s="74" t="b">
        <f t="shared" si="6"/>
        <v>1</v>
      </c>
      <c r="AQ21" s="5" t="s">
        <v>1125</v>
      </c>
      <c r="AR21" s="28" t="s">
        <v>1125</v>
      </c>
      <c r="AS21" s="28">
        <v>2024</v>
      </c>
      <c r="AT21" t="b">
        <f t="shared" si="7"/>
        <v>1</v>
      </c>
      <c r="AU21" t="b">
        <f t="shared" si="8"/>
        <v>1</v>
      </c>
      <c r="AV21" t="b">
        <f t="shared" si="9"/>
        <v>1</v>
      </c>
      <c r="AW21" s="83">
        <f t="shared" si="15"/>
        <v>1</v>
      </c>
      <c r="AX21" s="83">
        <f t="shared" si="16"/>
        <v>1</v>
      </c>
      <c r="AY21" s="72" t="b">
        <f t="shared" si="17"/>
        <v>1</v>
      </c>
    </row>
    <row r="22" spans="1:51" ht="23.25" x14ac:dyDescent="0.35">
      <c r="A22" s="49">
        <v>99</v>
      </c>
      <c r="B22" s="77" t="s">
        <v>108</v>
      </c>
      <c r="C22" s="50">
        <v>179</v>
      </c>
      <c r="D22" s="51">
        <v>42835</v>
      </c>
      <c r="E22" s="52">
        <v>0</v>
      </c>
      <c r="F22" s="53">
        <v>0</v>
      </c>
      <c r="G22" s="52">
        <v>58.2</v>
      </c>
      <c r="H22" s="53">
        <v>4</v>
      </c>
      <c r="I22" s="54" t="s">
        <v>1165</v>
      </c>
      <c r="J22" s="54" t="s">
        <v>1166</v>
      </c>
      <c r="K22" s="55">
        <v>4</v>
      </c>
      <c r="L22" s="55">
        <v>4</v>
      </c>
      <c r="M22" s="56">
        <v>58.2</v>
      </c>
      <c r="N22" s="39"/>
      <c r="O22" s="39"/>
      <c r="P22" s="39"/>
      <c r="Q22" s="56">
        <v>58.2</v>
      </c>
      <c r="R22" s="57"/>
      <c r="S22" s="57"/>
      <c r="T22" s="18">
        <f>AK22</f>
        <v>6314001.5999999996</v>
      </c>
      <c r="U22" s="18">
        <f>T22*AI22</f>
        <v>5373215.3600000003</v>
      </c>
      <c r="V22" s="18">
        <f t="shared" si="19"/>
        <v>5373215.3600000003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T22-U22</f>
        <v>940786.24</v>
      </c>
      <c r="AC22" s="18">
        <f t="shared" si="20"/>
        <v>940786.24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73">
        <v>0.85099999999999998</v>
      </c>
      <c r="AJ22" s="81">
        <f>1-AI22</f>
        <v>0.14899999999999999</v>
      </c>
      <c r="AK22" s="23">
        <f t="shared" si="18"/>
        <v>6314001.5999999996</v>
      </c>
      <c r="AL22" s="22">
        <f>ROUND(AK22*AI22,2)</f>
        <v>5373215.3600000003</v>
      </c>
      <c r="AM22" s="22">
        <f>AK22-AL22</f>
        <v>940786.24</v>
      </c>
      <c r="AN22" s="74" t="b">
        <f t="shared" si="4"/>
        <v>1</v>
      </c>
      <c r="AO22" s="74" t="b">
        <f t="shared" si="5"/>
        <v>1</v>
      </c>
      <c r="AP22" s="74" t="b">
        <f t="shared" si="6"/>
        <v>1</v>
      </c>
      <c r="AQ22" s="5" t="s">
        <v>1125</v>
      </c>
      <c r="AR22" s="28" t="s">
        <v>1125</v>
      </c>
      <c r="AS22" s="28">
        <v>2024</v>
      </c>
      <c r="AT22" t="b">
        <f t="shared" si="7"/>
        <v>1</v>
      </c>
      <c r="AU22" t="b">
        <f t="shared" si="8"/>
        <v>1</v>
      </c>
      <c r="AV22" t="b">
        <f t="shared" si="9"/>
        <v>1</v>
      </c>
      <c r="AW22" s="83">
        <f t="shared" si="15"/>
        <v>1</v>
      </c>
      <c r="AX22" s="83">
        <f t="shared" si="16"/>
        <v>1</v>
      </c>
      <c r="AY22" s="72" t="b">
        <f t="shared" si="17"/>
        <v>1</v>
      </c>
    </row>
    <row r="23" spans="1:51" s="14" customFormat="1" ht="20.25" customHeight="1" x14ac:dyDescent="0.35">
      <c r="A23" s="181" t="s">
        <v>359</v>
      </c>
      <c r="B23" s="181"/>
      <c r="C23" s="181"/>
      <c r="D23" s="181"/>
      <c r="E23" s="58">
        <f>SUM(E24:E40)</f>
        <v>7577.1</v>
      </c>
      <c r="F23" s="59">
        <f t="shared" ref="F23:AH23" si="21">SUM(F24:F40)</f>
        <v>414</v>
      </c>
      <c r="G23" s="47">
        <f t="shared" si="21"/>
        <v>7577.1</v>
      </c>
      <c r="H23" s="6">
        <f t="shared" si="21"/>
        <v>414</v>
      </c>
      <c r="I23" s="6"/>
      <c r="J23" s="6"/>
      <c r="K23" s="32">
        <f t="shared" ref="K23:M23" si="22">SUM(K24:K40)</f>
        <v>414</v>
      </c>
      <c r="L23" s="32">
        <f t="shared" si="22"/>
        <v>414</v>
      </c>
      <c r="M23" s="31">
        <f t="shared" si="22"/>
        <v>7577.1</v>
      </c>
      <c r="N23" s="32">
        <f t="shared" si="21"/>
        <v>0</v>
      </c>
      <c r="O23" s="32">
        <f t="shared" si="21"/>
        <v>0</v>
      </c>
      <c r="P23" s="32">
        <f t="shared" si="21"/>
        <v>0</v>
      </c>
      <c r="Q23" s="31">
        <f t="shared" si="21"/>
        <v>7577.1</v>
      </c>
      <c r="R23" s="19">
        <f t="shared" si="21"/>
        <v>0</v>
      </c>
      <c r="S23" s="19">
        <f t="shared" si="21"/>
        <v>0</v>
      </c>
      <c r="T23" s="19">
        <f t="shared" si="21"/>
        <v>822024424.79999995</v>
      </c>
      <c r="U23" s="19">
        <f t="shared" si="21"/>
        <v>667483832.95000005</v>
      </c>
      <c r="V23" s="19">
        <f t="shared" si="21"/>
        <v>440539329.75</v>
      </c>
      <c r="W23" s="19">
        <f t="shared" si="21"/>
        <v>226944503.19999999</v>
      </c>
      <c r="X23" s="19">
        <f t="shared" si="21"/>
        <v>0</v>
      </c>
      <c r="Y23" s="19">
        <f t="shared" si="21"/>
        <v>0</v>
      </c>
      <c r="Z23" s="19">
        <f t="shared" si="21"/>
        <v>0</v>
      </c>
      <c r="AA23" s="19">
        <f t="shared" si="21"/>
        <v>0</v>
      </c>
      <c r="AB23" s="19">
        <f t="shared" si="21"/>
        <v>154540591.84999999</v>
      </c>
      <c r="AC23" s="19">
        <f t="shared" si="21"/>
        <v>101996790.63</v>
      </c>
      <c r="AD23" s="19">
        <f t="shared" si="21"/>
        <v>52543801.219999999</v>
      </c>
      <c r="AE23" s="19">
        <f t="shared" si="21"/>
        <v>0</v>
      </c>
      <c r="AF23" s="19">
        <f t="shared" si="21"/>
        <v>0</v>
      </c>
      <c r="AG23" s="19">
        <f t="shared" si="21"/>
        <v>0</v>
      </c>
      <c r="AH23" s="19">
        <f t="shared" si="21"/>
        <v>0</v>
      </c>
      <c r="AI23" s="73">
        <v>0.81200000000000006</v>
      </c>
      <c r="AJ23" s="73">
        <f t="shared" ref="AJ23:AJ48" si="23">1-AI23</f>
        <v>0.188</v>
      </c>
      <c r="AK23" s="23">
        <f t="shared" si="18"/>
        <v>822024424.79999995</v>
      </c>
      <c r="AL23" s="23">
        <f t="shared" ref="AL23:AL48" si="24">ROUND(AK23*AI23,2)</f>
        <v>667483832.94000006</v>
      </c>
      <c r="AM23" s="23">
        <f t="shared" ref="AM23:AM48" si="25">AK23-AL23</f>
        <v>154540591.86000001</v>
      </c>
      <c r="AN23" s="74" t="b">
        <f t="shared" si="4"/>
        <v>1</v>
      </c>
      <c r="AO23" s="74" t="b">
        <f t="shared" si="5"/>
        <v>0</v>
      </c>
      <c r="AP23" s="74" t="b">
        <f t="shared" si="6"/>
        <v>0</v>
      </c>
      <c r="AQ23" s="6"/>
      <c r="AR23" s="29"/>
      <c r="AS23" s="29"/>
      <c r="AT23" t="b">
        <f t="shared" si="7"/>
        <v>1</v>
      </c>
      <c r="AU23" t="b">
        <f t="shared" si="8"/>
        <v>1</v>
      </c>
      <c r="AV23" t="b">
        <f t="shared" si="9"/>
        <v>1</v>
      </c>
      <c r="AW23" s="83">
        <f t="shared" si="15"/>
        <v>0.66</v>
      </c>
      <c r="AX23" s="83">
        <f t="shared" si="16"/>
        <v>0.66</v>
      </c>
      <c r="AY23" s="72" t="b">
        <f t="shared" si="17"/>
        <v>1</v>
      </c>
    </row>
    <row r="24" spans="1:51" ht="23.25" x14ac:dyDescent="0.35">
      <c r="A24" s="49">
        <v>284</v>
      </c>
      <c r="B24" s="77" t="s">
        <v>360</v>
      </c>
      <c r="C24" s="50" t="s">
        <v>361</v>
      </c>
      <c r="D24" s="51">
        <v>43097</v>
      </c>
      <c r="E24" s="52">
        <v>159.4</v>
      </c>
      <c r="F24" s="53">
        <v>8</v>
      </c>
      <c r="G24" s="52">
        <v>159.4</v>
      </c>
      <c r="H24" s="53">
        <v>8</v>
      </c>
      <c r="I24" s="54" t="s">
        <v>1166</v>
      </c>
      <c r="J24" s="54" t="s">
        <v>1167</v>
      </c>
      <c r="K24" s="55">
        <v>8</v>
      </c>
      <c r="L24" s="55">
        <v>8</v>
      </c>
      <c r="M24" s="56">
        <v>159.4</v>
      </c>
      <c r="N24" s="39"/>
      <c r="O24" s="39"/>
      <c r="P24" s="39"/>
      <c r="Q24" s="56">
        <v>159.4</v>
      </c>
      <c r="R24" s="57"/>
      <c r="S24" s="57"/>
      <c r="T24" s="18">
        <f t="shared" ref="T24:T40" si="26">AK24</f>
        <v>17292987.199999999</v>
      </c>
      <c r="U24" s="18">
        <f t="shared" ref="U24:U40" si="27">T24*AI24</f>
        <v>14041905.609999999</v>
      </c>
      <c r="V24" s="18">
        <f t="shared" ref="V24:V40" si="28">U24*0.66</f>
        <v>9267657.6999999993</v>
      </c>
      <c r="W24" s="18">
        <f>U24-V24</f>
        <v>4774247.91</v>
      </c>
      <c r="X24" s="18">
        <v>0</v>
      </c>
      <c r="Y24" s="18">
        <v>0</v>
      </c>
      <c r="Z24" s="18">
        <v>0</v>
      </c>
      <c r="AA24" s="18">
        <v>0</v>
      </c>
      <c r="AB24" s="18">
        <f t="shared" ref="AB24:AB40" si="29">T24-U24</f>
        <v>3251081.59</v>
      </c>
      <c r="AC24" s="18">
        <f t="shared" ref="AC24:AC40" si="30">AB24*0.66</f>
        <v>2145713.85</v>
      </c>
      <c r="AD24" s="18">
        <f>AB24-AC24</f>
        <v>1105367.74</v>
      </c>
      <c r="AE24" s="18">
        <v>0</v>
      </c>
      <c r="AF24" s="18">
        <v>0</v>
      </c>
      <c r="AG24" s="18">
        <v>0</v>
      </c>
      <c r="AH24" s="18">
        <v>0</v>
      </c>
      <c r="AI24" s="73">
        <v>0.81200000000000006</v>
      </c>
      <c r="AJ24" s="81">
        <f t="shared" si="23"/>
        <v>0.188</v>
      </c>
      <c r="AK24" s="23">
        <f t="shared" si="18"/>
        <v>17292987.199999999</v>
      </c>
      <c r="AL24" s="22">
        <f t="shared" si="24"/>
        <v>14041905.609999999</v>
      </c>
      <c r="AM24" s="22">
        <f t="shared" si="25"/>
        <v>3251081.59</v>
      </c>
      <c r="AN24" s="74" t="b">
        <f t="shared" si="4"/>
        <v>1</v>
      </c>
      <c r="AO24" s="74" t="b">
        <f t="shared" si="5"/>
        <v>1</v>
      </c>
      <c r="AP24" s="74" t="b">
        <f t="shared" si="6"/>
        <v>1</v>
      </c>
      <c r="AQ24" s="5" t="s">
        <v>1125</v>
      </c>
      <c r="AR24" s="28" t="s">
        <v>1156</v>
      </c>
      <c r="AS24" s="28" t="s">
        <v>1158</v>
      </c>
      <c r="AT24" t="b">
        <f t="shared" si="7"/>
        <v>1</v>
      </c>
      <c r="AU24" t="b">
        <f t="shared" si="8"/>
        <v>1</v>
      </c>
      <c r="AV24" t="b">
        <f t="shared" si="9"/>
        <v>1</v>
      </c>
      <c r="AW24" s="83">
        <f t="shared" si="15"/>
        <v>0.66</v>
      </c>
      <c r="AX24" s="83">
        <f t="shared" si="16"/>
        <v>0.66</v>
      </c>
      <c r="AY24" s="72" t="b">
        <f t="shared" si="17"/>
        <v>1</v>
      </c>
    </row>
    <row r="25" spans="1:51" ht="23.25" x14ac:dyDescent="0.35">
      <c r="A25" s="49">
        <v>285</v>
      </c>
      <c r="B25" s="77" t="s">
        <v>362</v>
      </c>
      <c r="C25" s="50" t="s">
        <v>363</v>
      </c>
      <c r="D25" s="51">
        <v>43097</v>
      </c>
      <c r="E25" s="52">
        <v>39.9</v>
      </c>
      <c r="F25" s="53">
        <v>1</v>
      </c>
      <c r="G25" s="52">
        <v>39.9</v>
      </c>
      <c r="H25" s="53">
        <v>1</v>
      </c>
      <c r="I25" s="54" t="s">
        <v>1166</v>
      </c>
      <c r="J25" s="54" t="s">
        <v>1167</v>
      </c>
      <c r="K25" s="55">
        <v>1</v>
      </c>
      <c r="L25" s="55">
        <v>1</v>
      </c>
      <c r="M25" s="56">
        <v>39.9</v>
      </c>
      <c r="N25" s="39"/>
      <c r="O25" s="39"/>
      <c r="P25" s="39"/>
      <c r="Q25" s="56">
        <v>39.9</v>
      </c>
      <c r="R25" s="57"/>
      <c r="S25" s="57"/>
      <c r="T25" s="18">
        <f t="shared" si="26"/>
        <v>4328671.2</v>
      </c>
      <c r="U25" s="18">
        <f t="shared" si="27"/>
        <v>3514881.01</v>
      </c>
      <c r="V25" s="18">
        <f t="shared" si="28"/>
        <v>2319821.4700000002</v>
      </c>
      <c r="W25" s="18">
        <f t="shared" ref="W25:W40" si="31">U25-V25</f>
        <v>1195059.54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813790.19</v>
      </c>
      <c r="AC25" s="18">
        <f t="shared" si="30"/>
        <v>537101.53</v>
      </c>
      <c r="AD25" s="18">
        <f t="shared" ref="AD25:AD40" si="32">AB25-AC25</f>
        <v>276688.65999999997</v>
      </c>
      <c r="AE25" s="18">
        <v>0</v>
      </c>
      <c r="AF25" s="18">
        <v>0</v>
      </c>
      <c r="AG25" s="18">
        <v>0</v>
      </c>
      <c r="AH25" s="18">
        <v>0</v>
      </c>
      <c r="AI25" s="73">
        <v>0.81200000000000006</v>
      </c>
      <c r="AJ25" s="81">
        <f t="shared" si="23"/>
        <v>0.188</v>
      </c>
      <c r="AK25" s="23">
        <f t="shared" si="18"/>
        <v>4328671.2</v>
      </c>
      <c r="AL25" s="22">
        <f t="shared" si="24"/>
        <v>3514881.01</v>
      </c>
      <c r="AM25" s="22">
        <f t="shared" si="25"/>
        <v>813790.19</v>
      </c>
      <c r="AN25" s="74" t="b">
        <f t="shared" si="4"/>
        <v>1</v>
      </c>
      <c r="AO25" s="74" t="b">
        <f t="shared" si="5"/>
        <v>1</v>
      </c>
      <c r="AP25" s="74" t="b">
        <f t="shared" si="6"/>
        <v>1</v>
      </c>
      <c r="AQ25" s="5" t="s">
        <v>1125</v>
      </c>
      <c r="AR25" s="28" t="s">
        <v>1156</v>
      </c>
      <c r="AS25" s="28" t="s">
        <v>1158</v>
      </c>
      <c r="AT25" t="b">
        <f t="shared" si="7"/>
        <v>1</v>
      </c>
      <c r="AU25" t="b">
        <f t="shared" si="8"/>
        <v>1</v>
      </c>
      <c r="AV25" t="b">
        <f t="shared" si="9"/>
        <v>1</v>
      </c>
      <c r="AW25" s="83">
        <f t="shared" si="15"/>
        <v>0.66</v>
      </c>
      <c r="AX25" s="83">
        <f t="shared" si="16"/>
        <v>0.66</v>
      </c>
      <c r="AY25" s="72" t="b">
        <f t="shared" si="17"/>
        <v>1</v>
      </c>
    </row>
    <row r="26" spans="1:51" ht="23.25" x14ac:dyDescent="0.35">
      <c r="A26" s="49">
        <v>286</v>
      </c>
      <c r="B26" s="77" t="s">
        <v>364</v>
      </c>
      <c r="C26" s="50" t="s">
        <v>363</v>
      </c>
      <c r="D26" s="51">
        <v>43097</v>
      </c>
      <c r="E26" s="52">
        <v>159.19999999999999</v>
      </c>
      <c r="F26" s="53">
        <v>4</v>
      </c>
      <c r="G26" s="52">
        <v>159.19999999999999</v>
      </c>
      <c r="H26" s="53">
        <v>4</v>
      </c>
      <c r="I26" s="54" t="s">
        <v>1166</v>
      </c>
      <c r="J26" s="54" t="s">
        <v>1167</v>
      </c>
      <c r="K26" s="55">
        <v>4</v>
      </c>
      <c r="L26" s="55">
        <v>4</v>
      </c>
      <c r="M26" s="56">
        <v>159.19999999999999</v>
      </c>
      <c r="N26" s="39"/>
      <c r="O26" s="39"/>
      <c r="P26" s="39"/>
      <c r="Q26" s="56">
        <v>159.19999999999999</v>
      </c>
      <c r="R26" s="57"/>
      <c r="S26" s="57"/>
      <c r="T26" s="18">
        <f t="shared" si="26"/>
        <v>17271289.600000001</v>
      </c>
      <c r="U26" s="18">
        <f t="shared" si="27"/>
        <v>14024287.16</v>
      </c>
      <c r="V26" s="18">
        <f t="shared" si="28"/>
        <v>9256029.5299999993</v>
      </c>
      <c r="W26" s="18">
        <f t="shared" si="31"/>
        <v>4768257.63</v>
      </c>
      <c r="X26" s="18">
        <v>0</v>
      </c>
      <c r="Y26" s="18">
        <v>0</v>
      </c>
      <c r="Z26" s="18">
        <v>0</v>
      </c>
      <c r="AA26" s="18">
        <v>0</v>
      </c>
      <c r="AB26" s="18">
        <f t="shared" si="29"/>
        <v>3247002.44</v>
      </c>
      <c r="AC26" s="18">
        <f t="shared" si="30"/>
        <v>2143021.61</v>
      </c>
      <c r="AD26" s="18">
        <f t="shared" si="32"/>
        <v>1103980.83</v>
      </c>
      <c r="AE26" s="18">
        <v>0</v>
      </c>
      <c r="AF26" s="18">
        <v>0</v>
      </c>
      <c r="AG26" s="18">
        <v>0</v>
      </c>
      <c r="AH26" s="18">
        <v>0</v>
      </c>
      <c r="AI26" s="73">
        <v>0.81200000000000006</v>
      </c>
      <c r="AJ26" s="81">
        <f t="shared" si="23"/>
        <v>0.188</v>
      </c>
      <c r="AK26" s="23">
        <f t="shared" si="18"/>
        <v>17271289.600000001</v>
      </c>
      <c r="AL26" s="22">
        <f t="shared" si="24"/>
        <v>14024287.16</v>
      </c>
      <c r="AM26" s="22">
        <f t="shared" si="25"/>
        <v>3247002.44</v>
      </c>
      <c r="AN26" s="74" t="b">
        <f t="shared" si="4"/>
        <v>1</v>
      </c>
      <c r="AO26" s="74" t="b">
        <f t="shared" si="5"/>
        <v>1</v>
      </c>
      <c r="AP26" s="74" t="b">
        <f t="shared" si="6"/>
        <v>1</v>
      </c>
      <c r="AQ26" s="5" t="s">
        <v>1125</v>
      </c>
      <c r="AR26" s="28" t="s">
        <v>1156</v>
      </c>
      <c r="AS26" s="28" t="s">
        <v>1158</v>
      </c>
      <c r="AT26" t="b">
        <f t="shared" si="7"/>
        <v>1</v>
      </c>
      <c r="AU26" t="b">
        <f t="shared" si="8"/>
        <v>1</v>
      </c>
      <c r="AV26" t="b">
        <f t="shared" si="9"/>
        <v>1</v>
      </c>
      <c r="AW26" s="83">
        <f t="shared" si="15"/>
        <v>0.66</v>
      </c>
      <c r="AX26" s="83">
        <f t="shared" si="16"/>
        <v>0.66</v>
      </c>
      <c r="AY26" s="72" t="b">
        <f t="shared" si="17"/>
        <v>1</v>
      </c>
    </row>
    <row r="27" spans="1:51" ht="23.25" x14ac:dyDescent="0.35">
      <c r="A27" s="49">
        <v>287</v>
      </c>
      <c r="B27" s="77" t="s">
        <v>365</v>
      </c>
      <c r="C27" s="50" t="s">
        <v>363</v>
      </c>
      <c r="D27" s="51">
        <v>43097</v>
      </c>
      <c r="E27" s="52">
        <v>623.9</v>
      </c>
      <c r="F27" s="53">
        <v>28</v>
      </c>
      <c r="G27" s="52">
        <v>623.9</v>
      </c>
      <c r="H27" s="53">
        <v>28</v>
      </c>
      <c r="I27" s="54" t="s">
        <v>1166</v>
      </c>
      <c r="J27" s="54" t="s">
        <v>1167</v>
      </c>
      <c r="K27" s="55">
        <v>28</v>
      </c>
      <c r="L27" s="55">
        <v>28</v>
      </c>
      <c r="M27" s="56">
        <v>623.9</v>
      </c>
      <c r="N27" s="39"/>
      <c r="O27" s="39"/>
      <c r="P27" s="39"/>
      <c r="Q27" s="56">
        <v>623.9</v>
      </c>
      <c r="R27" s="57"/>
      <c r="S27" s="57"/>
      <c r="T27" s="18">
        <f t="shared" si="26"/>
        <v>67685663.200000003</v>
      </c>
      <c r="U27" s="18">
        <f t="shared" si="27"/>
        <v>54960758.520000003</v>
      </c>
      <c r="V27" s="18">
        <f t="shared" si="28"/>
        <v>36274100.619999997</v>
      </c>
      <c r="W27" s="18">
        <f t="shared" si="31"/>
        <v>18686657.899999999</v>
      </c>
      <c r="X27" s="18">
        <v>0</v>
      </c>
      <c r="Y27" s="18">
        <v>0</v>
      </c>
      <c r="Z27" s="18">
        <v>0</v>
      </c>
      <c r="AA27" s="18">
        <v>0</v>
      </c>
      <c r="AB27" s="18">
        <f t="shared" si="29"/>
        <v>12724904.68</v>
      </c>
      <c r="AC27" s="18">
        <f t="shared" si="30"/>
        <v>8398437.0899999999</v>
      </c>
      <c r="AD27" s="18">
        <f t="shared" si="32"/>
        <v>4326467.59</v>
      </c>
      <c r="AE27" s="18">
        <v>0</v>
      </c>
      <c r="AF27" s="18">
        <v>0</v>
      </c>
      <c r="AG27" s="18">
        <v>0</v>
      </c>
      <c r="AH27" s="18">
        <v>0</v>
      </c>
      <c r="AI27" s="73">
        <v>0.81200000000000006</v>
      </c>
      <c r="AJ27" s="81">
        <f t="shared" si="23"/>
        <v>0.188</v>
      </c>
      <c r="AK27" s="23">
        <f t="shared" si="18"/>
        <v>67685663.200000003</v>
      </c>
      <c r="AL27" s="22">
        <f t="shared" si="24"/>
        <v>54960758.520000003</v>
      </c>
      <c r="AM27" s="22">
        <f t="shared" si="25"/>
        <v>12724904.68</v>
      </c>
      <c r="AN27" s="74" t="b">
        <f t="shared" si="4"/>
        <v>1</v>
      </c>
      <c r="AO27" s="74" t="b">
        <f t="shared" si="5"/>
        <v>1</v>
      </c>
      <c r="AP27" s="74" t="b">
        <f t="shared" si="6"/>
        <v>1</v>
      </c>
      <c r="AQ27" s="5" t="s">
        <v>1125</v>
      </c>
      <c r="AR27" s="28" t="s">
        <v>1156</v>
      </c>
      <c r="AS27" s="28" t="s">
        <v>1158</v>
      </c>
      <c r="AT27" t="b">
        <f t="shared" si="7"/>
        <v>1</v>
      </c>
      <c r="AU27" t="b">
        <f t="shared" si="8"/>
        <v>1</v>
      </c>
      <c r="AV27" t="b">
        <f t="shared" si="9"/>
        <v>1</v>
      </c>
      <c r="AW27" s="83">
        <f t="shared" si="15"/>
        <v>0.66</v>
      </c>
      <c r="AX27" s="83">
        <f t="shared" si="16"/>
        <v>0.66</v>
      </c>
      <c r="AY27" s="72" t="b">
        <f t="shared" si="17"/>
        <v>1</v>
      </c>
    </row>
    <row r="28" spans="1:51" ht="23.25" x14ac:dyDescent="0.35">
      <c r="A28" s="49">
        <v>288</v>
      </c>
      <c r="B28" s="77" t="s">
        <v>366</v>
      </c>
      <c r="C28" s="50" t="s">
        <v>363</v>
      </c>
      <c r="D28" s="51">
        <v>43097</v>
      </c>
      <c r="E28" s="52">
        <v>609.6</v>
      </c>
      <c r="F28" s="53">
        <v>34</v>
      </c>
      <c r="G28" s="52">
        <v>609.6</v>
      </c>
      <c r="H28" s="53">
        <v>34</v>
      </c>
      <c r="I28" s="54" t="s">
        <v>1166</v>
      </c>
      <c r="J28" s="54" t="s">
        <v>1167</v>
      </c>
      <c r="K28" s="55">
        <v>34</v>
      </c>
      <c r="L28" s="55">
        <v>34</v>
      </c>
      <c r="M28" s="56">
        <v>609.6</v>
      </c>
      <c r="N28" s="39"/>
      <c r="O28" s="39"/>
      <c r="P28" s="39"/>
      <c r="Q28" s="56">
        <v>609.6</v>
      </c>
      <c r="R28" s="57"/>
      <c r="S28" s="57"/>
      <c r="T28" s="18">
        <f t="shared" si="26"/>
        <v>66134284.799999997</v>
      </c>
      <c r="U28" s="18">
        <f t="shared" si="27"/>
        <v>53701039.259999998</v>
      </c>
      <c r="V28" s="18">
        <f t="shared" si="28"/>
        <v>35442685.909999996</v>
      </c>
      <c r="W28" s="18">
        <f t="shared" si="31"/>
        <v>18258353.350000001</v>
      </c>
      <c r="X28" s="18">
        <v>0</v>
      </c>
      <c r="Y28" s="18">
        <v>0</v>
      </c>
      <c r="Z28" s="18">
        <v>0</v>
      </c>
      <c r="AA28" s="18">
        <v>0</v>
      </c>
      <c r="AB28" s="18">
        <f t="shared" si="29"/>
        <v>12433245.539999999</v>
      </c>
      <c r="AC28" s="18">
        <f t="shared" si="30"/>
        <v>8205942.0599999996</v>
      </c>
      <c r="AD28" s="18">
        <f t="shared" si="32"/>
        <v>4227303.4800000004</v>
      </c>
      <c r="AE28" s="18">
        <v>0</v>
      </c>
      <c r="AF28" s="18">
        <v>0</v>
      </c>
      <c r="AG28" s="18">
        <v>0</v>
      </c>
      <c r="AH28" s="18">
        <v>0</v>
      </c>
      <c r="AI28" s="73">
        <v>0.81200000000000006</v>
      </c>
      <c r="AJ28" s="81">
        <f t="shared" si="23"/>
        <v>0.188</v>
      </c>
      <c r="AK28" s="23">
        <f t="shared" si="18"/>
        <v>66134284.799999997</v>
      </c>
      <c r="AL28" s="22">
        <f t="shared" si="24"/>
        <v>53701039.259999998</v>
      </c>
      <c r="AM28" s="22">
        <f t="shared" si="25"/>
        <v>12433245.539999999</v>
      </c>
      <c r="AN28" s="74" t="b">
        <f t="shared" si="4"/>
        <v>1</v>
      </c>
      <c r="AO28" s="74" t="b">
        <f t="shared" si="5"/>
        <v>1</v>
      </c>
      <c r="AP28" s="74" t="b">
        <f t="shared" si="6"/>
        <v>1</v>
      </c>
      <c r="AQ28" s="5" t="s">
        <v>1125</v>
      </c>
      <c r="AR28" s="28" t="s">
        <v>1156</v>
      </c>
      <c r="AS28" s="28" t="s">
        <v>1158</v>
      </c>
      <c r="AT28" t="b">
        <f t="shared" si="7"/>
        <v>1</v>
      </c>
      <c r="AU28" t="b">
        <f t="shared" si="8"/>
        <v>1</v>
      </c>
      <c r="AV28" t="b">
        <f t="shared" si="9"/>
        <v>1</v>
      </c>
      <c r="AW28" s="83">
        <f t="shared" si="15"/>
        <v>0.66</v>
      </c>
      <c r="AX28" s="83">
        <f t="shared" si="16"/>
        <v>0.66</v>
      </c>
      <c r="AY28" s="72" t="b">
        <f t="shared" si="17"/>
        <v>1</v>
      </c>
    </row>
    <row r="29" spans="1:51" ht="23.25" x14ac:dyDescent="0.35">
      <c r="A29" s="49">
        <v>289</v>
      </c>
      <c r="B29" s="77" t="s">
        <v>367</v>
      </c>
      <c r="C29" s="50" t="s">
        <v>363</v>
      </c>
      <c r="D29" s="51">
        <v>43097</v>
      </c>
      <c r="E29" s="52">
        <v>122</v>
      </c>
      <c r="F29" s="53">
        <v>10</v>
      </c>
      <c r="G29" s="52">
        <v>122</v>
      </c>
      <c r="H29" s="53">
        <v>10</v>
      </c>
      <c r="I29" s="54" t="s">
        <v>1166</v>
      </c>
      <c r="J29" s="54" t="s">
        <v>1167</v>
      </c>
      <c r="K29" s="55">
        <v>10</v>
      </c>
      <c r="L29" s="55">
        <v>10</v>
      </c>
      <c r="M29" s="56">
        <v>122</v>
      </c>
      <c r="N29" s="39"/>
      <c r="O29" s="39"/>
      <c r="P29" s="39"/>
      <c r="Q29" s="56">
        <v>122</v>
      </c>
      <c r="R29" s="57"/>
      <c r="S29" s="57"/>
      <c r="T29" s="18">
        <f t="shared" si="26"/>
        <v>13235536</v>
      </c>
      <c r="U29" s="18">
        <f t="shared" si="27"/>
        <v>10747255.23</v>
      </c>
      <c r="V29" s="18">
        <f t="shared" si="28"/>
        <v>7093188.4500000002</v>
      </c>
      <c r="W29" s="18">
        <f t="shared" si="31"/>
        <v>3654066.78</v>
      </c>
      <c r="X29" s="18">
        <v>0</v>
      </c>
      <c r="Y29" s="18">
        <v>0</v>
      </c>
      <c r="Z29" s="18">
        <v>0</v>
      </c>
      <c r="AA29" s="18">
        <v>0</v>
      </c>
      <c r="AB29" s="18">
        <f t="shared" si="29"/>
        <v>2488280.77</v>
      </c>
      <c r="AC29" s="18">
        <f t="shared" si="30"/>
        <v>1642265.31</v>
      </c>
      <c r="AD29" s="18">
        <f t="shared" si="32"/>
        <v>846015.46</v>
      </c>
      <c r="AE29" s="18">
        <v>0</v>
      </c>
      <c r="AF29" s="18">
        <v>0</v>
      </c>
      <c r="AG29" s="18">
        <v>0</v>
      </c>
      <c r="AH29" s="18">
        <v>0</v>
      </c>
      <c r="AI29" s="73">
        <v>0.81200000000000006</v>
      </c>
      <c r="AJ29" s="81">
        <f t="shared" si="23"/>
        <v>0.188</v>
      </c>
      <c r="AK29" s="23">
        <f t="shared" si="18"/>
        <v>13235536</v>
      </c>
      <c r="AL29" s="22">
        <f t="shared" si="24"/>
        <v>10747255.23</v>
      </c>
      <c r="AM29" s="22">
        <f t="shared" si="25"/>
        <v>2488280.77</v>
      </c>
      <c r="AN29" s="74" t="b">
        <f t="shared" si="4"/>
        <v>1</v>
      </c>
      <c r="AO29" s="74" t="b">
        <f t="shared" si="5"/>
        <v>1</v>
      </c>
      <c r="AP29" s="74" t="b">
        <f t="shared" si="6"/>
        <v>1</v>
      </c>
      <c r="AQ29" s="5" t="s">
        <v>1125</v>
      </c>
      <c r="AR29" s="28" t="s">
        <v>1156</v>
      </c>
      <c r="AS29" s="28" t="s">
        <v>1158</v>
      </c>
      <c r="AT29" t="b">
        <f t="shared" si="7"/>
        <v>1</v>
      </c>
      <c r="AU29" t="b">
        <f t="shared" si="8"/>
        <v>1</v>
      </c>
      <c r="AV29" t="b">
        <f t="shared" si="9"/>
        <v>1</v>
      </c>
      <c r="AW29" s="83">
        <f t="shared" si="15"/>
        <v>0.66</v>
      </c>
      <c r="AX29" s="83">
        <f t="shared" si="16"/>
        <v>0.66</v>
      </c>
      <c r="AY29" s="72" t="b">
        <f t="shared" si="17"/>
        <v>1</v>
      </c>
    </row>
    <row r="30" spans="1:51" ht="23.25" x14ac:dyDescent="0.35">
      <c r="A30" s="49">
        <v>290</v>
      </c>
      <c r="B30" s="77" t="s">
        <v>368</v>
      </c>
      <c r="C30" s="50" t="s">
        <v>363</v>
      </c>
      <c r="D30" s="51">
        <v>43097</v>
      </c>
      <c r="E30" s="52">
        <v>307.89999999999998</v>
      </c>
      <c r="F30" s="53">
        <v>25</v>
      </c>
      <c r="G30" s="52">
        <v>307.89999999999998</v>
      </c>
      <c r="H30" s="53">
        <v>25</v>
      </c>
      <c r="I30" s="54" t="s">
        <v>1166</v>
      </c>
      <c r="J30" s="54" t="s">
        <v>1167</v>
      </c>
      <c r="K30" s="55">
        <v>25</v>
      </c>
      <c r="L30" s="55">
        <v>25</v>
      </c>
      <c r="M30" s="56">
        <v>307.89999999999998</v>
      </c>
      <c r="N30" s="39"/>
      <c r="O30" s="39"/>
      <c r="P30" s="39"/>
      <c r="Q30" s="56">
        <v>307.89999999999998</v>
      </c>
      <c r="R30" s="57"/>
      <c r="S30" s="57"/>
      <c r="T30" s="18">
        <f t="shared" si="26"/>
        <v>33403455.199999999</v>
      </c>
      <c r="U30" s="18">
        <f t="shared" si="27"/>
        <v>27123605.620000001</v>
      </c>
      <c r="V30" s="18">
        <f t="shared" si="28"/>
        <v>17901579.710000001</v>
      </c>
      <c r="W30" s="18">
        <f t="shared" si="31"/>
        <v>9222025.9100000001</v>
      </c>
      <c r="X30" s="18">
        <v>0</v>
      </c>
      <c r="Y30" s="18">
        <v>0</v>
      </c>
      <c r="Z30" s="18">
        <v>0</v>
      </c>
      <c r="AA30" s="18">
        <v>0</v>
      </c>
      <c r="AB30" s="18">
        <f t="shared" si="29"/>
        <v>6279849.5800000001</v>
      </c>
      <c r="AC30" s="18">
        <f t="shared" si="30"/>
        <v>4144700.72</v>
      </c>
      <c r="AD30" s="18">
        <f t="shared" si="32"/>
        <v>2135148.86</v>
      </c>
      <c r="AE30" s="18">
        <v>0</v>
      </c>
      <c r="AF30" s="18">
        <v>0</v>
      </c>
      <c r="AG30" s="18">
        <v>0</v>
      </c>
      <c r="AH30" s="18">
        <v>0</v>
      </c>
      <c r="AI30" s="73">
        <v>0.81200000000000006</v>
      </c>
      <c r="AJ30" s="81">
        <f t="shared" si="23"/>
        <v>0.188</v>
      </c>
      <c r="AK30" s="23">
        <f t="shared" si="18"/>
        <v>33403455.199999999</v>
      </c>
      <c r="AL30" s="22">
        <f t="shared" si="24"/>
        <v>27123605.620000001</v>
      </c>
      <c r="AM30" s="22">
        <f t="shared" si="25"/>
        <v>6279849.5800000001</v>
      </c>
      <c r="AN30" s="74" t="b">
        <f t="shared" si="4"/>
        <v>1</v>
      </c>
      <c r="AO30" s="74" t="b">
        <f t="shared" si="5"/>
        <v>1</v>
      </c>
      <c r="AP30" s="74" t="b">
        <f t="shared" si="6"/>
        <v>1</v>
      </c>
      <c r="AQ30" s="5" t="s">
        <v>1125</v>
      </c>
      <c r="AR30" s="28" t="s">
        <v>1156</v>
      </c>
      <c r="AS30" s="28" t="s">
        <v>1158</v>
      </c>
      <c r="AT30" t="b">
        <f t="shared" si="7"/>
        <v>1</v>
      </c>
      <c r="AU30" t="b">
        <f t="shared" si="8"/>
        <v>1</v>
      </c>
      <c r="AV30" t="b">
        <f t="shared" si="9"/>
        <v>1</v>
      </c>
      <c r="AW30" s="83">
        <f t="shared" si="15"/>
        <v>0.66</v>
      </c>
      <c r="AX30" s="83">
        <f t="shared" si="16"/>
        <v>0.66</v>
      </c>
      <c r="AY30" s="72" t="b">
        <f t="shared" si="17"/>
        <v>1</v>
      </c>
    </row>
    <row r="31" spans="1:51" ht="23.25" x14ac:dyDescent="0.35">
      <c r="A31" s="49">
        <v>291</v>
      </c>
      <c r="B31" s="77" t="s">
        <v>369</v>
      </c>
      <c r="C31" s="50" t="s">
        <v>363</v>
      </c>
      <c r="D31" s="51">
        <v>43097</v>
      </c>
      <c r="E31" s="52">
        <v>591</v>
      </c>
      <c r="F31" s="53">
        <v>33</v>
      </c>
      <c r="G31" s="52">
        <v>591</v>
      </c>
      <c r="H31" s="53">
        <v>33</v>
      </c>
      <c r="I31" s="54" t="s">
        <v>1166</v>
      </c>
      <c r="J31" s="54" t="s">
        <v>1167</v>
      </c>
      <c r="K31" s="55">
        <v>33</v>
      </c>
      <c r="L31" s="55">
        <v>33</v>
      </c>
      <c r="M31" s="56">
        <v>591</v>
      </c>
      <c r="N31" s="39"/>
      <c r="O31" s="39"/>
      <c r="P31" s="39"/>
      <c r="Q31" s="56">
        <v>591</v>
      </c>
      <c r="R31" s="57"/>
      <c r="S31" s="57"/>
      <c r="T31" s="18">
        <f t="shared" si="26"/>
        <v>64116408</v>
      </c>
      <c r="U31" s="18">
        <f t="shared" si="27"/>
        <v>52062523.299999997</v>
      </c>
      <c r="V31" s="18">
        <f t="shared" si="28"/>
        <v>34361265.380000003</v>
      </c>
      <c r="W31" s="18">
        <f t="shared" si="31"/>
        <v>17701257.920000002</v>
      </c>
      <c r="X31" s="18">
        <v>0</v>
      </c>
      <c r="Y31" s="18">
        <v>0</v>
      </c>
      <c r="Z31" s="18">
        <v>0</v>
      </c>
      <c r="AA31" s="18">
        <v>0</v>
      </c>
      <c r="AB31" s="18">
        <f t="shared" si="29"/>
        <v>12053884.699999999</v>
      </c>
      <c r="AC31" s="18">
        <f t="shared" si="30"/>
        <v>7955563.9000000004</v>
      </c>
      <c r="AD31" s="18">
        <f t="shared" si="32"/>
        <v>4098320.8</v>
      </c>
      <c r="AE31" s="18">
        <v>0</v>
      </c>
      <c r="AF31" s="18">
        <v>0</v>
      </c>
      <c r="AG31" s="18">
        <v>0</v>
      </c>
      <c r="AH31" s="18">
        <v>0</v>
      </c>
      <c r="AI31" s="73">
        <v>0.81200000000000006</v>
      </c>
      <c r="AJ31" s="81">
        <f t="shared" si="23"/>
        <v>0.188</v>
      </c>
      <c r="AK31" s="23">
        <f t="shared" si="18"/>
        <v>64116408</v>
      </c>
      <c r="AL31" s="22">
        <f t="shared" si="24"/>
        <v>52062523.299999997</v>
      </c>
      <c r="AM31" s="22">
        <f t="shared" si="25"/>
        <v>12053884.699999999</v>
      </c>
      <c r="AN31" s="74" t="b">
        <f t="shared" si="4"/>
        <v>1</v>
      </c>
      <c r="AO31" s="74" t="b">
        <f t="shared" si="5"/>
        <v>1</v>
      </c>
      <c r="AP31" s="74" t="b">
        <f t="shared" si="6"/>
        <v>1</v>
      </c>
      <c r="AQ31" s="5" t="s">
        <v>1125</v>
      </c>
      <c r="AR31" s="28" t="s">
        <v>1156</v>
      </c>
      <c r="AS31" s="28" t="s">
        <v>1158</v>
      </c>
      <c r="AT31" t="b">
        <f t="shared" si="7"/>
        <v>1</v>
      </c>
      <c r="AU31" t="b">
        <f t="shared" si="8"/>
        <v>1</v>
      </c>
      <c r="AV31" t="b">
        <f t="shared" si="9"/>
        <v>1</v>
      </c>
      <c r="AW31" s="83">
        <f t="shared" si="15"/>
        <v>0.66</v>
      </c>
      <c r="AX31" s="83">
        <f t="shared" si="16"/>
        <v>0.66</v>
      </c>
      <c r="AY31" s="72" t="b">
        <f t="shared" si="17"/>
        <v>1</v>
      </c>
    </row>
    <row r="32" spans="1:51" ht="23.25" x14ac:dyDescent="0.35">
      <c r="A32" s="49">
        <v>292</v>
      </c>
      <c r="B32" s="77" t="s">
        <v>370</v>
      </c>
      <c r="C32" s="50" t="s">
        <v>363</v>
      </c>
      <c r="D32" s="51">
        <v>43097</v>
      </c>
      <c r="E32" s="52">
        <v>623.70000000000005</v>
      </c>
      <c r="F32" s="53">
        <v>26</v>
      </c>
      <c r="G32" s="52">
        <v>623.70000000000005</v>
      </c>
      <c r="H32" s="53">
        <v>26</v>
      </c>
      <c r="I32" s="54" t="s">
        <v>1166</v>
      </c>
      <c r="J32" s="54" t="s">
        <v>1167</v>
      </c>
      <c r="K32" s="55">
        <v>26</v>
      </c>
      <c r="L32" s="55">
        <v>26</v>
      </c>
      <c r="M32" s="56">
        <v>623.70000000000005</v>
      </c>
      <c r="N32" s="39"/>
      <c r="O32" s="39"/>
      <c r="P32" s="39"/>
      <c r="Q32" s="56">
        <v>623.70000000000005</v>
      </c>
      <c r="R32" s="57"/>
      <c r="S32" s="57"/>
      <c r="T32" s="18">
        <f t="shared" si="26"/>
        <v>67663965.599999994</v>
      </c>
      <c r="U32" s="18">
        <f t="shared" si="27"/>
        <v>54943140.07</v>
      </c>
      <c r="V32" s="18">
        <f t="shared" si="28"/>
        <v>36262472.450000003</v>
      </c>
      <c r="W32" s="18">
        <f t="shared" si="31"/>
        <v>18680667.620000001</v>
      </c>
      <c r="X32" s="18">
        <v>0</v>
      </c>
      <c r="Y32" s="18">
        <v>0</v>
      </c>
      <c r="Z32" s="18">
        <v>0</v>
      </c>
      <c r="AA32" s="18">
        <v>0</v>
      </c>
      <c r="AB32" s="18">
        <f t="shared" si="29"/>
        <v>12720825.529999999</v>
      </c>
      <c r="AC32" s="18">
        <f t="shared" si="30"/>
        <v>8395744.8499999996</v>
      </c>
      <c r="AD32" s="18">
        <f t="shared" si="32"/>
        <v>4325080.68</v>
      </c>
      <c r="AE32" s="18">
        <v>0</v>
      </c>
      <c r="AF32" s="18">
        <v>0</v>
      </c>
      <c r="AG32" s="18">
        <v>0</v>
      </c>
      <c r="AH32" s="18">
        <v>0</v>
      </c>
      <c r="AI32" s="73">
        <v>0.81200000000000006</v>
      </c>
      <c r="AJ32" s="81">
        <f t="shared" si="23"/>
        <v>0.188</v>
      </c>
      <c r="AK32" s="23">
        <f t="shared" si="18"/>
        <v>67663965.599999994</v>
      </c>
      <c r="AL32" s="22">
        <f t="shared" si="24"/>
        <v>54943140.07</v>
      </c>
      <c r="AM32" s="22">
        <f t="shared" si="25"/>
        <v>12720825.529999999</v>
      </c>
      <c r="AN32" s="74" t="b">
        <f t="shared" si="4"/>
        <v>1</v>
      </c>
      <c r="AO32" s="74" t="b">
        <f t="shared" si="5"/>
        <v>1</v>
      </c>
      <c r="AP32" s="74" t="b">
        <f t="shared" si="6"/>
        <v>1</v>
      </c>
      <c r="AQ32" s="5" t="s">
        <v>1125</v>
      </c>
      <c r="AR32" s="28" t="s">
        <v>1156</v>
      </c>
      <c r="AS32" s="28" t="s">
        <v>1158</v>
      </c>
      <c r="AT32" t="b">
        <f t="shared" si="7"/>
        <v>1</v>
      </c>
      <c r="AU32" t="b">
        <f t="shared" si="8"/>
        <v>1</v>
      </c>
      <c r="AV32" t="b">
        <f t="shared" si="9"/>
        <v>1</v>
      </c>
      <c r="AW32" s="83">
        <f t="shared" si="15"/>
        <v>0.66</v>
      </c>
      <c r="AX32" s="83">
        <f t="shared" si="16"/>
        <v>0.66</v>
      </c>
      <c r="AY32" s="72" t="b">
        <f t="shared" si="17"/>
        <v>1</v>
      </c>
    </row>
    <row r="33" spans="1:51" ht="23.25" x14ac:dyDescent="0.35">
      <c r="A33" s="49">
        <v>293</v>
      </c>
      <c r="B33" s="77" t="s">
        <v>371</v>
      </c>
      <c r="C33" s="50" t="s">
        <v>363</v>
      </c>
      <c r="D33" s="51">
        <v>43097</v>
      </c>
      <c r="E33" s="52">
        <v>626</v>
      </c>
      <c r="F33" s="53">
        <v>28</v>
      </c>
      <c r="G33" s="52">
        <v>626</v>
      </c>
      <c r="H33" s="53">
        <v>28</v>
      </c>
      <c r="I33" s="54" t="s">
        <v>1166</v>
      </c>
      <c r="J33" s="54" t="s">
        <v>1167</v>
      </c>
      <c r="K33" s="55">
        <v>28</v>
      </c>
      <c r="L33" s="55">
        <v>28</v>
      </c>
      <c r="M33" s="56">
        <v>626</v>
      </c>
      <c r="N33" s="39"/>
      <c r="O33" s="39"/>
      <c r="P33" s="39"/>
      <c r="Q33" s="56">
        <v>626</v>
      </c>
      <c r="R33" s="57"/>
      <c r="S33" s="57"/>
      <c r="T33" s="18">
        <f t="shared" si="26"/>
        <v>67913488</v>
      </c>
      <c r="U33" s="18">
        <f t="shared" si="27"/>
        <v>55145752.259999998</v>
      </c>
      <c r="V33" s="18">
        <f t="shared" si="28"/>
        <v>36396196.490000002</v>
      </c>
      <c r="W33" s="18">
        <f t="shared" si="31"/>
        <v>18749555.77</v>
      </c>
      <c r="X33" s="18">
        <v>0</v>
      </c>
      <c r="Y33" s="18">
        <v>0</v>
      </c>
      <c r="Z33" s="18">
        <v>0</v>
      </c>
      <c r="AA33" s="18">
        <v>0</v>
      </c>
      <c r="AB33" s="18">
        <f t="shared" si="29"/>
        <v>12767735.74</v>
      </c>
      <c r="AC33" s="18">
        <f t="shared" si="30"/>
        <v>8426705.5899999999</v>
      </c>
      <c r="AD33" s="18">
        <f t="shared" si="32"/>
        <v>4341030.1500000004</v>
      </c>
      <c r="AE33" s="18">
        <v>0</v>
      </c>
      <c r="AF33" s="18">
        <v>0</v>
      </c>
      <c r="AG33" s="18">
        <v>0</v>
      </c>
      <c r="AH33" s="18">
        <v>0</v>
      </c>
      <c r="AI33" s="73">
        <v>0.81200000000000006</v>
      </c>
      <c r="AJ33" s="81">
        <f t="shared" si="23"/>
        <v>0.188</v>
      </c>
      <c r="AK33" s="23">
        <f t="shared" si="18"/>
        <v>67913488</v>
      </c>
      <c r="AL33" s="22">
        <f t="shared" si="24"/>
        <v>55145752.259999998</v>
      </c>
      <c r="AM33" s="22">
        <f t="shared" si="25"/>
        <v>12767735.74</v>
      </c>
      <c r="AN33" s="74" t="b">
        <f t="shared" si="4"/>
        <v>1</v>
      </c>
      <c r="AO33" s="74" t="b">
        <f t="shared" si="5"/>
        <v>1</v>
      </c>
      <c r="AP33" s="74" t="b">
        <f t="shared" si="6"/>
        <v>1</v>
      </c>
      <c r="AQ33" s="5" t="s">
        <v>1125</v>
      </c>
      <c r="AR33" s="28" t="s">
        <v>1156</v>
      </c>
      <c r="AS33" s="28" t="s">
        <v>1158</v>
      </c>
      <c r="AT33" t="b">
        <f t="shared" si="7"/>
        <v>1</v>
      </c>
      <c r="AU33" t="b">
        <f t="shared" si="8"/>
        <v>1</v>
      </c>
      <c r="AV33" t="b">
        <f t="shared" si="9"/>
        <v>1</v>
      </c>
      <c r="AW33" s="83">
        <f t="shared" si="15"/>
        <v>0.66</v>
      </c>
      <c r="AX33" s="83">
        <f t="shared" si="16"/>
        <v>0.66</v>
      </c>
      <c r="AY33" s="72" t="b">
        <f t="shared" si="17"/>
        <v>1</v>
      </c>
    </row>
    <row r="34" spans="1:51" ht="23.25" x14ac:dyDescent="0.35">
      <c r="A34" s="49">
        <v>294</v>
      </c>
      <c r="B34" s="77" t="s">
        <v>372</v>
      </c>
      <c r="C34" s="50" t="s">
        <v>363</v>
      </c>
      <c r="D34" s="51">
        <v>43097</v>
      </c>
      <c r="E34" s="52">
        <v>102.5</v>
      </c>
      <c r="F34" s="53">
        <v>4</v>
      </c>
      <c r="G34" s="52">
        <v>102.5</v>
      </c>
      <c r="H34" s="53">
        <v>4</v>
      </c>
      <c r="I34" s="54" t="s">
        <v>1166</v>
      </c>
      <c r="J34" s="54" t="s">
        <v>1167</v>
      </c>
      <c r="K34" s="55">
        <v>4</v>
      </c>
      <c r="L34" s="55">
        <v>4</v>
      </c>
      <c r="M34" s="56">
        <v>102.5</v>
      </c>
      <c r="N34" s="39"/>
      <c r="O34" s="39"/>
      <c r="P34" s="39"/>
      <c r="Q34" s="56">
        <v>102.5</v>
      </c>
      <c r="R34" s="57"/>
      <c r="S34" s="57"/>
      <c r="T34" s="18">
        <f t="shared" si="26"/>
        <v>11120020</v>
      </c>
      <c r="U34" s="18">
        <f t="shared" si="27"/>
        <v>9029456.2400000002</v>
      </c>
      <c r="V34" s="18">
        <f t="shared" si="28"/>
        <v>5959441.1200000001</v>
      </c>
      <c r="W34" s="18">
        <f t="shared" si="31"/>
        <v>3070015.12</v>
      </c>
      <c r="X34" s="18">
        <v>0</v>
      </c>
      <c r="Y34" s="18">
        <v>0</v>
      </c>
      <c r="Z34" s="18">
        <v>0</v>
      </c>
      <c r="AA34" s="18">
        <v>0</v>
      </c>
      <c r="AB34" s="18">
        <f t="shared" si="29"/>
        <v>2090563.76</v>
      </c>
      <c r="AC34" s="18">
        <f t="shared" si="30"/>
        <v>1379772.08</v>
      </c>
      <c r="AD34" s="18">
        <f t="shared" si="32"/>
        <v>710791.68000000005</v>
      </c>
      <c r="AE34" s="18">
        <v>0</v>
      </c>
      <c r="AF34" s="18">
        <v>0</v>
      </c>
      <c r="AG34" s="18">
        <v>0</v>
      </c>
      <c r="AH34" s="18">
        <v>0</v>
      </c>
      <c r="AI34" s="73">
        <v>0.81200000000000006</v>
      </c>
      <c r="AJ34" s="81">
        <f t="shared" si="23"/>
        <v>0.188</v>
      </c>
      <c r="AK34" s="23">
        <f t="shared" si="18"/>
        <v>11120020</v>
      </c>
      <c r="AL34" s="22">
        <f t="shared" si="24"/>
        <v>9029456.2400000002</v>
      </c>
      <c r="AM34" s="22">
        <f t="shared" si="25"/>
        <v>2090563.76</v>
      </c>
      <c r="AN34" s="74" t="b">
        <f t="shared" si="4"/>
        <v>1</v>
      </c>
      <c r="AO34" s="74" t="b">
        <f t="shared" si="5"/>
        <v>1</v>
      </c>
      <c r="AP34" s="74" t="b">
        <f t="shared" si="6"/>
        <v>1</v>
      </c>
      <c r="AQ34" s="5" t="s">
        <v>1125</v>
      </c>
      <c r="AR34" s="28" t="s">
        <v>1156</v>
      </c>
      <c r="AS34" s="28" t="s">
        <v>1158</v>
      </c>
      <c r="AT34" t="b">
        <f t="shared" si="7"/>
        <v>1</v>
      </c>
      <c r="AU34" t="b">
        <f t="shared" si="8"/>
        <v>1</v>
      </c>
      <c r="AV34" t="b">
        <f t="shared" si="9"/>
        <v>1</v>
      </c>
      <c r="AW34" s="83">
        <f t="shared" si="15"/>
        <v>0.66</v>
      </c>
      <c r="AX34" s="83">
        <f t="shared" si="16"/>
        <v>0.66</v>
      </c>
      <c r="AY34" s="72" t="b">
        <f t="shared" si="17"/>
        <v>1</v>
      </c>
    </row>
    <row r="35" spans="1:51" ht="23.25" x14ac:dyDescent="0.35">
      <c r="A35" s="49">
        <v>295</v>
      </c>
      <c r="B35" s="77" t="s">
        <v>373</v>
      </c>
      <c r="C35" s="50" t="s">
        <v>363</v>
      </c>
      <c r="D35" s="51">
        <v>43097</v>
      </c>
      <c r="E35" s="52">
        <v>692.9</v>
      </c>
      <c r="F35" s="53">
        <v>46</v>
      </c>
      <c r="G35" s="52">
        <v>692.9</v>
      </c>
      <c r="H35" s="53">
        <v>46</v>
      </c>
      <c r="I35" s="54" t="s">
        <v>1166</v>
      </c>
      <c r="J35" s="54" t="s">
        <v>1167</v>
      </c>
      <c r="K35" s="55">
        <v>46</v>
      </c>
      <c r="L35" s="55">
        <v>46</v>
      </c>
      <c r="M35" s="56">
        <v>692.9</v>
      </c>
      <c r="N35" s="39"/>
      <c r="O35" s="39"/>
      <c r="P35" s="39"/>
      <c r="Q35" s="56">
        <v>692.9</v>
      </c>
      <c r="R35" s="57"/>
      <c r="S35" s="57"/>
      <c r="T35" s="18">
        <f t="shared" si="26"/>
        <v>75171335.200000003</v>
      </c>
      <c r="U35" s="18">
        <f t="shared" si="27"/>
        <v>61039124.18</v>
      </c>
      <c r="V35" s="18">
        <f t="shared" si="28"/>
        <v>40285821.960000001</v>
      </c>
      <c r="W35" s="18">
        <f t="shared" si="31"/>
        <v>20753302.219999999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29"/>
        <v>14132211.02</v>
      </c>
      <c r="AC35" s="18">
        <f t="shared" si="30"/>
        <v>9327259.2699999996</v>
      </c>
      <c r="AD35" s="18">
        <f t="shared" si="32"/>
        <v>4804951.75</v>
      </c>
      <c r="AE35" s="18">
        <v>0</v>
      </c>
      <c r="AF35" s="18">
        <v>0</v>
      </c>
      <c r="AG35" s="18">
        <v>0</v>
      </c>
      <c r="AH35" s="18">
        <v>0</v>
      </c>
      <c r="AI35" s="73">
        <v>0.81200000000000006</v>
      </c>
      <c r="AJ35" s="81">
        <f t="shared" si="23"/>
        <v>0.188</v>
      </c>
      <c r="AK35" s="23">
        <f t="shared" si="18"/>
        <v>75171335.200000003</v>
      </c>
      <c r="AL35" s="22">
        <f t="shared" si="24"/>
        <v>61039124.18</v>
      </c>
      <c r="AM35" s="22">
        <f t="shared" si="25"/>
        <v>14132211.02</v>
      </c>
      <c r="AN35" s="74" t="b">
        <f t="shared" si="4"/>
        <v>1</v>
      </c>
      <c r="AO35" s="74" t="b">
        <f t="shared" si="5"/>
        <v>1</v>
      </c>
      <c r="AP35" s="74" t="b">
        <f t="shared" si="6"/>
        <v>1</v>
      </c>
      <c r="AQ35" s="5" t="s">
        <v>1125</v>
      </c>
      <c r="AR35" s="28" t="s">
        <v>1156</v>
      </c>
      <c r="AS35" s="28" t="s">
        <v>1158</v>
      </c>
      <c r="AT35" t="b">
        <f t="shared" si="7"/>
        <v>1</v>
      </c>
      <c r="AU35" t="b">
        <f t="shared" si="8"/>
        <v>1</v>
      </c>
      <c r="AV35" t="b">
        <f t="shared" si="9"/>
        <v>1</v>
      </c>
      <c r="AW35" s="83">
        <f t="shared" si="15"/>
        <v>0.66</v>
      </c>
      <c r="AX35" s="83">
        <f t="shared" si="16"/>
        <v>0.66</v>
      </c>
      <c r="AY35" s="72" t="b">
        <f t="shared" si="17"/>
        <v>1</v>
      </c>
    </row>
    <row r="36" spans="1:51" ht="23.25" x14ac:dyDescent="0.35">
      <c r="A36" s="49">
        <v>296</v>
      </c>
      <c r="B36" s="77" t="s">
        <v>374</v>
      </c>
      <c r="C36" s="50" t="s">
        <v>363</v>
      </c>
      <c r="D36" s="51">
        <v>43097</v>
      </c>
      <c r="E36" s="52">
        <v>711.5</v>
      </c>
      <c r="F36" s="53">
        <v>36</v>
      </c>
      <c r="G36" s="52">
        <v>711.5</v>
      </c>
      <c r="H36" s="53">
        <v>36</v>
      </c>
      <c r="I36" s="54" t="s">
        <v>1166</v>
      </c>
      <c r="J36" s="54" t="s">
        <v>1167</v>
      </c>
      <c r="K36" s="55">
        <v>36</v>
      </c>
      <c r="L36" s="55">
        <v>36</v>
      </c>
      <c r="M36" s="56">
        <v>711.5</v>
      </c>
      <c r="N36" s="39"/>
      <c r="O36" s="39"/>
      <c r="P36" s="39"/>
      <c r="Q36" s="56">
        <v>711.5</v>
      </c>
      <c r="R36" s="57"/>
      <c r="S36" s="57"/>
      <c r="T36" s="18">
        <f t="shared" si="26"/>
        <v>77189212</v>
      </c>
      <c r="U36" s="18">
        <f t="shared" si="27"/>
        <v>62677640.140000001</v>
      </c>
      <c r="V36" s="18">
        <f t="shared" si="28"/>
        <v>41367242.490000002</v>
      </c>
      <c r="W36" s="18">
        <f t="shared" si="31"/>
        <v>21310397.649999999</v>
      </c>
      <c r="X36" s="18">
        <v>0</v>
      </c>
      <c r="Y36" s="18">
        <v>0</v>
      </c>
      <c r="Z36" s="18">
        <v>0</v>
      </c>
      <c r="AA36" s="18">
        <v>0</v>
      </c>
      <c r="AB36" s="18">
        <f t="shared" si="29"/>
        <v>14511571.859999999</v>
      </c>
      <c r="AC36" s="18">
        <f t="shared" si="30"/>
        <v>9577637.4299999997</v>
      </c>
      <c r="AD36" s="18">
        <f t="shared" si="32"/>
        <v>4933934.43</v>
      </c>
      <c r="AE36" s="18">
        <v>0</v>
      </c>
      <c r="AF36" s="18">
        <v>0</v>
      </c>
      <c r="AG36" s="18">
        <v>0</v>
      </c>
      <c r="AH36" s="18">
        <v>0</v>
      </c>
      <c r="AI36" s="73">
        <v>0.81200000000000006</v>
      </c>
      <c r="AJ36" s="81">
        <f t="shared" si="23"/>
        <v>0.188</v>
      </c>
      <c r="AK36" s="23">
        <f t="shared" si="18"/>
        <v>77189212</v>
      </c>
      <c r="AL36" s="22">
        <f t="shared" si="24"/>
        <v>62677640.140000001</v>
      </c>
      <c r="AM36" s="22">
        <f t="shared" si="25"/>
        <v>14511571.859999999</v>
      </c>
      <c r="AN36" s="74" t="b">
        <f t="shared" si="4"/>
        <v>1</v>
      </c>
      <c r="AO36" s="74" t="b">
        <f t="shared" si="5"/>
        <v>1</v>
      </c>
      <c r="AP36" s="74" t="b">
        <f t="shared" si="6"/>
        <v>1</v>
      </c>
      <c r="AQ36" s="5" t="s">
        <v>1125</v>
      </c>
      <c r="AR36" s="28" t="s">
        <v>1156</v>
      </c>
      <c r="AS36" s="28" t="s">
        <v>1158</v>
      </c>
      <c r="AT36" t="b">
        <f t="shared" si="7"/>
        <v>1</v>
      </c>
      <c r="AU36" t="b">
        <f t="shared" si="8"/>
        <v>1</v>
      </c>
      <c r="AV36" t="b">
        <f t="shared" si="9"/>
        <v>1</v>
      </c>
      <c r="AW36" s="83">
        <f t="shared" si="15"/>
        <v>0.66</v>
      </c>
      <c r="AX36" s="83">
        <f t="shared" si="16"/>
        <v>0.66</v>
      </c>
      <c r="AY36" s="72" t="b">
        <f t="shared" si="17"/>
        <v>1</v>
      </c>
    </row>
    <row r="37" spans="1:51" ht="23.25" x14ac:dyDescent="0.35">
      <c r="A37" s="49">
        <v>297</v>
      </c>
      <c r="B37" s="77" t="s">
        <v>375</v>
      </c>
      <c r="C37" s="50" t="s">
        <v>363</v>
      </c>
      <c r="D37" s="51">
        <v>43097</v>
      </c>
      <c r="E37" s="52">
        <v>727.2</v>
      </c>
      <c r="F37" s="53">
        <v>38</v>
      </c>
      <c r="G37" s="52">
        <v>727.2</v>
      </c>
      <c r="H37" s="53">
        <v>38</v>
      </c>
      <c r="I37" s="54" t="s">
        <v>1166</v>
      </c>
      <c r="J37" s="54" t="s">
        <v>1167</v>
      </c>
      <c r="K37" s="55">
        <v>38</v>
      </c>
      <c r="L37" s="55">
        <v>38</v>
      </c>
      <c r="M37" s="56">
        <v>727.2</v>
      </c>
      <c r="N37" s="39"/>
      <c r="O37" s="39"/>
      <c r="P37" s="39"/>
      <c r="Q37" s="56">
        <v>727.2</v>
      </c>
      <c r="R37" s="57"/>
      <c r="S37" s="57"/>
      <c r="T37" s="18">
        <f t="shared" si="26"/>
        <v>78892473.599999994</v>
      </c>
      <c r="U37" s="18">
        <f t="shared" si="27"/>
        <v>64060688.560000002</v>
      </c>
      <c r="V37" s="18">
        <f t="shared" si="28"/>
        <v>42280054.450000003</v>
      </c>
      <c r="W37" s="18">
        <f t="shared" si="31"/>
        <v>21780634.109999999</v>
      </c>
      <c r="X37" s="18">
        <v>0</v>
      </c>
      <c r="Y37" s="18">
        <v>0</v>
      </c>
      <c r="Z37" s="18">
        <v>0</v>
      </c>
      <c r="AA37" s="18">
        <v>0</v>
      </c>
      <c r="AB37" s="18">
        <f t="shared" si="29"/>
        <v>14831785.039999999</v>
      </c>
      <c r="AC37" s="18">
        <f t="shared" si="30"/>
        <v>9788978.1300000008</v>
      </c>
      <c r="AD37" s="18">
        <f t="shared" si="32"/>
        <v>5042806.91</v>
      </c>
      <c r="AE37" s="18">
        <v>0</v>
      </c>
      <c r="AF37" s="18">
        <v>0</v>
      </c>
      <c r="AG37" s="18">
        <v>0</v>
      </c>
      <c r="AH37" s="18">
        <v>0</v>
      </c>
      <c r="AI37" s="73">
        <v>0.81200000000000006</v>
      </c>
      <c r="AJ37" s="81">
        <f t="shared" si="23"/>
        <v>0.188</v>
      </c>
      <c r="AK37" s="23">
        <f t="shared" si="18"/>
        <v>78892473.599999994</v>
      </c>
      <c r="AL37" s="22">
        <f t="shared" si="24"/>
        <v>64060688.560000002</v>
      </c>
      <c r="AM37" s="22">
        <f t="shared" si="25"/>
        <v>14831785.039999999</v>
      </c>
      <c r="AN37" s="74" t="b">
        <f t="shared" si="4"/>
        <v>1</v>
      </c>
      <c r="AO37" s="74" t="b">
        <f t="shared" si="5"/>
        <v>1</v>
      </c>
      <c r="AP37" s="74" t="b">
        <f t="shared" si="6"/>
        <v>1</v>
      </c>
      <c r="AQ37" s="5" t="s">
        <v>1125</v>
      </c>
      <c r="AR37" s="28" t="s">
        <v>1156</v>
      </c>
      <c r="AS37" s="28" t="s">
        <v>1158</v>
      </c>
      <c r="AT37" t="b">
        <f t="shared" si="7"/>
        <v>1</v>
      </c>
      <c r="AU37" t="b">
        <f t="shared" si="8"/>
        <v>1</v>
      </c>
      <c r="AV37" t="b">
        <f t="shared" si="9"/>
        <v>1</v>
      </c>
      <c r="AW37" s="83">
        <f t="shared" si="15"/>
        <v>0.66</v>
      </c>
      <c r="AX37" s="83">
        <f t="shared" si="16"/>
        <v>0.66</v>
      </c>
      <c r="AY37" s="72" t="b">
        <f t="shared" si="17"/>
        <v>1</v>
      </c>
    </row>
    <row r="38" spans="1:51" ht="23.25" x14ac:dyDescent="0.35">
      <c r="A38" s="49">
        <v>298</v>
      </c>
      <c r="B38" s="77" t="s">
        <v>376</v>
      </c>
      <c r="C38" s="50">
        <v>54</v>
      </c>
      <c r="D38" s="51">
        <v>42865</v>
      </c>
      <c r="E38" s="52">
        <v>886.2</v>
      </c>
      <c r="F38" s="53">
        <v>51</v>
      </c>
      <c r="G38" s="52">
        <v>886.2</v>
      </c>
      <c r="H38" s="53">
        <v>51</v>
      </c>
      <c r="I38" s="54" t="s">
        <v>1166</v>
      </c>
      <c r="J38" s="54" t="s">
        <v>1167</v>
      </c>
      <c r="K38" s="55">
        <v>51</v>
      </c>
      <c r="L38" s="55">
        <v>51</v>
      </c>
      <c r="M38" s="56">
        <v>886.2</v>
      </c>
      <c r="N38" s="39"/>
      <c r="O38" s="39"/>
      <c r="P38" s="39"/>
      <c r="Q38" s="56">
        <v>886.2</v>
      </c>
      <c r="R38" s="57"/>
      <c r="S38" s="57"/>
      <c r="T38" s="18">
        <f t="shared" si="26"/>
        <v>96142065.599999994</v>
      </c>
      <c r="U38" s="18">
        <f t="shared" si="27"/>
        <v>78067357.269999996</v>
      </c>
      <c r="V38" s="18">
        <f t="shared" si="28"/>
        <v>51524455.799999997</v>
      </c>
      <c r="W38" s="18">
        <f t="shared" si="31"/>
        <v>26542901.469999999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29"/>
        <v>18074708.329999998</v>
      </c>
      <c r="AC38" s="18">
        <f t="shared" si="30"/>
        <v>11929307.5</v>
      </c>
      <c r="AD38" s="18">
        <f t="shared" si="32"/>
        <v>6145400.8300000001</v>
      </c>
      <c r="AE38" s="18">
        <v>0</v>
      </c>
      <c r="AF38" s="18">
        <v>0</v>
      </c>
      <c r="AG38" s="18">
        <v>0</v>
      </c>
      <c r="AH38" s="18">
        <v>0</v>
      </c>
      <c r="AI38" s="73">
        <v>0.81200000000000006</v>
      </c>
      <c r="AJ38" s="81">
        <f t="shared" si="23"/>
        <v>0.188</v>
      </c>
      <c r="AK38" s="23">
        <f t="shared" si="18"/>
        <v>96142065.599999994</v>
      </c>
      <c r="AL38" s="22">
        <f t="shared" si="24"/>
        <v>78067357.269999996</v>
      </c>
      <c r="AM38" s="22">
        <f t="shared" si="25"/>
        <v>18074708.329999998</v>
      </c>
      <c r="AN38" s="74" t="b">
        <f t="shared" si="4"/>
        <v>1</v>
      </c>
      <c r="AO38" s="74" t="b">
        <f t="shared" si="5"/>
        <v>1</v>
      </c>
      <c r="AP38" s="74" t="b">
        <f t="shared" si="6"/>
        <v>1</v>
      </c>
      <c r="AQ38" s="5" t="s">
        <v>1125</v>
      </c>
      <c r="AR38" s="28" t="s">
        <v>1156</v>
      </c>
      <c r="AS38" s="28" t="s">
        <v>1158</v>
      </c>
      <c r="AT38" t="b">
        <f t="shared" si="7"/>
        <v>1</v>
      </c>
      <c r="AU38" t="b">
        <f t="shared" si="8"/>
        <v>1</v>
      </c>
      <c r="AV38" t="b">
        <f t="shared" si="9"/>
        <v>1</v>
      </c>
      <c r="AW38" s="83">
        <f t="shared" si="15"/>
        <v>0.66</v>
      </c>
      <c r="AX38" s="83">
        <f t="shared" si="16"/>
        <v>0.66</v>
      </c>
      <c r="AY38" s="72" t="b">
        <f t="shared" si="17"/>
        <v>1</v>
      </c>
    </row>
    <row r="39" spans="1:51" ht="23.25" x14ac:dyDescent="0.35">
      <c r="A39" s="49">
        <v>299</v>
      </c>
      <c r="B39" s="77" t="s">
        <v>377</v>
      </c>
      <c r="C39" s="50" t="s">
        <v>363</v>
      </c>
      <c r="D39" s="51">
        <v>43097</v>
      </c>
      <c r="E39" s="52">
        <v>111.2</v>
      </c>
      <c r="F39" s="53">
        <v>4</v>
      </c>
      <c r="G39" s="52">
        <v>111.2</v>
      </c>
      <c r="H39" s="53">
        <v>4</v>
      </c>
      <c r="I39" s="54" t="s">
        <v>1166</v>
      </c>
      <c r="J39" s="54" t="s">
        <v>1167</v>
      </c>
      <c r="K39" s="55">
        <v>4</v>
      </c>
      <c r="L39" s="55">
        <v>4</v>
      </c>
      <c r="M39" s="56">
        <v>111.2</v>
      </c>
      <c r="N39" s="39"/>
      <c r="O39" s="39"/>
      <c r="P39" s="39"/>
      <c r="Q39" s="56">
        <v>111.2</v>
      </c>
      <c r="R39" s="57"/>
      <c r="S39" s="57"/>
      <c r="T39" s="18">
        <f t="shared" si="26"/>
        <v>12063865.6</v>
      </c>
      <c r="U39" s="18">
        <f t="shared" si="27"/>
        <v>9795858.8699999992</v>
      </c>
      <c r="V39" s="18">
        <f t="shared" si="28"/>
        <v>6465266.8499999996</v>
      </c>
      <c r="W39" s="18">
        <f t="shared" si="31"/>
        <v>3330592.02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29"/>
        <v>2268006.73</v>
      </c>
      <c r="AC39" s="18">
        <f t="shared" si="30"/>
        <v>1496884.44</v>
      </c>
      <c r="AD39" s="18">
        <f t="shared" si="32"/>
        <v>771122.29</v>
      </c>
      <c r="AE39" s="18">
        <v>0</v>
      </c>
      <c r="AF39" s="18">
        <v>0</v>
      </c>
      <c r="AG39" s="18">
        <v>0</v>
      </c>
      <c r="AH39" s="18">
        <v>0</v>
      </c>
      <c r="AI39" s="73">
        <v>0.81200000000000006</v>
      </c>
      <c r="AJ39" s="81">
        <f t="shared" si="23"/>
        <v>0.188</v>
      </c>
      <c r="AK39" s="23">
        <f t="shared" si="18"/>
        <v>12063865.6</v>
      </c>
      <c r="AL39" s="22">
        <f t="shared" si="24"/>
        <v>9795858.8699999992</v>
      </c>
      <c r="AM39" s="22">
        <f t="shared" si="25"/>
        <v>2268006.73</v>
      </c>
      <c r="AN39" s="74" t="b">
        <f t="shared" si="4"/>
        <v>1</v>
      </c>
      <c r="AO39" s="74" t="b">
        <f t="shared" si="5"/>
        <v>1</v>
      </c>
      <c r="AP39" s="74" t="b">
        <f t="shared" si="6"/>
        <v>1</v>
      </c>
      <c r="AQ39" s="5" t="s">
        <v>1125</v>
      </c>
      <c r="AR39" s="28" t="s">
        <v>1156</v>
      </c>
      <c r="AS39" s="28" t="s">
        <v>1158</v>
      </c>
      <c r="AT39" t="b">
        <f t="shared" si="7"/>
        <v>1</v>
      </c>
      <c r="AU39" t="b">
        <f t="shared" si="8"/>
        <v>1</v>
      </c>
      <c r="AV39" t="b">
        <f t="shared" si="9"/>
        <v>1</v>
      </c>
      <c r="AW39" s="83">
        <f t="shared" si="15"/>
        <v>0.66</v>
      </c>
      <c r="AX39" s="83">
        <f t="shared" si="16"/>
        <v>0.66</v>
      </c>
      <c r="AY39" s="72" t="b">
        <f t="shared" si="17"/>
        <v>1</v>
      </c>
    </row>
    <row r="40" spans="1:51" ht="23.25" x14ac:dyDescent="0.35">
      <c r="A40" s="49">
        <v>300</v>
      </c>
      <c r="B40" s="77" t="s">
        <v>378</v>
      </c>
      <c r="C40" s="50">
        <v>1710</v>
      </c>
      <c r="D40" s="51">
        <v>42927</v>
      </c>
      <c r="E40" s="52">
        <v>483</v>
      </c>
      <c r="F40" s="53">
        <v>38</v>
      </c>
      <c r="G40" s="52">
        <v>483</v>
      </c>
      <c r="H40" s="53">
        <v>38</v>
      </c>
      <c r="I40" s="54" t="s">
        <v>1166</v>
      </c>
      <c r="J40" s="54" t="s">
        <v>1167</v>
      </c>
      <c r="K40" s="55">
        <v>38</v>
      </c>
      <c r="L40" s="55">
        <v>38</v>
      </c>
      <c r="M40" s="56">
        <v>483</v>
      </c>
      <c r="N40" s="39"/>
      <c r="O40" s="39"/>
      <c r="P40" s="39"/>
      <c r="Q40" s="56">
        <v>483</v>
      </c>
      <c r="R40" s="57"/>
      <c r="S40" s="57"/>
      <c r="T40" s="18">
        <f t="shared" si="26"/>
        <v>52399704</v>
      </c>
      <c r="U40" s="18">
        <f t="shared" si="27"/>
        <v>42548559.649999999</v>
      </c>
      <c r="V40" s="18">
        <f t="shared" si="28"/>
        <v>28082049.370000001</v>
      </c>
      <c r="W40" s="18">
        <f t="shared" si="31"/>
        <v>14466510.279999999</v>
      </c>
      <c r="X40" s="18">
        <v>0</v>
      </c>
      <c r="Y40" s="18">
        <v>0</v>
      </c>
      <c r="Z40" s="18">
        <v>0</v>
      </c>
      <c r="AA40" s="18">
        <v>0</v>
      </c>
      <c r="AB40" s="18">
        <f t="shared" si="29"/>
        <v>9851144.3499999996</v>
      </c>
      <c r="AC40" s="18">
        <f t="shared" si="30"/>
        <v>6501755.2699999996</v>
      </c>
      <c r="AD40" s="18">
        <f t="shared" si="32"/>
        <v>3349389.08</v>
      </c>
      <c r="AE40" s="18">
        <v>0</v>
      </c>
      <c r="AF40" s="18">
        <v>0</v>
      </c>
      <c r="AG40" s="18">
        <v>0</v>
      </c>
      <c r="AH40" s="18">
        <v>0</v>
      </c>
      <c r="AI40" s="73">
        <v>0.81200000000000006</v>
      </c>
      <c r="AJ40" s="81">
        <f t="shared" si="23"/>
        <v>0.188</v>
      </c>
      <c r="AK40" s="23">
        <f t="shared" si="18"/>
        <v>52399704</v>
      </c>
      <c r="AL40" s="22">
        <f t="shared" si="24"/>
        <v>42548559.649999999</v>
      </c>
      <c r="AM40" s="22">
        <f t="shared" si="25"/>
        <v>9851144.3499999996</v>
      </c>
      <c r="AN40" s="74" t="b">
        <f t="shared" si="4"/>
        <v>1</v>
      </c>
      <c r="AO40" s="74" t="b">
        <f t="shared" si="5"/>
        <v>1</v>
      </c>
      <c r="AP40" s="74" t="b">
        <f t="shared" si="6"/>
        <v>1</v>
      </c>
      <c r="AQ40" s="5" t="s">
        <v>1125</v>
      </c>
      <c r="AR40" s="28" t="s">
        <v>1156</v>
      </c>
      <c r="AS40" s="28" t="s">
        <v>1158</v>
      </c>
      <c r="AT40" t="b">
        <f t="shared" si="7"/>
        <v>1</v>
      </c>
      <c r="AU40" t="b">
        <f t="shared" si="8"/>
        <v>1</v>
      </c>
      <c r="AV40" t="b">
        <f t="shared" si="9"/>
        <v>1</v>
      </c>
      <c r="AW40" s="83">
        <f t="shared" si="15"/>
        <v>0.66</v>
      </c>
      <c r="AX40" s="83">
        <f t="shared" si="16"/>
        <v>0.66</v>
      </c>
      <c r="AY40" s="72" t="b">
        <f t="shared" si="17"/>
        <v>1</v>
      </c>
    </row>
    <row r="41" spans="1:51" s="14" customFormat="1" ht="20.25" customHeight="1" x14ac:dyDescent="0.35">
      <c r="A41" s="181" t="s">
        <v>379</v>
      </c>
      <c r="B41" s="181"/>
      <c r="C41" s="181"/>
      <c r="D41" s="181"/>
      <c r="E41" s="58">
        <f>SUM(E42)</f>
        <v>0</v>
      </c>
      <c r="F41" s="59">
        <f t="shared" ref="F41:AH41" si="33">SUM(F42)</f>
        <v>0</v>
      </c>
      <c r="G41" s="47">
        <f t="shared" si="33"/>
        <v>1312.97</v>
      </c>
      <c r="H41" s="6">
        <f t="shared" si="33"/>
        <v>78</v>
      </c>
      <c r="I41" s="6"/>
      <c r="J41" s="6"/>
      <c r="K41" s="32">
        <f t="shared" si="33"/>
        <v>78</v>
      </c>
      <c r="L41" s="32">
        <f t="shared" si="33"/>
        <v>78</v>
      </c>
      <c r="M41" s="31">
        <f t="shared" si="33"/>
        <v>1312.97</v>
      </c>
      <c r="N41" s="32">
        <f t="shared" si="33"/>
        <v>0</v>
      </c>
      <c r="O41" s="32">
        <f t="shared" si="33"/>
        <v>0</v>
      </c>
      <c r="P41" s="32">
        <f t="shared" si="33"/>
        <v>0</v>
      </c>
      <c r="Q41" s="31">
        <f t="shared" si="33"/>
        <v>1312.97</v>
      </c>
      <c r="R41" s="48">
        <f t="shared" si="33"/>
        <v>0</v>
      </c>
      <c r="S41" s="48">
        <f t="shared" si="33"/>
        <v>0</v>
      </c>
      <c r="T41" s="19">
        <f t="shared" si="33"/>
        <v>142441489.36000001</v>
      </c>
      <c r="U41" s="19">
        <f t="shared" si="33"/>
        <v>125918276.59</v>
      </c>
      <c r="V41" s="19">
        <f t="shared" si="33"/>
        <v>125918276.59</v>
      </c>
      <c r="W41" s="19">
        <f t="shared" si="33"/>
        <v>0</v>
      </c>
      <c r="X41" s="19">
        <f t="shared" si="33"/>
        <v>0</v>
      </c>
      <c r="Y41" s="19">
        <f t="shared" si="33"/>
        <v>0</v>
      </c>
      <c r="Z41" s="19">
        <f t="shared" si="33"/>
        <v>0</v>
      </c>
      <c r="AA41" s="19">
        <f t="shared" si="33"/>
        <v>0</v>
      </c>
      <c r="AB41" s="19">
        <f t="shared" si="33"/>
        <v>16523212.77</v>
      </c>
      <c r="AC41" s="19">
        <f t="shared" si="33"/>
        <v>16523212.77</v>
      </c>
      <c r="AD41" s="19">
        <f t="shared" si="33"/>
        <v>0</v>
      </c>
      <c r="AE41" s="19">
        <f t="shared" si="33"/>
        <v>0</v>
      </c>
      <c r="AF41" s="19">
        <f t="shared" si="33"/>
        <v>0</v>
      </c>
      <c r="AG41" s="19">
        <f t="shared" si="33"/>
        <v>0</v>
      </c>
      <c r="AH41" s="19">
        <f t="shared" si="33"/>
        <v>0</v>
      </c>
      <c r="AI41" s="73">
        <v>0.88400000000000001</v>
      </c>
      <c r="AJ41" s="73">
        <f t="shared" si="23"/>
        <v>0.11600000000000001</v>
      </c>
      <c r="AK41" s="23">
        <f t="shared" si="18"/>
        <v>142441489.36000001</v>
      </c>
      <c r="AL41" s="23">
        <f t="shared" si="24"/>
        <v>125918276.59</v>
      </c>
      <c r="AM41" s="23">
        <f t="shared" si="25"/>
        <v>16523212.77</v>
      </c>
      <c r="AN41" s="74" t="b">
        <f t="shared" si="4"/>
        <v>1</v>
      </c>
      <c r="AO41" s="74" t="b">
        <f t="shared" si="5"/>
        <v>1</v>
      </c>
      <c r="AP41" s="74" t="b">
        <f t="shared" si="6"/>
        <v>1</v>
      </c>
      <c r="AQ41" s="6"/>
      <c r="AR41" s="29"/>
      <c r="AS41" s="29"/>
      <c r="AT41" t="b">
        <f t="shared" si="7"/>
        <v>1</v>
      </c>
      <c r="AU41" t="b">
        <f t="shared" si="8"/>
        <v>1</v>
      </c>
      <c r="AV41" t="b">
        <f t="shared" si="9"/>
        <v>1</v>
      </c>
      <c r="AW41" s="83">
        <f t="shared" si="15"/>
        <v>1</v>
      </c>
      <c r="AX41" s="83">
        <f t="shared" si="16"/>
        <v>1</v>
      </c>
      <c r="AY41" s="72" t="b">
        <f t="shared" si="17"/>
        <v>1</v>
      </c>
    </row>
    <row r="42" spans="1:51" ht="23.25" x14ac:dyDescent="0.35">
      <c r="A42" s="49">
        <v>303</v>
      </c>
      <c r="B42" s="77" t="s">
        <v>382</v>
      </c>
      <c r="C42" s="50">
        <v>1331</v>
      </c>
      <c r="D42" s="51">
        <v>42928</v>
      </c>
      <c r="E42" s="52">
        <v>0</v>
      </c>
      <c r="F42" s="53">
        <v>0</v>
      </c>
      <c r="G42" s="52">
        <v>1312.97</v>
      </c>
      <c r="H42" s="53">
        <v>78</v>
      </c>
      <c r="I42" s="54" t="s">
        <v>1165</v>
      </c>
      <c r="J42" s="54" t="s">
        <v>1166</v>
      </c>
      <c r="K42" s="55">
        <v>78</v>
      </c>
      <c r="L42" s="55">
        <v>78</v>
      </c>
      <c r="M42" s="56">
        <v>1312.97</v>
      </c>
      <c r="N42" s="39"/>
      <c r="O42" s="39"/>
      <c r="P42" s="39"/>
      <c r="Q42" s="56">
        <v>1312.97</v>
      </c>
      <c r="R42" s="57"/>
      <c r="S42" s="57"/>
      <c r="T42" s="18">
        <f>AK42</f>
        <v>142441489.36000001</v>
      </c>
      <c r="U42" s="18">
        <f>T42*AI42</f>
        <v>125918276.59</v>
      </c>
      <c r="V42" s="18">
        <f>U42</f>
        <v>125918276.59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f>T42-U42</f>
        <v>16523212.77</v>
      </c>
      <c r="AC42" s="18">
        <f>AB42</f>
        <v>16523212.77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81">
        <v>0.88400000000000001</v>
      </c>
      <c r="AJ42" s="81">
        <f t="shared" si="23"/>
        <v>0.11600000000000001</v>
      </c>
      <c r="AK42" s="23">
        <f t="shared" si="18"/>
        <v>142441489.36000001</v>
      </c>
      <c r="AL42" s="22">
        <f t="shared" si="24"/>
        <v>125918276.59</v>
      </c>
      <c r="AM42" s="22">
        <f t="shared" si="25"/>
        <v>16523212.77</v>
      </c>
      <c r="AN42" s="74" t="b">
        <f t="shared" si="4"/>
        <v>1</v>
      </c>
      <c r="AO42" s="74" t="b">
        <f t="shared" si="5"/>
        <v>1</v>
      </c>
      <c r="AP42" s="74" t="b">
        <f t="shared" si="6"/>
        <v>1</v>
      </c>
      <c r="AQ42" s="5" t="s">
        <v>1125</v>
      </c>
      <c r="AR42" s="28" t="s">
        <v>1125</v>
      </c>
      <c r="AS42" s="28">
        <v>2024</v>
      </c>
      <c r="AT42" t="b">
        <f t="shared" si="7"/>
        <v>1</v>
      </c>
      <c r="AU42" t="b">
        <f t="shared" si="8"/>
        <v>1</v>
      </c>
      <c r="AV42" t="b">
        <f t="shared" si="9"/>
        <v>1</v>
      </c>
      <c r="AW42" s="83">
        <f t="shared" si="15"/>
        <v>1</v>
      </c>
      <c r="AX42" s="83">
        <f t="shared" si="16"/>
        <v>1</v>
      </c>
      <c r="AY42" s="72" t="b">
        <f t="shared" si="17"/>
        <v>1</v>
      </c>
    </row>
    <row r="43" spans="1:51" s="14" customFormat="1" ht="20.25" customHeight="1" x14ac:dyDescent="0.35">
      <c r="A43" s="181" t="s">
        <v>410</v>
      </c>
      <c r="B43" s="181"/>
      <c r="C43" s="181"/>
      <c r="D43" s="181"/>
      <c r="E43" s="58">
        <f>SUM(E44:E48)</f>
        <v>0</v>
      </c>
      <c r="F43" s="59">
        <f t="shared" ref="F43:AH43" si="34">SUM(F44:F48)</f>
        <v>0</v>
      </c>
      <c r="G43" s="47">
        <f t="shared" si="34"/>
        <v>2369.1</v>
      </c>
      <c r="H43" s="6">
        <f t="shared" si="34"/>
        <v>148</v>
      </c>
      <c r="I43" s="6"/>
      <c r="J43" s="6"/>
      <c r="K43" s="32">
        <f t="shared" ref="K43:M43" si="35">SUM(K44:K48)</f>
        <v>148</v>
      </c>
      <c r="L43" s="32">
        <f t="shared" si="35"/>
        <v>148</v>
      </c>
      <c r="M43" s="31">
        <f t="shared" si="35"/>
        <v>2369.1</v>
      </c>
      <c r="N43" s="32">
        <f t="shared" si="34"/>
        <v>0</v>
      </c>
      <c r="O43" s="32">
        <f t="shared" si="34"/>
        <v>0</v>
      </c>
      <c r="P43" s="32">
        <f t="shared" si="34"/>
        <v>0</v>
      </c>
      <c r="Q43" s="31">
        <f t="shared" si="34"/>
        <v>2369.1</v>
      </c>
      <c r="R43" s="19">
        <f t="shared" si="34"/>
        <v>0</v>
      </c>
      <c r="S43" s="19">
        <f t="shared" si="34"/>
        <v>0</v>
      </c>
      <c r="T43" s="19">
        <f t="shared" si="34"/>
        <v>257018920.80000001</v>
      </c>
      <c r="U43" s="19">
        <f t="shared" si="34"/>
        <v>223606461.08000001</v>
      </c>
      <c r="V43" s="19">
        <f t="shared" si="34"/>
        <v>223606461.08000001</v>
      </c>
      <c r="W43" s="19">
        <f t="shared" si="34"/>
        <v>0</v>
      </c>
      <c r="X43" s="19">
        <f t="shared" si="34"/>
        <v>0</v>
      </c>
      <c r="Y43" s="19">
        <f t="shared" si="34"/>
        <v>0</v>
      </c>
      <c r="Z43" s="19">
        <f t="shared" si="34"/>
        <v>0</v>
      </c>
      <c r="AA43" s="19">
        <f t="shared" si="34"/>
        <v>0</v>
      </c>
      <c r="AB43" s="19">
        <f t="shared" si="34"/>
        <v>33412459.719999999</v>
      </c>
      <c r="AC43" s="19">
        <f t="shared" si="34"/>
        <v>33412459.719999999</v>
      </c>
      <c r="AD43" s="19">
        <f t="shared" si="34"/>
        <v>0</v>
      </c>
      <c r="AE43" s="19">
        <f t="shared" si="34"/>
        <v>0</v>
      </c>
      <c r="AF43" s="19">
        <f t="shared" si="34"/>
        <v>0</v>
      </c>
      <c r="AG43" s="19">
        <f t="shared" si="34"/>
        <v>0</v>
      </c>
      <c r="AH43" s="19">
        <f t="shared" si="34"/>
        <v>0</v>
      </c>
      <c r="AI43" s="73">
        <v>0.87</v>
      </c>
      <c r="AJ43" s="73">
        <f t="shared" si="23"/>
        <v>0.13</v>
      </c>
      <c r="AK43" s="23">
        <f t="shared" si="18"/>
        <v>257018920.80000001</v>
      </c>
      <c r="AL43" s="23">
        <f t="shared" si="24"/>
        <v>223606461.09999999</v>
      </c>
      <c r="AM43" s="23">
        <f t="shared" si="25"/>
        <v>33412459.699999999</v>
      </c>
      <c r="AN43" s="74" t="b">
        <f t="shared" si="4"/>
        <v>1</v>
      </c>
      <c r="AO43" s="74" t="b">
        <f t="shared" si="5"/>
        <v>0</v>
      </c>
      <c r="AP43" s="74" t="b">
        <f t="shared" si="6"/>
        <v>0</v>
      </c>
      <c r="AQ43" s="6"/>
      <c r="AR43" s="29"/>
      <c r="AS43" s="29"/>
      <c r="AT43" t="b">
        <f t="shared" si="7"/>
        <v>1</v>
      </c>
      <c r="AU43" t="b">
        <f t="shared" si="8"/>
        <v>1</v>
      </c>
      <c r="AV43" t="b">
        <f t="shared" si="9"/>
        <v>1</v>
      </c>
      <c r="AW43" s="83">
        <f t="shared" si="15"/>
        <v>1</v>
      </c>
      <c r="AX43" s="83">
        <f t="shared" si="16"/>
        <v>1</v>
      </c>
      <c r="AY43" s="72" t="b">
        <f t="shared" si="17"/>
        <v>1</v>
      </c>
    </row>
    <row r="44" spans="1:51" ht="23.25" x14ac:dyDescent="0.35">
      <c r="A44" s="49">
        <v>351</v>
      </c>
      <c r="B44" s="77" t="s">
        <v>411</v>
      </c>
      <c r="C44" s="50">
        <v>1083</v>
      </c>
      <c r="D44" s="51">
        <v>42860</v>
      </c>
      <c r="E44" s="52">
        <v>0</v>
      </c>
      <c r="F44" s="53">
        <v>0</v>
      </c>
      <c r="G44" s="52">
        <v>637.4</v>
      </c>
      <c r="H44" s="53">
        <v>32</v>
      </c>
      <c r="I44" s="54" t="s">
        <v>1165</v>
      </c>
      <c r="J44" s="54" t="s">
        <v>1166</v>
      </c>
      <c r="K44" s="55">
        <v>32</v>
      </c>
      <c r="L44" s="55">
        <v>32</v>
      </c>
      <c r="M44" s="56">
        <v>637.4</v>
      </c>
      <c r="N44" s="39"/>
      <c r="O44" s="39"/>
      <c r="P44" s="39"/>
      <c r="Q44" s="56">
        <v>637.4</v>
      </c>
      <c r="R44" s="57"/>
      <c r="S44" s="57"/>
      <c r="T44" s="18">
        <f>AK44</f>
        <v>69150251.200000003</v>
      </c>
      <c r="U44" s="18">
        <f>T44*AI44</f>
        <v>60160718.539999999</v>
      </c>
      <c r="V44" s="18">
        <f>U44</f>
        <v>60160718.539999999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f>T44-U44</f>
        <v>8989532.6600000001</v>
      </c>
      <c r="AC44" s="18">
        <f>AB44</f>
        <v>8989532.6600000001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81">
        <v>0.87</v>
      </c>
      <c r="AJ44" s="81">
        <f t="shared" si="23"/>
        <v>0.13</v>
      </c>
      <c r="AK44" s="23">
        <f t="shared" si="18"/>
        <v>69150251.200000003</v>
      </c>
      <c r="AL44" s="22">
        <f t="shared" si="24"/>
        <v>60160718.539999999</v>
      </c>
      <c r="AM44" s="22">
        <f t="shared" si="25"/>
        <v>8989532.6600000001</v>
      </c>
      <c r="AN44" s="74" t="b">
        <f t="shared" si="4"/>
        <v>1</v>
      </c>
      <c r="AO44" s="74" t="b">
        <f t="shared" si="5"/>
        <v>1</v>
      </c>
      <c r="AP44" s="74" t="b">
        <f t="shared" si="6"/>
        <v>1</v>
      </c>
      <c r="AQ44" s="5" t="s">
        <v>1125</v>
      </c>
      <c r="AR44" s="28" t="s">
        <v>1125</v>
      </c>
      <c r="AS44" s="28">
        <v>2024</v>
      </c>
      <c r="AT44" t="b">
        <f t="shared" si="7"/>
        <v>1</v>
      </c>
      <c r="AU44" t="b">
        <f t="shared" si="8"/>
        <v>1</v>
      </c>
      <c r="AV44" t="b">
        <f t="shared" si="9"/>
        <v>1</v>
      </c>
      <c r="AW44" s="83">
        <f t="shared" si="15"/>
        <v>1</v>
      </c>
      <c r="AX44" s="83">
        <f t="shared" si="16"/>
        <v>1</v>
      </c>
      <c r="AY44" s="72" t="b">
        <f t="shared" si="17"/>
        <v>1</v>
      </c>
    </row>
    <row r="45" spans="1:51" ht="40.5" x14ac:dyDescent="0.35">
      <c r="A45" s="49">
        <v>356</v>
      </c>
      <c r="B45" s="77" t="s">
        <v>416</v>
      </c>
      <c r="C45" s="50">
        <v>159</v>
      </c>
      <c r="D45" s="51">
        <v>43136</v>
      </c>
      <c r="E45" s="52">
        <v>0</v>
      </c>
      <c r="F45" s="53">
        <v>0</v>
      </c>
      <c r="G45" s="52">
        <v>383.9</v>
      </c>
      <c r="H45" s="53">
        <v>28</v>
      </c>
      <c r="I45" s="54" t="s">
        <v>1165</v>
      </c>
      <c r="J45" s="54" t="s">
        <v>1166</v>
      </c>
      <c r="K45" s="55">
        <v>28</v>
      </c>
      <c r="L45" s="55">
        <v>28</v>
      </c>
      <c r="M45" s="56">
        <v>383.9</v>
      </c>
      <c r="N45" s="39"/>
      <c r="O45" s="39"/>
      <c r="P45" s="39"/>
      <c r="Q45" s="56">
        <v>383.9</v>
      </c>
      <c r="R45" s="57"/>
      <c r="S45" s="57"/>
      <c r="T45" s="18">
        <f>AK45</f>
        <v>41648543.200000003</v>
      </c>
      <c r="U45" s="18">
        <f>T45*AI45</f>
        <v>36234232.579999998</v>
      </c>
      <c r="V45" s="18">
        <f>U45</f>
        <v>36234232.579999998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f>T45-U45</f>
        <v>5414310.6200000001</v>
      </c>
      <c r="AC45" s="18">
        <f>AB45</f>
        <v>5414310.6200000001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81">
        <v>0.87</v>
      </c>
      <c r="AJ45" s="81">
        <f t="shared" si="23"/>
        <v>0.13</v>
      </c>
      <c r="AK45" s="23">
        <f t="shared" si="18"/>
        <v>41648543.200000003</v>
      </c>
      <c r="AL45" s="22">
        <f t="shared" si="24"/>
        <v>36234232.579999998</v>
      </c>
      <c r="AM45" s="22">
        <f t="shared" si="25"/>
        <v>5414310.6200000001</v>
      </c>
      <c r="AN45" s="74" t="b">
        <f t="shared" si="4"/>
        <v>1</v>
      </c>
      <c r="AO45" s="74" t="b">
        <f t="shared" si="5"/>
        <v>1</v>
      </c>
      <c r="AP45" s="74" t="b">
        <f t="shared" si="6"/>
        <v>1</v>
      </c>
      <c r="AQ45" s="5" t="s">
        <v>1125</v>
      </c>
      <c r="AR45" s="28" t="s">
        <v>1125</v>
      </c>
      <c r="AS45" s="28">
        <v>2024</v>
      </c>
      <c r="AT45" t="b">
        <f t="shared" si="7"/>
        <v>1</v>
      </c>
      <c r="AU45" t="b">
        <f t="shared" si="8"/>
        <v>1</v>
      </c>
      <c r="AV45" t="b">
        <f t="shared" si="9"/>
        <v>1</v>
      </c>
      <c r="AW45" s="83">
        <f t="shared" si="15"/>
        <v>1</v>
      </c>
      <c r="AX45" s="83">
        <f t="shared" si="16"/>
        <v>1</v>
      </c>
      <c r="AY45" s="72" t="b">
        <f t="shared" si="17"/>
        <v>1</v>
      </c>
    </row>
    <row r="46" spans="1:51" ht="40.5" x14ac:dyDescent="0.35">
      <c r="A46" s="49">
        <v>357</v>
      </c>
      <c r="B46" s="77" t="s">
        <v>417</v>
      </c>
      <c r="C46" s="50">
        <v>158</v>
      </c>
      <c r="D46" s="51">
        <v>43136</v>
      </c>
      <c r="E46" s="52">
        <v>0</v>
      </c>
      <c r="F46" s="53">
        <v>0</v>
      </c>
      <c r="G46" s="52">
        <v>369.4</v>
      </c>
      <c r="H46" s="53">
        <v>23</v>
      </c>
      <c r="I46" s="54" t="s">
        <v>1165</v>
      </c>
      <c r="J46" s="54" t="s">
        <v>1166</v>
      </c>
      <c r="K46" s="55">
        <v>23</v>
      </c>
      <c r="L46" s="55">
        <v>23</v>
      </c>
      <c r="M46" s="56">
        <v>369.4</v>
      </c>
      <c r="N46" s="39"/>
      <c r="O46" s="39"/>
      <c r="P46" s="39"/>
      <c r="Q46" s="56">
        <v>369.4</v>
      </c>
      <c r="R46" s="57"/>
      <c r="S46" s="57"/>
      <c r="T46" s="18">
        <f>AK46</f>
        <v>40075467.200000003</v>
      </c>
      <c r="U46" s="18">
        <f>T46*AI46</f>
        <v>34865656.460000001</v>
      </c>
      <c r="V46" s="18">
        <f t="shared" ref="V46:V47" si="36">U46</f>
        <v>34865656.460000001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f>T46-U46</f>
        <v>5209810.74</v>
      </c>
      <c r="AC46" s="18">
        <f t="shared" ref="AC46:AC47" si="37">AB46</f>
        <v>5209810.74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81">
        <v>0.87</v>
      </c>
      <c r="AJ46" s="81">
        <f t="shared" si="23"/>
        <v>0.13</v>
      </c>
      <c r="AK46" s="23">
        <f t="shared" si="18"/>
        <v>40075467.200000003</v>
      </c>
      <c r="AL46" s="22">
        <f t="shared" si="24"/>
        <v>34865656.460000001</v>
      </c>
      <c r="AM46" s="22">
        <f t="shared" si="25"/>
        <v>5209810.74</v>
      </c>
      <c r="AN46" s="74" t="b">
        <f t="shared" si="4"/>
        <v>1</v>
      </c>
      <c r="AO46" s="74" t="b">
        <f t="shared" si="5"/>
        <v>1</v>
      </c>
      <c r="AP46" s="74" t="b">
        <f t="shared" si="6"/>
        <v>1</v>
      </c>
      <c r="AQ46" s="5" t="s">
        <v>1125</v>
      </c>
      <c r="AR46" s="28" t="s">
        <v>1125</v>
      </c>
      <c r="AS46" s="28">
        <v>2024</v>
      </c>
      <c r="AT46" t="b">
        <f t="shared" si="7"/>
        <v>1</v>
      </c>
      <c r="AU46" t="b">
        <f t="shared" si="8"/>
        <v>1</v>
      </c>
      <c r="AV46" t="b">
        <f t="shared" si="9"/>
        <v>1</v>
      </c>
      <c r="AW46" s="83">
        <f t="shared" si="15"/>
        <v>1</v>
      </c>
      <c r="AX46" s="83">
        <f t="shared" si="16"/>
        <v>1</v>
      </c>
      <c r="AY46" s="72" t="b">
        <f t="shared" si="17"/>
        <v>1</v>
      </c>
    </row>
    <row r="47" spans="1:51" ht="40.5" x14ac:dyDescent="0.35">
      <c r="A47" s="49">
        <v>358</v>
      </c>
      <c r="B47" s="77" t="s">
        <v>418</v>
      </c>
      <c r="C47" s="50">
        <v>156</v>
      </c>
      <c r="D47" s="51">
        <v>43136</v>
      </c>
      <c r="E47" s="52">
        <v>0</v>
      </c>
      <c r="F47" s="53">
        <v>0</v>
      </c>
      <c r="G47" s="52">
        <v>417.5</v>
      </c>
      <c r="H47" s="53">
        <v>25</v>
      </c>
      <c r="I47" s="54" t="s">
        <v>1165</v>
      </c>
      <c r="J47" s="54" t="s">
        <v>1166</v>
      </c>
      <c r="K47" s="55">
        <v>25</v>
      </c>
      <c r="L47" s="55">
        <v>25</v>
      </c>
      <c r="M47" s="56">
        <v>417.5</v>
      </c>
      <c r="N47" s="39"/>
      <c r="O47" s="39"/>
      <c r="P47" s="39"/>
      <c r="Q47" s="56">
        <v>417.5</v>
      </c>
      <c r="R47" s="57"/>
      <c r="S47" s="57"/>
      <c r="T47" s="18">
        <f>AK47</f>
        <v>45293740</v>
      </c>
      <c r="U47" s="18">
        <f>T47*AI47</f>
        <v>39405553.799999997</v>
      </c>
      <c r="V47" s="18">
        <f t="shared" si="36"/>
        <v>39405553.799999997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T47-U47</f>
        <v>5888186.2000000002</v>
      </c>
      <c r="AC47" s="18">
        <f t="shared" si="37"/>
        <v>5888186.2000000002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81">
        <v>0.87</v>
      </c>
      <c r="AJ47" s="81">
        <f t="shared" si="23"/>
        <v>0.13</v>
      </c>
      <c r="AK47" s="23">
        <f t="shared" si="18"/>
        <v>45293740</v>
      </c>
      <c r="AL47" s="22">
        <f t="shared" si="24"/>
        <v>39405553.799999997</v>
      </c>
      <c r="AM47" s="22">
        <f t="shared" si="25"/>
        <v>5888186.2000000002</v>
      </c>
      <c r="AN47" s="74" t="b">
        <f t="shared" si="4"/>
        <v>1</v>
      </c>
      <c r="AO47" s="74" t="b">
        <f t="shared" si="5"/>
        <v>1</v>
      </c>
      <c r="AP47" s="74" t="b">
        <f t="shared" si="6"/>
        <v>1</v>
      </c>
      <c r="AQ47" s="5" t="s">
        <v>1125</v>
      </c>
      <c r="AR47" s="28" t="s">
        <v>1125</v>
      </c>
      <c r="AS47" s="28">
        <v>2024</v>
      </c>
      <c r="AT47" t="b">
        <f t="shared" si="7"/>
        <v>1</v>
      </c>
      <c r="AU47" t="b">
        <f t="shared" si="8"/>
        <v>1</v>
      </c>
      <c r="AV47" t="b">
        <f t="shared" si="9"/>
        <v>1</v>
      </c>
      <c r="AW47" s="83">
        <f t="shared" si="15"/>
        <v>1</v>
      </c>
      <c r="AX47" s="83">
        <f t="shared" si="16"/>
        <v>1</v>
      </c>
      <c r="AY47" s="72" t="b">
        <f t="shared" si="17"/>
        <v>1</v>
      </c>
    </row>
    <row r="48" spans="1:51" ht="23.25" x14ac:dyDescent="0.35">
      <c r="A48" s="49">
        <v>362</v>
      </c>
      <c r="B48" s="77" t="s">
        <v>422</v>
      </c>
      <c r="C48" s="50">
        <v>157</v>
      </c>
      <c r="D48" s="51">
        <v>43136</v>
      </c>
      <c r="E48" s="52">
        <v>0</v>
      </c>
      <c r="F48" s="53">
        <v>0</v>
      </c>
      <c r="G48" s="52">
        <v>560.9</v>
      </c>
      <c r="H48" s="53">
        <v>40</v>
      </c>
      <c r="I48" s="54" t="s">
        <v>1165</v>
      </c>
      <c r="J48" s="54" t="s">
        <v>1166</v>
      </c>
      <c r="K48" s="55">
        <v>40</v>
      </c>
      <c r="L48" s="55">
        <v>40</v>
      </c>
      <c r="M48" s="56">
        <v>560.9</v>
      </c>
      <c r="N48" s="39"/>
      <c r="O48" s="39"/>
      <c r="P48" s="39"/>
      <c r="Q48" s="56">
        <v>560.9</v>
      </c>
      <c r="R48" s="57"/>
      <c r="S48" s="57"/>
      <c r="T48" s="18">
        <f>AK48</f>
        <v>60850919.200000003</v>
      </c>
      <c r="U48" s="18">
        <f>T48*AI48</f>
        <v>52940299.700000003</v>
      </c>
      <c r="V48" s="18">
        <f>U48</f>
        <v>52940299.700000003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T48-U48</f>
        <v>7910619.5</v>
      </c>
      <c r="AC48" s="18">
        <f>AB48</f>
        <v>7910619.5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81">
        <v>0.87</v>
      </c>
      <c r="AJ48" s="81">
        <f t="shared" si="23"/>
        <v>0.13</v>
      </c>
      <c r="AK48" s="23">
        <f t="shared" si="18"/>
        <v>60850919.200000003</v>
      </c>
      <c r="AL48" s="22">
        <f t="shared" si="24"/>
        <v>52940299.700000003</v>
      </c>
      <c r="AM48" s="22">
        <f t="shared" si="25"/>
        <v>7910619.5</v>
      </c>
      <c r="AN48" s="74" t="b">
        <f t="shared" si="4"/>
        <v>1</v>
      </c>
      <c r="AO48" s="74" t="b">
        <f t="shared" si="5"/>
        <v>1</v>
      </c>
      <c r="AP48" s="74" t="b">
        <f t="shared" si="6"/>
        <v>1</v>
      </c>
      <c r="AQ48" s="5" t="s">
        <v>1125</v>
      </c>
      <c r="AR48" s="28" t="s">
        <v>1125</v>
      </c>
      <c r="AS48" s="28">
        <v>2024</v>
      </c>
      <c r="AT48" t="b">
        <f t="shared" si="7"/>
        <v>1</v>
      </c>
      <c r="AU48" t="b">
        <f t="shared" si="8"/>
        <v>1</v>
      </c>
      <c r="AV48" t="b">
        <f t="shared" si="9"/>
        <v>1</v>
      </c>
      <c r="AW48" s="83">
        <f t="shared" si="15"/>
        <v>1</v>
      </c>
      <c r="AX48" s="83">
        <f t="shared" si="16"/>
        <v>1</v>
      </c>
      <c r="AY48" s="72" t="b">
        <f t="shared" si="17"/>
        <v>1</v>
      </c>
    </row>
    <row r="49" spans="1:51" s="14" customFormat="1" ht="20.25" customHeight="1" x14ac:dyDescent="0.35">
      <c r="A49" s="181" t="s">
        <v>571</v>
      </c>
      <c r="B49" s="181"/>
      <c r="C49" s="181"/>
      <c r="D49" s="181"/>
      <c r="E49" s="58">
        <f>SUM(E50:E53)</f>
        <v>794.33</v>
      </c>
      <c r="F49" s="59">
        <f t="shared" ref="F49:AH49" si="38">SUM(F50:F53)</f>
        <v>71</v>
      </c>
      <c r="G49" s="47">
        <f t="shared" si="38"/>
        <v>794.33</v>
      </c>
      <c r="H49" s="6">
        <f t="shared" si="38"/>
        <v>71</v>
      </c>
      <c r="I49" s="6"/>
      <c r="J49" s="6"/>
      <c r="K49" s="32">
        <f t="shared" ref="K49:M49" si="39">SUM(K50:K53)</f>
        <v>71</v>
      </c>
      <c r="L49" s="32">
        <f t="shared" si="39"/>
        <v>71</v>
      </c>
      <c r="M49" s="31">
        <f t="shared" si="39"/>
        <v>794.33</v>
      </c>
      <c r="N49" s="32">
        <f t="shared" si="38"/>
        <v>0</v>
      </c>
      <c r="O49" s="32">
        <f t="shared" si="38"/>
        <v>0</v>
      </c>
      <c r="P49" s="32">
        <f t="shared" si="38"/>
        <v>0</v>
      </c>
      <c r="Q49" s="31">
        <f t="shared" si="38"/>
        <v>794.33</v>
      </c>
      <c r="R49" s="48">
        <f t="shared" si="38"/>
        <v>0</v>
      </c>
      <c r="S49" s="48">
        <f t="shared" si="38"/>
        <v>0</v>
      </c>
      <c r="T49" s="19">
        <f t="shared" si="38"/>
        <v>86175273.040000007</v>
      </c>
      <c r="U49" s="19">
        <f t="shared" si="38"/>
        <v>62218547.130000003</v>
      </c>
      <c r="V49" s="19">
        <f t="shared" si="38"/>
        <v>62218547.130000003</v>
      </c>
      <c r="W49" s="19">
        <f t="shared" si="38"/>
        <v>0</v>
      </c>
      <c r="X49" s="19">
        <f t="shared" si="38"/>
        <v>0</v>
      </c>
      <c r="Y49" s="19">
        <f t="shared" si="38"/>
        <v>0</v>
      </c>
      <c r="Z49" s="19">
        <f t="shared" si="38"/>
        <v>0</v>
      </c>
      <c r="AA49" s="19">
        <f t="shared" si="38"/>
        <v>0</v>
      </c>
      <c r="AB49" s="19">
        <f t="shared" si="38"/>
        <v>23956725.91</v>
      </c>
      <c r="AC49" s="19">
        <f t="shared" si="38"/>
        <v>23956725.91</v>
      </c>
      <c r="AD49" s="19">
        <f t="shared" si="38"/>
        <v>0</v>
      </c>
      <c r="AE49" s="19">
        <f t="shared" si="38"/>
        <v>0</v>
      </c>
      <c r="AF49" s="19">
        <f t="shared" si="38"/>
        <v>0</v>
      </c>
      <c r="AG49" s="19">
        <f t="shared" si="38"/>
        <v>0</v>
      </c>
      <c r="AH49" s="19">
        <f t="shared" si="38"/>
        <v>0</v>
      </c>
      <c r="AI49" s="73">
        <v>0.72199999999999998</v>
      </c>
      <c r="AJ49" s="73">
        <f t="shared" ref="AJ49:AJ54" si="40">1-AI49</f>
        <v>0.27800000000000002</v>
      </c>
      <c r="AK49" s="23">
        <f t="shared" si="18"/>
        <v>86175273.040000007</v>
      </c>
      <c r="AL49" s="23">
        <f t="shared" ref="AL49:AL54" si="41">ROUND(AK49*AI49,2)</f>
        <v>62218547.130000003</v>
      </c>
      <c r="AM49" s="23">
        <f t="shared" ref="AM49:AM54" si="42">AK49-AL49</f>
        <v>23956725.91</v>
      </c>
      <c r="AN49" s="74" t="b">
        <f t="shared" si="4"/>
        <v>1</v>
      </c>
      <c r="AO49" s="74" t="b">
        <f t="shared" si="5"/>
        <v>1</v>
      </c>
      <c r="AP49" s="74" t="b">
        <f t="shared" si="6"/>
        <v>1</v>
      </c>
      <c r="AQ49" s="6"/>
      <c r="AR49" s="29"/>
      <c r="AS49" s="29"/>
      <c r="AT49" t="b">
        <f t="shared" si="7"/>
        <v>1</v>
      </c>
      <c r="AU49" t="b">
        <f t="shared" si="8"/>
        <v>1</v>
      </c>
      <c r="AV49" t="b">
        <f t="shared" si="9"/>
        <v>1</v>
      </c>
      <c r="AW49" s="83">
        <f t="shared" si="15"/>
        <v>1</v>
      </c>
      <c r="AX49" s="83">
        <f t="shared" si="16"/>
        <v>1</v>
      </c>
      <c r="AY49" s="72" t="b">
        <f t="shared" si="17"/>
        <v>1</v>
      </c>
    </row>
    <row r="50" spans="1:51" ht="23.25" x14ac:dyDescent="0.35">
      <c r="A50" s="49">
        <v>466</v>
      </c>
      <c r="B50" s="77" t="s">
        <v>572</v>
      </c>
      <c r="C50" s="50" t="s">
        <v>573</v>
      </c>
      <c r="D50" s="51">
        <v>44127</v>
      </c>
      <c r="E50" s="52">
        <v>142.54</v>
      </c>
      <c r="F50" s="53">
        <v>13</v>
      </c>
      <c r="G50" s="52">
        <v>142.54</v>
      </c>
      <c r="H50" s="53">
        <v>13</v>
      </c>
      <c r="I50" s="54" t="s">
        <v>1165</v>
      </c>
      <c r="J50" s="54" t="s">
        <v>1166</v>
      </c>
      <c r="K50" s="55">
        <v>13</v>
      </c>
      <c r="L50" s="55">
        <v>13</v>
      </c>
      <c r="M50" s="56">
        <v>142.54</v>
      </c>
      <c r="N50" s="39"/>
      <c r="O50" s="39"/>
      <c r="P50" s="39"/>
      <c r="Q50" s="56">
        <v>142.54</v>
      </c>
      <c r="R50" s="57"/>
      <c r="S50" s="57"/>
      <c r="T50" s="18">
        <f t="shared" ref="T50:T53" si="43">AK50</f>
        <v>15463879.52</v>
      </c>
      <c r="U50" s="18">
        <f>T50*AI50</f>
        <v>11164921.01</v>
      </c>
      <c r="V50" s="18">
        <f>U50</f>
        <v>11164921.01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ref="AB50:AB53" si="44">T50-U50</f>
        <v>4298958.51</v>
      </c>
      <c r="AC50" s="18">
        <f>AB50</f>
        <v>4298958.51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73">
        <v>0.72199999999999998</v>
      </c>
      <c r="AJ50" s="81">
        <f t="shared" si="40"/>
        <v>0.27800000000000002</v>
      </c>
      <c r="AK50" s="23">
        <f t="shared" si="18"/>
        <v>15463879.52</v>
      </c>
      <c r="AL50" s="22">
        <f t="shared" si="41"/>
        <v>11164921.01</v>
      </c>
      <c r="AM50" s="22">
        <f t="shared" si="42"/>
        <v>4298958.51</v>
      </c>
      <c r="AN50" s="74" t="b">
        <f t="shared" si="4"/>
        <v>1</v>
      </c>
      <c r="AO50" s="74" t="b">
        <f t="shared" si="5"/>
        <v>1</v>
      </c>
      <c r="AP50" s="74" t="b">
        <f t="shared" si="6"/>
        <v>1</v>
      </c>
      <c r="AQ50" s="5" t="s">
        <v>1125</v>
      </c>
      <c r="AR50" s="28" t="s">
        <v>1125</v>
      </c>
      <c r="AS50" s="28">
        <v>2024</v>
      </c>
      <c r="AT50" t="b">
        <f t="shared" si="7"/>
        <v>1</v>
      </c>
      <c r="AU50" t="b">
        <f t="shared" si="8"/>
        <v>1</v>
      </c>
      <c r="AV50" t="b">
        <f t="shared" si="9"/>
        <v>1</v>
      </c>
      <c r="AW50" s="83">
        <f t="shared" si="15"/>
        <v>1</v>
      </c>
      <c r="AX50" s="83">
        <f t="shared" si="16"/>
        <v>1</v>
      </c>
      <c r="AY50" s="72" t="b">
        <f t="shared" si="17"/>
        <v>1</v>
      </c>
    </row>
    <row r="51" spans="1:51" ht="23.25" x14ac:dyDescent="0.35">
      <c r="A51" s="49">
        <v>467</v>
      </c>
      <c r="B51" s="77" t="s">
        <v>574</v>
      </c>
      <c r="C51" s="50" t="s">
        <v>573</v>
      </c>
      <c r="D51" s="51">
        <v>44127</v>
      </c>
      <c r="E51" s="52">
        <v>295.72000000000003</v>
      </c>
      <c r="F51" s="53">
        <v>19</v>
      </c>
      <c r="G51" s="52">
        <v>295.72000000000003</v>
      </c>
      <c r="H51" s="53">
        <v>19</v>
      </c>
      <c r="I51" s="54" t="s">
        <v>1165</v>
      </c>
      <c r="J51" s="54" t="s">
        <v>1166</v>
      </c>
      <c r="K51" s="55">
        <v>19</v>
      </c>
      <c r="L51" s="55">
        <v>19</v>
      </c>
      <c r="M51" s="56">
        <v>295.72000000000003</v>
      </c>
      <c r="N51" s="39"/>
      <c r="O51" s="39"/>
      <c r="P51" s="39"/>
      <c r="Q51" s="56">
        <v>295.72000000000003</v>
      </c>
      <c r="R51" s="57"/>
      <c r="S51" s="57"/>
      <c r="T51" s="18">
        <f t="shared" si="43"/>
        <v>32082071.359999999</v>
      </c>
      <c r="U51" s="18">
        <f>T51*AI51</f>
        <v>23163255.52</v>
      </c>
      <c r="V51" s="18">
        <f t="shared" ref="V51:V53" si="45">U51</f>
        <v>23163255.52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44"/>
        <v>8918815.8399999999</v>
      </c>
      <c r="AC51" s="18">
        <f t="shared" ref="AC51:AC53" si="46">AB51</f>
        <v>8918815.8399999999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73">
        <v>0.72199999999999998</v>
      </c>
      <c r="AJ51" s="81">
        <f t="shared" si="40"/>
        <v>0.27800000000000002</v>
      </c>
      <c r="AK51" s="23">
        <f t="shared" si="18"/>
        <v>32082071.359999999</v>
      </c>
      <c r="AL51" s="22">
        <f t="shared" si="41"/>
        <v>23163255.52</v>
      </c>
      <c r="AM51" s="22">
        <f t="shared" si="42"/>
        <v>8918815.8399999999</v>
      </c>
      <c r="AN51" s="74" t="b">
        <f t="shared" si="4"/>
        <v>1</v>
      </c>
      <c r="AO51" s="74" t="b">
        <f t="shared" si="5"/>
        <v>1</v>
      </c>
      <c r="AP51" s="74" t="b">
        <f t="shared" si="6"/>
        <v>1</v>
      </c>
      <c r="AQ51" s="5" t="s">
        <v>1125</v>
      </c>
      <c r="AR51" s="28" t="s">
        <v>1125</v>
      </c>
      <c r="AS51" s="28">
        <v>2024</v>
      </c>
      <c r="AT51" t="b">
        <f t="shared" si="7"/>
        <v>1</v>
      </c>
      <c r="AU51" t="b">
        <f t="shared" si="8"/>
        <v>1</v>
      </c>
      <c r="AV51" t="b">
        <f t="shared" si="9"/>
        <v>1</v>
      </c>
      <c r="AW51" s="83">
        <f t="shared" si="15"/>
        <v>1</v>
      </c>
      <c r="AX51" s="83">
        <f t="shared" si="16"/>
        <v>1</v>
      </c>
      <c r="AY51" s="72" t="b">
        <f t="shared" si="17"/>
        <v>1</v>
      </c>
    </row>
    <row r="52" spans="1:51" ht="23.25" x14ac:dyDescent="0.35">
      <c r="A52" s="49">
        <v>468</v>
      </c>
      <c r="B52" s="77" t="s">
        <v>575</v>
      </c>
      <c r="C52" s="50" t="s">
        <v>573</v>
      </c>
      <c r="D52" s="51">
        <v>44127</v>
      </c>
      <c r="E52" s="52">
        <v>264.87</v>
      </c>
      <c r="F52" s="53">
        <v>26</v>
      </c>
      <c r="G52" s="52">
        <v>264.87</v>
      </c>
      <c r="H52" s="53">
        <v>26</v>
      </c>
      <c r="I52" s="54" t="s">
        <v>1165</v>
      </c>
      <c r="J52" s="54" t="s">
        <v>1166</v>
      </c>
      <c r="K52" s="55">
        <v>26</v>
      </c>
      <c r="L52" s="55">
        <v>26</v>
      </c>
      <c r="M52" s="56">
        <v>264.87</v>
      </c>
      <c r="N52" s="39"/>
      <c r="O52" s="39"/>
      <c r="P52" s="39"/>
      <c r="Q52" s="56">
        <v>264.87</v>
      </c>
      <c r="R52" s="57"/>
      <c r="S52" s="57"/>
      <c r="T52" s="18">
        <f t="shared" si="43"/>
        <v>28735216.559999999</v>
      </c>
      <c r="U52" s="18">
        <f>T52*AI52</f>
        <v>20746826.359999999</v>
      </c>
      <c r="V52" s="18">
        <f t="shared" si="45"/>
        <v>20746826.359999999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f t="shared" si="44"/>
        <v>7988390.2000000002</v>
      </c>
      <c r="AC52" s="18">
        <f t="shared" si="46"/>
        <v>7988390.2000000002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73">
        <v>0.72199999999999998</v>
      </c>
      <c r="AJ52" s="81">
        <f t="shared" si="40"/>
        <v>0.27800000000000002</v>
      </c>
      <c r="AK52" s="23">
        <f t="shared" si="18"/>
        <v>28735216.559999999</v>
      </c>
      <c r="AL52" s="22">
        <f t="shared" si="41"/>
        <v>20746826.359999999</v>
      </c>
      <c r="AM52" s="22">
        <f t="shared" si="42"/>
        <v>7988390.2000000002</v>
      </c>
      <c r="AN52" s="74" t="b">
        <f t="shared" si="4"/>
        <v>1</v>
      </c>
      <c r="AO52" s="74" t="b">
        <f t="shared" si="5"/>
        <v>1</v>
      </c>
      <c r="AP52" s="74" t="b">
        <f t="shared" si="6"/>
        <v>1</v>
      </c>
      <c r="AQ52" s="5" t="s">
        <v>1125</v>
      </c>
      <c r="AR52" s="28" t="s">
        <v>1125</v>
      </c>
      <c r="AS52" s="28">
        <v>2024</v>
      </c>
      <c r="AT52" t="b">
        <f t="shared" si="7"/>
        <v>1</v>
      </c>
      <c r="AU52" t="b">
        <f t="shared" si="8"/>
        <v>1</v>
      </c>
      <c r="AV52" t="b">
        <f t="shared" si="9"/>
        <v>1</v>
      </c>
      <c r="AW52" s="83">
        <f t="shared" si="15"/>
        <v>1</v>
      </c>
      <c r="AX52" s="83">
        <f t="shared" si="16"/>
        <v>1</v>
      </c>
      <c r="AY52" s="72" t="b">
        <f t="shared" si="17"/>
        <v>1</v>
      </c>
    </row>
    <row r="53" spans="1:51" ht="23.25" x14ac:dyDescent="0.35">
      <c r="A53" s="49">
        <v>469</v>
      </c>
      <c r="B53" s="77" t="s">
        <v>576</v>
      </c>
      <c r="C53" s="50" t="s">
        <v>573</v>
      </c>
      <c r="D53" s="51">
        <v>44127</v>
      </c>
      <c r="E53" s="52">
        <v>91.2</v>
      </c>
      <c r="F53" s="53">
        <v>13</v>
      </c>
      <c r="G53" s="52">
        <v>91.2</v>
      </c>
      <c r="H53" s="53">
        <v>13</v>
      </c>
      <c r="I53" s="54" t="s">
        <v>1165</v>
      </c>
      <c r="J53" s="54" t="s">
        <v>1166</v>
      </c>
      <c r="K53" s="55">
        <v>13</v>
      </c>
      <c r="L53" s="55">
        <v>13</v>
      </c>
      <c r="M53" s="56">
        <v>91.2</v>
      </c>
      <c r="N53" s="39"/>
      <c r="O53" s="39"/>
      <c r="P53" s="39"/>
      <c r="Q53" s="56">
        <v>91.2</v>
      </c>
      <c r="R53" s="57"/>
      <c r="S53" s="57"/>
      <c r="T53" s="18">
        <f t="shared" si="43"/>
        <v>9894105.5999999996</v>
      </c>
      <c r="U53" s="18">
        <f>T53*AI53</f>
        <v>7143544.2400000002</v>
      </c>
      <c r="V53" s="18">
        <f t="shared" si="45"/>
        <v>7143544.2400000002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f t="shared" si="44"/>
        <v>2750561.36</v>
      </c>
      <c r="AC53" s="18">
        <f t="shared" si="46"/>
        <v>2750561.36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73">
        <v>0.72199999999999998</v>
      </c>
      <c r="AJ53" s="81">
        <f t="shared" si="40"/>
        <v>0.27800000000000002</v>
      </c>
      <c r="AK53" s="23">
        <f t="shared" si="18"/>
        <v>9894105.5999999996</v>
      </c>
      <c r="AL53" s="22">
        <f t="shared" si="41"/>
        <v>7143544.2400000002</v>
      </c>
      <c r="AM53" s="22">
        <f t="shared" si="42"/>
        <v>2750561.36</v>
      </c>
      <c r="AN53" s="74" t="b">
        <f t="shared" si="4"/>
        <v>1</v>
      </c>
      <c r="AO53" s="74" t="b">
        <f t="shared" si="5"/>
        <v>1</v>
      </c>
      <c r="AP53" s="74" t="b">
        <f t="shared" si="6"/>
        <v>1</v>
      </c>
      <c r="AQ53" s="5" t="s">
        <v>1125</v>
      </c>
      <c r="AR53" s="28" t="s">
        <v>1125</v>
      </c>
      <c r="AS53" s="28">
        <v>2024</v>
      </c>
      <c r="AT53" t="b">
        <f t="shared" si="7"/>
        <v>1</v>
      </c>
      <c r="AU53" t="b">
        <f t="shared" si="8"/>
        <v>1</v>
      </c>
      <c r="AV53" t="b">
        <f t="shared" si="9"/>
        <v>1</v>
      </c>
      <c r="AW53" s="83">
        <f t="shared" si="15"/>
        <v>1</v>
      </c>
      <c r="AX53" s="83">
        <f t="shared" si="16"/>
        <v>1</v>
      </c>
      <c r="AY53" s="72" t="b">
        <f t="shared" si="17"/>
        <v>1</v>
      </c>
    </row>
    <row r="54" spans="1:51" s="14" customFormat="1" ht="20.25" customHeight="1" x14ac:dyDescent="0.35">
      <c r="A54" s="181" t="s">
        <v>610</v>
      </c>
      <c r="B54" s="181"/>
      <c r="C54" s="181"/>
      <c r="D54" s="181"/>
      <c r="E54" s="58">
        <f>SUM(E55:E156)</f>
        <v>39770.43</v>
      </c>
      <c r="F54" s="59">
        <f t="shared" ref="F54:AH54" si="47">SUM(F55:F156)</f>
        <v>2556</v>
      </c>
      <c r="G54" s="47">
        <f t="shared" si="47"/>
        <v>39743.56</v>
      </c>
      <c r="H54" s="6">
        <f t="shared" si="47"/>
        <v>2556</v>
      </c>
      <c r="I54" s="6"/>
      <c r="J54" s="6"/>
      <c r="K54" s="32">
        <f t="shared" ref="K54:M54" si="48">SUM(K55:K156)</f>
        <v>2554</v>
      </c>
      <c r="L54" s="32">
        <f t="shared" si="48"/>
        <v>2554</v>
      </c>
      <c r="M54" s="31">
        <f t="shared" si="48"/>
        <v>39743.56</v>
      </c>
      <c r="N54" s="32">
        <f t="shared" si="47"/>
        <v>15682</v>
      </c>
      <c r="O54" s="32">
        <f t="shared" si="47"/>
        <v>15682</v>
      </c>
      <c r="P54" s="32">
        <f t="shared" si="47"/>
        <v>15682</v>
      </c>
      <c r="Q54" s="31">
        <f t="shared" si="47"/>
        <v>39743.56</v>
      </c>
      <c r="R54" s="48">
        <f t="shared" si="47"/>
        <v>0</v>
      </c>
      <c r="S54" s="48">
        <f t="shared" si="47"/>
        <v>0</v>
      </c>
      <c r="T54" s="19">
        <f t="shared" si="47"/>
        <v>4311699337.2799997</v>
      </c>
      <c r="U54" s="19">
        <f t="shared" si="47"/>
        <v>3729619926.71</v>
      </c>
      <c r="V54" s="19">
        <f t="shared" si="47"/>
        <v>2610733948.73</v>
      </c>
      <c r="W54" s="19">
        <f t="shared" si="47"/>
        <v>1118885977.98</v>
      </c>
      <c r="X54" s="19">
        <f t="shared" si="47"/>
        <v>0</v>
      </c>
      <c r="Y54" s="19">
        <f t="shared" si="47"/>
        <v>0</v>
      </c>
      <c r="Z54" s="19">
        <f t="shared" si="47"/>
        <v>0</v>
      </c>
      <c r="AA54" s="19">
        <f t="shared" si="47"/>
        <v>0</v>
      </c>
      <c r="AB54" s="19">
        <f t="shared" si="47"/>
        <v>582079410.57000005</v>
      </c>
      <c r="AC54" s="19">
        <f t="shared" si="47"/>
        <v>407455587.5</v>
      </c>
      <c r="AD54" s="19">
        <f t="shared" si="47"/>
        <v>174623823.06999999</v>
      </c>
      <c r="AE54" s="19">
        <f t="shared" si="47"/>
        <v>0</v>
      </c>
      <c r="AF54" s="19">
        <f t="shared" si="47"/>
        <v>0</v>
      </c>
      <c r="AG54" s="19">
        <f t="shared" si="47"/>
        <v>0</v>
      </c>
      <c r="AH54" s="19">
        <f t="shared" si="47"/>
        <v>0</v>
      </c>
      <c r="AI54" s="73">
        <v>0.86499999999999999</v>
      </c>
      <c r="AJ54" s="73">
        <f t="shared" si="40"/>
        <v>0.13500000000000001</v>
      </c>
      <c r="AK54" s="23">
        <f t="shared" si="18"/>
        <v>4311699337.2799997</v>
      </c>
      <c r="AL54" s="23">
        <f t="shared" si="41"/>
        <v>3729619926.75</v>
      </c>
      <c r="AM54" s="23">
        <f t="shared" si="42"/>
        <v>582079410.52999997</v>
      </c>
      <c r="AN54" s="74" t="b">
        <f t="shared" si="4"/>
        <v>1</v>
      </c>
      <c r="AO54" s="74" t="b">
        <f t="shared" si="5"/>
        <v>0</v>
      </c>
      <c r="AP54" s="74" t="b">
        <f t="shared" si="6"/>
        <v>0</v>
      </c>
      <c r="AQ54" s="6"/>
      <c r="AR54" s="29"/>
      <c r="AS54" s="29"/>
      <c r="AT54" t="b">
        <f t="shared" si="7"/>
        <v>1</v>
      </c>
      <c r="AU54" t="b">
        <f t="shared" si="8"/>
        <v>1</v>
      </c>
      <c r="AV54" t="b">
        <f t="shared" si="9"/>
        <v>1</v>
      </c>
      <c r="AW54" s="83">
        <f t="shared" si="15"/>
        <v>0.7</v>
      </c>
      <c r="AX54" s="83">
        <f t="shared" si="16"/>
        <v>0.7</v>
      </c>
      <c r="AY54" s="72" t="b">
        <f t="shared" si="17"/>
        <v>1</v>
      </c>
    </row>
    <row r="55" spans="1:51" ht="23.25" x14ac:dyDescent="0.35">
      <c r="A55" s="49">
        <v>502</v>
      </c>
      <c r="B55" s="77" t="s">
        <v>613</v>
      </c>
      <c r="C55" s="50">
        <v>309</v>
      </c>
      <c r="D55" s="51">
        <v>43523</v>
      </c>
      <c r="E55" s="52">
        <v>75.400000000000006</v>
      </c>
      <c r="F55" s="53">
        <v>10</v>
      </c>
      <c r="G55" s="52">
        <v>75.400000000000006</v>
      </c>
      <c r="H55" s="53">
        <v>10</v>
      </c>
      <c r="I55" s="54" t="s">
        <v>1166</v>
      </c>
      <c r="J55" s="54" t="s">
        <v>1167</v>
      </c>
      <c r="K55" s="55">
        <v>10</v>
      </c>
      <c r="L55" s="55">
        <v>10</v>
      </c>
      <c r="M55" s="56">
        <v>75.400000000000006</v>
      </c>
      <c r="N55" s="39"/>
      <c r="O55" s="39"/>
      <c r="P55" s="39"/>
      <c r="Q55" s="56">
        <v>75.400000000000006</v>
      </c>
      <c r="R55" s="57"/>
      <c r="S55" s="57"/>
      <c r="T55" s="18">
        <f t="shared" ref="T55:T86" si="49">AK55</f>
        <v>8179995.2000000002</v>
      </c>
      <c r="U55" s="18">
        <f t="shared" ref="U55:U86" si="50">T55*AI55</f>
        <v>7075695.8499999996</v>
      </c>
      <c r="V55" s="18">
        <f>U55*0.7</f>
        <v>4952987.0999999996</v>
      </c>
      <c r="W55" s="18">
        <f>U55-V55</f>
        <v>2122708.75</v>
      </c>
      <c r="X55" s="18">
        <v>0</v>
      </c>
      <c r="Y55" s="18">
        <v>0</v>
      </c>
      <c r="Z55" s="18">
        <v>0</v>
      </c>
      <c r="AA55" s="18">
        <v>0</v>
      </c>
      <c r="AB55" s="18">
        <f t="shared" ref="AB55:AB86" si="51">T55-U55</f>
        <v>1104299.3500000001</v>
      </c>
      <c r="AC55" s="18">
        <f>AB55*0.7</f>
        <v>773009.55</v>
      </c>
      <c r="AD55" s="18">
        <f>AB55-AC55</f>
        <v>331289.8</v>
      </c>
      <c r="AE55" s="18">
        <v>0</v>
      </c>
      <c r="AF55" s="18">
        <v>0</v>
      </c>
      <c r="AG55" s="18">
        <v>0</v>
      </c>
      <c r="AH55" s="18">
        <v>0</v>
      </c>
      <c r="AI55" s="73">
        <v>0.86499999999999999</v>
      </c>
      <c r="AJ55" s="81">
        <f t="shared" ref="AJ55:AJ86" si="52">1-AI55</f>
        <v>0.13500000000000001</v>
      </c>
      <c r="AK55" s="23">
        <f t="shared" si="18"/>
        <v>8179995.2000000002</v>
      </c>
      <c r="AL55" s="22">
        <f t="shared" ref="AL55:AL86" si="53">ROUND(AK55*AI55,2)</f>
        <v>7075695.8499999996</v>
      </c>
      <c r="AM55" s="22">
        <f t="shared" ref="AM55:AM86" si="54">AK55-AL55</f>
        <v>1104299.3500000001</v>
      </c>
      <c r="AN55" s="74" t="b">
        <f t="shared" si="4"/>
        <v>1</v>
      </c>
      <c r="AO55" s="74" t="b">
        <f t="shared" si="5"/>
        <v>1</v>
      </c>
      <c r="AP55" s="74" t="b">
        <f t="shared" si="6"/>
        <v>1</v>
      </c>
      <c r="AQ55" s="5" t="s">
        <v>1125</v>
      </c>
      <c r="AR55" s="28" t="s">
        <v>1155</v>
      </c>
      <c r="AS55" s="28" t="s">
        <v>1157</v>
      </c>
      <c r="AT55" t="b">
        <f t="shared" si="7"/>
        <v>1</v>
      </c>
      <c r="AU55" t="b">
        <f t="shared" si="8"/>
        <v>1</v>
      </c>
      <c r="AV55" t="b">
        <f t="shared" si="9"/>
        <v>1</v>
      </c>
      <c r="AW55" s="83">
        <f t="shared" si="15"/>
        <v>0.7</v>
      </c>
      <c r="AX55" s="83">
        <f t="shared" si="16"/>
        <v>0.7</v>
      </c>
      <c r="AY55" s="72" t="b">
        <f t="shared" si="17"/>
        <v>1</v>
      </c>
    </row>
    <row r="56" spans="1:51" ht="23.25" x14ac:dyDescent="0.35">
      <c r="A56" s="49">
        <v>509</v>
      </c>
      <c r="B56" s="77" t="s">
        <v>620</v>
      </c>
      <c r="C56" s="50">
        <v>1121</v>
      </c>
      <c r="D56" s="51">
        <v>43234</v>
      </c>
      <c r="E56" s="52">
        <v>125.9</v>
      </c>
      <c r="F56" s="53">
        <v>25</v>
      </c>
      <c r="G56" s="52">
        <v>125.9</v>
      </c>
      <c r="H56" s="53">
        <v>25</v>
      </c>
      <c r="I56" s="54" t="s">
        <v>1166</v>
      </c>
      <c r="J56" s="54" t="s">
        <v>1167</v>
      </c>
      <c r="K56" s="55">
        <v>25</v>
      </c>
      <c r="L56" s="55">
        <v>25</v>
      </c>
      <c r="M56" s="56">
        <v>125.9</v>
      </c>
      <c r="N56" s="39"/>
      <c r="O56" s="39"/>
      <c r="P56" s="39"/>
      <c r="Q56" s="56">
        <v>125.9</v>
      </c>
      <c r="R56" s="57"/>
      <c r="S56" s="57"/>
      <c r="T56" s="18">
        <f t="shared" si="49"/>
        <v>13658639.199999999</v>
      </c>
      <c r="U56" s="18">
        <f t="shared" si="50"/>
        <v>11814722.91</v>
      </c>
      <c r="V56" s="18">
        <f t="shared" ref="V56:V119" si="55">U56*0.7</f>
        <v>8270306.04</v>
      </c>
      <c r="W56" s="18">
        <f t="shared" ref="W56:W64" si="56">U56-V56</f>
        <v>3544416.87</v>
      </c>
      <c r="X56" s="18">
        <v>0</v>
      </c>
      <c r="Y56" s="18">
        <v>0</v>
      </c>
      <c r="Z56" s="18">
        <v>0</v>
      </c>
      <c r="AA56" s="18">
        <v>0</v>
      </c>
      <c r="AB56" s="18">
        <f t="shared" si="51"/>
        <v>1843916.29</v>
      </c>
      <c r="AC56" s="18">
        <f t="shared" ref="AC56:AC119" si="57">AB56*0.7</f>
        <v>1290741.3999999999</v>
      </c>
      <c r="AD56" s="18">
        <f t="shared" ref="AD56:AD92" si="58">AB56-AC56</f>
        <v>553174.89</v>
      </c>
      <c r="AE56" s="18">
        <v>0</v>
      </c>
      <c r="AF56" s="18">
        <v>0</v>
      </c>
      <c r="AG56" s="18">
        <v>0</v>
      </c>
      <c r="AH56" s="18">
        <v>0</v>
      </c>
      <c r="AI56" s="73">
        <v>0.86499999999999999</v>
      </c>
      <c r="AJ56" s="81">
        <f t="shared" si="52"/>
        <v>0.13500000000000001</v>
      </c>
      <c r="AK56" s="23">
        <f t="shared" si="18"/>
        <v>13658639.199999999</v>
      </c>
      <c r="AL56" s="22">
        <f t="shared" si="53"/>
        <v>11814722.91</v>
      </c>
      <c r="AM56" s="22">
        <f t="shared" si="54"/>
        <v>1843916.29</v>
      </c>
      <c r="AN56" s="74" t="b">
        <f t="shared" si="4"/>
        <v>1</v>
      </c>
      <c r="AO56" s="74" t="b">
        <f t="shared" si="5"/>
        <v>1</v>
      </c>
      <c r="AP56" s="74" t="b">
        <f t="shared" si="6"/>
        <v>1</v>
      </c>
      <c r="AQ56" s="5" t="s">
        <v>1125</v>
      </c>
      <c r="AR56" s="28" t="s">
        <v>1155</v>
      </c>
      <c r="AS56" s="28" t="s">
        <v>1157</v>
      </c>
      <c r="AT56" t="b">
        <f t="shared" si="7"/>
        <v>1</v>
      </c>
      <c r="AU56" t="b">
        <f t="shared" si="8"/>
        <v>1</v>
      </c>
      <c r="AV56" t="b">
        <f t="shared" si="9"/>
        <v>1</v>
      </c>
      <c r="AW56" s="83">
        <f t="shared" si="15"/>
        <v>0.7</v>
      </c>
      <c r="AX56" s="83">
        <f t="shared" si="16"/>
        <v>0.7</v>
      </c>
      <c r="AY56" s="72" t="b">
        <f t="shared" si="17"/>
        <v>1</v>
      </c>
    </row>
    <row r="57" spans="1:51" ht="23.25" x14ac:dyDescent="0.35">
      <c r="A57" s="49">
        <v>510</v>
      </c>
      <c r="B57" s="77" t="s">
        <v>621</v>
      </c>
      <c r="C57" s="50">
        <v>1163</v>
      </c>
      <c r="D57" s="51">
        <v>43670</v>
      </c>
      <c r="E57" s="52">
        <v>432.9</v>
      </c>
      <c r="F57" s="53">
        <v>23</v>
      </c>
      <c r="G57" s="52">
        <v>432.9</v>
      </c>
      <c r="H57" s="53">
        <v>23</v>
      </c>
      <c r="I57" s="54" t="s">
        <v>1166</v>
      </c>
      <c r="J57" s="54" t="s">
        <v>1167</v>
      </c>
      <c r="K57" s="55">
        <v>23</v>
      </c>
      <c r="L57" s="55">
        <v>23</v>
      </c>
      <c r="M57" s="56">
        <v>432.9</v>
      </c>
      <c r="N57" s="39"/>
      <c r="O57" s="39"/>
      <c r="P57" s="39"/>
      <c r="Q57" s="56">
        <v>432.9</v>
      </c>
      <c r="R57" s="57"/>
      <c r="S57" s="57"/>
      <c r="T57" s="18">
        <f t="shared" si="49"/>
        <v>46964455.200000003</v>
      </c>
      <c r="U57" s="18">
        <f t="shared" si="50"/>
        <v>40624253.75</v>
      </c>
      <c r="V57" s="18">
        <f t="shared" si="55"/>
        <v>28436977.629999999</v>
      </c>
      <c r="W57" s="18">
        <f t="shared" si="56"/>
        <v>12187276.119999999</v>
      </c>
      <c r="X57" s="18">
        <v>0</v>
      </c>
      <c r="Y57" s="18">
        <v>0</v>
      </c>
      <c r="Z57" s="18">
        <v>0</v>
      </c>
      <c r="AA57" s="18">
        <v>0</v>
      </c>
      <c r="AB57" s="18">
        <f t="shared" si="51"/>
        <v>6340201.4500000002</v>
      </c>
      <c r="AC57" s="18">
        <f t="shared" si="57"/>
        <v>4438141.0199999996</v>
      </c>
      <c r="AD57" s="18">
        <f t="shared" si="58"/>
        <v>1902060.43</v>
      </c>
      <c r="AE57" s="18">
        <v>0</v>
      </c>
      <c r="AF57" s="18">
        <v>0</v>
      </c>
      <c r="AG57" s="18">
        <v>0</v>
      </c>
      <c r="AH57" s="18">
        <v>0</v>
      </c>
      <c r="AI57" s="73">
        <v>0.86499999999999999</v>
      </c>
      <c r="AJ57" s="81">
        <f t="shared" si="52"/>
        <v>0.13500000000000001</v>
      </c>
      <c r="AK57" s="23">
        <f t="shared" si="18"/>
        <v>46964455.200000003</v>
      </c>
      <c r="AL57" s="22">
        <f t="shared" si="53"/>
        <v>40624253.75</v>
      </c>
      <c r="AM57" s="22">
        <f t="shared" si="54"/>
        <v>6340201.4500000002</v>
      </c>
      <c r="AN57" s="74" t="b">
        <f t="shared" si="4"/>
        <v>1</v>
      </c>
      <c r="AO57" s="74" t="b">
        <f t="shared" si="5"/>
        <v>1</v>
      </c>
      <c r="AP57" s="74" t="b">
        <f t="shared" si="6"/>
        <v>1</v>
      </c>
      <c r="AQ57" s="5" t="s">
        <v>1125</v>
      </c>
      <c r="AR57" s="28" t="s">
        <v>1155</v>
      </c>
      <c r="AS57" s="28" t="s">
        <v>1157</v>
      </c>
      <c r="AT57" t="b">
        <f t="shared" si="7"/>
        <v>1</v>
      </c>
      <c r="AU57" t="b">
        <f t="shared" si="8"/>
        <v>1</v>
      </c>
      <c r="AV57" t="b">
        <f t="shared" si="9"/>
        <v>1</v>
      </c>
      <c r="AW57" s="83">
        <f t="shared" si="15"/>
        <v>0.7</v>
      </c>
      <c r="AX57" s="83">
        <f t="shared" si="16"/>
        <v>0.7</v>
      </c>
      <c r="AY57" s="72" t="b">
        <f t="shared" si="17"/>
        <v>1</v>
      </c>
    </row>
    <row r="58" spans="1:51" ht="23.25" x14ac:dyDescent="0.35">
      <c r="A58" s="49">
        <v>511</v>
      </c>
      <c r="B58" s="77" t="s">
        <v>622</v>
      </c>
      <c r="C58" s="50">
        <v>88</v>
      </c>
      <c r="D58" s="51">
        <v>43861</v>
      </c>
      <c r="E58" s="52">
        <v>238.2</v>
      </c>
      <c r="F58" s="53">
        <v>16</v>
      </c>
      <c r="G58" s="52">
        <v>238.2</v>
      </c>
      <c r="H58" s="53">
        <v>16</v>
      </c>
      <c r="I58" s="54" t="s">
        <v>1166</v>
      </c>
      <c r="J58" s="54" t="s">
        <v>1167</v>
      </c>
      <c r="K58" s="55">
        <v>16</v>
      </c>
      <c r="L58" s="55">
        <v>16</v>
      </c>
      <c r="M58" s="56">
        <v>238.2</v>
      </c>
      <c r="N58" s="39"/>
      <c r="O58" s="39"/>
      <c r="P58" s="39"/>
      <c r="Q58" s="56">
        <v>238.2</v>
      </c>
      <c r="R58" s="57"/>
      <c r="S58" s="57"/>
      <c r="T58" s="18">
        <f t="shared" si="49"/>
        <v>25841841.600000001</v>
      </c>
      <c r="U58" s="18">
        <f t="shared" si="50"/>
        <v>22353192.98</v>
      </c>
      <c r="V58" s="18">
        <f t="shared" si="55"/>
        <v>15647235.09</v>
      </c>
      <c r="W58" s="18">
        <f t="shared" si="56"/>
        <v>6705957.8899999997</v>
      </c>
      <c r="X58" s="18">
        <v>0</v>
      </c>
      <c r="Y58" s="18">
        <v>0</v>
      </c>
      <c r="Z58" s="18">
        <v>0</v>
      </c>
      <c r="AA58" s="18">
        <v>0</v>
      </c>
      <c r="AB58" s="18">
        <f t="shared" si="51"/>
        <v>3488648.62</v>
      </c>
      <c r="AC58" s="18">
        <f t="shared" si="57"/>
        <v>2442054.0299999998</v>
      </c>
      <c r="AD58" s="18">
        <f t="shared" si="58"/>
        <v>1046594.59</v>
      </c>
      <c r="AE58" s="18">
        <v>0</v>
      </c>
      <c r="AF58" s="18">
        <v>0</v>
      </c>
      <c r="AG58" s="18">
        <v>0</v>
      </c>
      <c r="AH58" s="18">
        <v>0</v>
      </c>
      <c r="AI58" s="73">
        <v>0.86499999999999999</v>
      </c>
      <c r="AJ58" s="81">
        <f t="shared" si="52"/>
        <v>0.13500000000000001</v>
      </c>
      <c r="AK58" s="23">
        <f t="shared" si="18"/>
        <v>25841841.600000001</v>
      </c>
      <c r="AL58" s="22">
        <f t="shared" si="53"/>
        <v>22353192.98</v>
      </c>
      <c r="AM58" s="22">
        <f t="shared" si="54"/>
        <v>3488648.62</v>
      </c>
      <c r="AN58" s="74" t="b">
        <f t="shared" si="4"/>
        <v>1</v>
      </c>
      <c r="AO58" s="74" t="b">
        <f t="shared" si="5"/>
        <v>1</v>
      </c>
      <c r="AP58" s="74" t="b">
        <f t="shared" si="6"/>
        <v>1</v>
      </c>
      <c r="AQ58" s="5" t="s">
        <v>1125</v>
      </c>
      <c r="AR58" s="28" t="s">
        <v>1155</v>
      </c>
      <c r="AS58" s="28" t="s">
        <v>1157</v>
      </c>
      <c r="AT58" t="b">
        <f t="shared" si="7"/>
        <v>1</v>
      </c>
      <c r="AU58" t="b">
        <f t="shared" si="8"/>
        <v>1</v>
      </c>
      <c r="AV58" t="b">
        <f t="shared" si="9"/>
        <v>1</v>
      </c>
      <c r="AW58" s="83">
        <f t="shared" si="15"/>
        <v>0.7</v>
      </c>
      <c r="AX58" s="83">
        <f t="shared" si="16"/>
        <v>0.7</v>
      </c>
      <c r="AY58" s="72" t="b">
        <f t="shared" si="17"/>
        <v>1</v>
      </c>
    </row>
    <row r="59" spans="1:51" ht="23.25" x14ac:dyDescent="0.35">
      <c r="A59" s="49">
        <v>512</v>
      </c>
      <c r="B59" s="77" t="s">
        <v>623</v>
      </c>
      <c r="C59" s="50">
        <v>348</v>
      </c>
      <c r="D59" s="51">
        <v>43529</v>
      </c>
      <c r="E59" s="52">
        <v>591.79999999999995</v>
      </c>
      <c r="F59" s="53">
        <v>38</v>
      </c>
      <c r="G59" s="52">
        <v>591.79999999999995</v>
      </c>
      <c r="H59" s="53">
        <v>38</v>
      </c>
      <c r="I59" s="54" t="s">
        <v>1166</v>
      </c>
      <c r="J59" s="54" t="s">
        <v>1167</v>
      </c>
      <c r="K59" s="55">
        <v>38</v>
      </c>
      <c r="L59" s="55">
        <v>38</v>
      </c>
      <c r="M59" s="56">
        <v>591.79999999999995</v>
      </c>
      <c r="N59" s="39"/>
      <c r="O59" s="39"/>
      <c r="P59" s="39"/>
      <c r="Q59" s="56">
        <v>591.79999999999995</v>
      </c>
      <c r="R59" s="57"/>
      <c r="S59" s="57"/>
      <c r="T59" s="18">
        <f t="shared" si="49"/>
        <v>64203198.399999999</v>
      </c>
      <c r="U59" s="18">
        <f t="shared" si="50"/>
        <v>55535766.619999997</v>
      </c>
      <c r="V59" s="18">
        <f t="shared" si="55"/>
        <v>38875036.630000003</v>
      </c>
      <c r="W59" s="18">
        <f t="shared" si="56"/>
        <v>16660729.99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51"/>
        <v>8667431.7799999993</v>
      </c>
      <c r="AC59" s="18">
        <f t="shared" si="57"/>
        <v>6067202.25</v>
      </c>
      <c r="AD59" s="18">
        <f t="shared" si="58"/>
        <v>2600229.5299999998</v>
      </c>
      <c r="AE59" s="18">
        <v>0</v>
      </c>
      <c r="AF59" s="18">
        <v>0</v>
      </c>
      <c r="AG59" s="18">
        <v>0</v>
      </c>
      <c r="AH59" s="18">
        <v>0</v>
      </c>
      <c r="AI59" s="73">
        <v>0.86499999999999999</v>
      </c>
      <c r="AJ59" s="81">
        <f t="shared" si="52"/>
        <v>0.13500000000000001</v>
      </c>
      <c r="AK59" s="23">
        <f t="shared" si="18"/>
        <v>64203198.399999999</v>
      </c>
      <c r="AL59" s="22">
        <f t="shared" si="53"/>
        <v>55535766.619999997</v>
      </c>
      <c r="AM59" s="22">
        <f t="shared" si="54"/>
        <v>8667431.7799999993</v>
      </c>
      <c r="AN59" s="74" t="b">
        <f t="shared" si="4"/>
        <v>1</v>
      </c>
      <c r="AO59" s="74" t="b">
        <f t="shared" si="5"/>
        <v>1</v>
      </c>
      <c r="AP59" s="74" t="b">
        <f t="shared" si="6"/>
        <v>1</v>
      </c>
      <c r="AQ59" s="5" t="s">
        <v>1125</v>
      </c>
      <c r="AR59" s="28" t="s">
        <v>1155</v>
      </c>
      <c r="AS59" s="28" t="s">
        <v>1157</v>
      </c>
      <c r="AT59" t="b">
        <f t="shared" si="7"/>
        <v>1</v>
      </c>
      <c r="AU59" t="b">
        <f t="shared" si="8"/>
        <v>1</v>
      </c>
      <c r="AV59" t="b">
        <f t="shared" si="9"/>
        <v>1</v>
      </c>
      <c r="AW59" s="83">
        <f t="shared" si="15"/>
        <v>0.7</v>
      </c>
      <c r="AX59" s="83">
        <f t="shared" si="16"/>
        <v>0.7</v>
      </c>
      <c r="AY59" s="72" t="b">
        <f t="shared" si="17"/>
        <v>1</v>
      </c>
    </row>
    <row r="60" spans="1:51" ht="23.25" x14ac:dyDescent="0.35">
      <c r="A60" s="49">
        <v>513</v>
      </c>
      <c r="B60" s="77" t="s">
        <v>624</v>
      </c>
      <c r="C60" s="50">
        <v>1966</v>
      </c>
      <c r="D60" s="51">
        <v>43313</v>
      </c>
      <c r="E60" s="52">
        <v>608.9</v>
      </c>
      <c r="F60" s="53">
        <v>33</v>
      </c>
      <c r="G60" s="52">
        <v>608.9</v>
      </c>
      <c r="H60" s="53">
        <v>33</v>
      </c>
      <c r="I60" s="54" t="s">
        <v>1166</v>
      </c>
      <c r="J60" s="54" t="s">
        <v>1167</v>
      </c>
      <c r="K60" s="55">
        <v>33</v>
      </c>
      <c r="L60" s="55">
        <v>33</v>
      </c>
      <c r="M60" s="56">
        <v>608.9</v>
      </c>
      <c r="N60" s="39"/>
      <c r="O60" s="39"/>
      <c r="P60" s="39"/>
      <c r="Q60" s="56">
        <v>608.9</v>
      </c>
      <c r="R60" s="57"/>
      <c r="S60" s="57"/>
      <c r="T60" s="18">
        <f t="shared" si="49"/>
        <v>66058343.200000003</v>
      </c>
      <c r="U60" s="18">
        <f t="shared" si="50"/>
        <v>57140466.869999997</v>
      </c>
      <c r="V60" s="18">
        <f t="shared" si="55"/>
        <v>39998326.810000002</v>
      </c>
      <c r="W60" s="18">
        <f t="shared" si="56"/>
        <v>17142140.059999999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51"/>
        <v>8917876.3300000001</v>
      </c>
      <c r="AC60" s="18">
        <f t="shared" si="57"/>
        <v>6242513.4299999997</v>
      </c>
      <c r="AD60" s="18">
        <f t="shared" si="58"/>
        <v>2675362.9</v>
      </c>
      <c r="AE60" s="18">
        <v>0</v>
      </c>
      <c r="AF60" s="18">
        <v>0</v>
      </c>
      <c r="AG60" s="18">
        <v>0</v>
      </c>
      <c r="AH60" s="18">
        <v>0</v>
      </c>
      <c r="AI60" s="73">
        <v>0.86499999999999999</v>
      </c>
      <c r="AJ60" s="81">
        <f t="shared" si="52"/>
        <v>0.13500000000000001</v>
      </c>
      <c r="AK60" s="23">
        <f t="shared" si="18"/>
        <v>66058343.200000003</v>
      </c>
      <c r="AL60" s="22">
        <f t="shared" si="53"/>
        <v>57140466.869999997</v>
      </c>
      <c r="AM60" s="22">
        <f t="shared" si="54"/>
        <v>8917876.3300000001</v>
      </c>
      <c r="AN60" s="74" t="b">
        <f t="shared" si="4"/>
        <v>1</v>
      </c>
      <c r="AO60" s="74" t="b">
        <f t="shared" si="5"/>
        <v>1</v>
      </c>
      <c r="AP60" s="74" t="b">
        <f t="shared" si="6"/>
        <v>1</v>
      </c>
      <c r="AQ60" s="5" t="s">
        <v>1125</v>
      </c>
      <c r="AR60" s="28" t="s">
        <v>1155</v>
      </c>
      <c r="AS60" s="28" t="s">
        <v>1157</v>
      </c>
      <c r="AT60" t="b">
        <f t="shared" si="7"/>
        <v>1</v>
      </c>
      <c r="AU60" t="b">
        <f t="shared" si="8"/>
        <v>1</v>
      </c>
      <c r="AV60" t="b">
        <f t="shared" si="9"/>
        <v>1</v>
      </c>
      <c r="AW60" s="83">
        <f t="shared" si="15"/>
        <v>0.7</v>
      </c>
      <c r="AX60" s="83">
        <f t="shared" si="16"/>
        <v>0.7</v>
      </c>
      <c r="AY60" s="72" t="b">
        <f t="shared" si="17"/>
        <v>1</v>
      </c>
    </row>
    <row r="61" spans="1:51" ht="23.25" x14ac:dyDescent="0.35">
      <c r="A61" s="49">
        <v>514</v>
      </c>
      <c r="B61" s="77" t="s">
        <v>625</v>
      </c>
      <c r="C61" s="50">
        <v>648</v>
      </c>
      <c r="D61" s="51">
        <v>43181</v>
      </c>
      <c r="E61" s="52">
        <v>185.6</v>
      </c>
      <c r="F61" s="53">
        <v>4</v>
      </c>
      <c r="G61" s="52">
        <v>185.6</v>
      </c>
      <c r="H61" s="53">
        <v>4</v>
      </c>
      <c r="I61" s="54" t="s">
        <v>1166</v>
      </c>
      <c r="J61" s="54" t="s">
        <v>1167</v>
      </c>
      <c r="K61" s="55">
        <v>4</v>
      </c>
      <c r="L61" s="55">
        <v>4</v>
      </c>
      <c r="M61" s="56">
        <v>185.6</v>
      </c>
      <c r="N61" s="39"/>
      <c r="O61" s="39"/>
      <c r="P61" s="39"/>
      <c r="Q61" s="56">
        <v>185.6</v>
      </c>
      <c r="R61" s="57"/>
      <c r="S61" s="57"/>
      <c r="T61" s="18">
        <f t="shared" si="49"/>
        <v>20135372.800000001</v>
      </c>
      <c r="U61" s="18">
        <f t="shared" si="50"/>
        <v>17417097.469999999</v>
      </c>
      <c r="V61" s="18">
        <f t="shared" si="55"/>
        <v>12191968.23</v>
      </c>
      <c r="W61" s="18">
        <f t="shared" si="56"/>
        <v>5225129.24</v>
      </c>
      <c r="X61" s="18">
        <v>0</v>
      </c>
      <c r="Y61" s="18">
        <v>0</v>
      </c>
      <c r="Z61" s="18">
        <v>0</v>
      </c>
      <c r="AA61" s="18">
        <v>0</v>
      </c>
      <c r="AB61" s="18">
        <f t="shared" si="51"/>
        <v>2718275.33</v>
      </c>
      <c r="AC61" s="18">
        <f t="shared" si="57"/>
        <v>1902792.73</v>
      </c>
      <c r="AD61" s="18">
        <f t="shared" si="58"/>
        <v>815482.6</v>
      </c>
      <c r="AE61" s="18">
        <v>0</v>
      </c>
      <c r="AF61" s="18">
        <v>0</v>
      </c>
      <c r="AG61" s="18">
        <v>0</v>
      </c>
      <c r="AH61" s="18">
        <v>0</v>
      </c>
      <c r="AI61" s="73">
        <v>0.86499999999999999</v>
      </c>
      <c r="AJ61" s="81">
        <f t="shared" si="52"/>
        <v>0.13500000000000001</v>
      </c>
      <c r="AK61" s="23">
        <f t="shared" si="18"/>
        <v>20135372.800000001</v>
      </c>
      <c r="AL61" s="22">
        <f t="shared" si="53"/>
        <v>17417097.469999999</v>
      </c>
      <c r="AM61" s="22">
        <f t="shared" si="54"/>
        <v>2718275.33</v>
      </c>
      <c r="AN61" s="74" t="b">
        <f t="shared" si="4"/>
        <v>1</v>
      </c>
      <c r="AO61" s="74" t="b">
        <f t="shared" si="5"/>
        <v>1</v>
      </c>
      <c r="AP61" s="74" t="b">
        <f t="shared" si="6"/>
        <v>1</v>
      </c>
      <c r="AQ61" s="5" t="s">
        <v>1125</v>
      </c>
      <c r="AR61" s="28" t="s">
        <v>1155</v>
      </c>
      <c r="AS61" s="28" t="s">
        <v>1157</v>
      </c>
      <c r="AT61" t="b">
        <f t="shared" si="7"/>
        <v>1</v>
      </c>
      <c r="AU61" t="b">
        <f t="shared" si="8"/>
        <v>1</v>
      </c>
      <c r="AV61" t="b">
        <f t="shared" si="9"/>
        <v>1</v>
      </c>
      <c r="AW61" s="83">
        <f t="shared" si="15"/>
        <v>0.7</v>
      </c>
      <c r="AX61" s="83">
        <f t="shared" si="16"/>
        <v>0.7</v>
      </c>
      <c r="AY61" s="72" t="b">
        <f t="shared" si="17"/>
        <v>1</v>
      </c>
    </row>
    <row r="62" spans="1:51" ht="23.25" x14ac:dyDescent="0.35">
      <c r="A62" s="49">
        <v>515</v>
      </c>
      <c r="B62" s="77" t="s">
        <v>626</v>
      </c>
      <c r="C62" s="50">
        <v>2050</v>
      </c>
      <c r="D62" s="51">
        <v>43802</v>
      </c>
      <c r="E62" s="52">
        <v>375.2</v>
      </c>
      <c r="F62" s="53">
        <v>21</v>
      </c>
      <c r="G62" s="52">
        <v>375.2</v>
      </c>
      <c r="H62" s="53">
        <v>21</v>
      </c>
      <c r="I62" s="54" t="s">
        <v>1166</v>
      </c>
      <c r="J62" s="54" t="s">
        <v>1167</v>
      </c>
      <c r="K62" s="55">
        <v>21</v>
      </c>
      <c r="L62" s="55">
        <v>21</v>
      </c>
      <c r="M62" s="56">
        <v>375.2</v>
      </c>
      <c r="N62" s="39"/>
      <c r="O62" s="39"/>
      <c r="P62" s="39"/>
      <c r="Q62" s="56">
        <v>375.2</v>
      </c>
      <c r="R62" s="57"/>
      <c r="S62" s="57"/>
      <c r="T62" s="18">
        <f t="shared" si="49"/>
        <v>40704697.600000001</v>
      </c>
      <c r="U62" s="18">
        <f t="shared" si="50"/>
        <v>35209563.420000002</v>
      </c>
      <c r="V62" s="18">
        <f t="shared" si="55"/>
        <v>24646694.390000001</v>
      </c>
      <c r="W62" s="18">
        <f t="shared" si="56"/>
        <v>10562869.029999999</v>
      </c>
      <c r="X62" s="18">
        <v>0</v>
      </c>
      <c r="Y62" s="18">
        <v>0</v>
      </c>
      <c r="Z62" s="18">
        <v>0</v>
      </c>
      <c r="AA62" s="18">
        <v>0</v>
      </c>
      <c r="AB62" s="18">
        <f t="shared" si="51"/>
        <v>5495134.1799999997</v>
      </c>
      <c r="AC62" s="18">
        <f t="shared" si="57"/>
        <v>3846593.93</v>
      </c>
      <c r="AD62" s="18">
        <f t="shared" si="58"/>
        <v>1648540.25</v>
      </c>
      <c r="AE62" s="18">
        <v>0</v>
      </c>
      <c r="AF62" s="18">
        <v>0</v>
      </c>
      <c r="AG62" s="18">
        <v>0</v>
      </c>
      <c r="AH62" s="18">
        <v>0</v>
      </c>
      <c r="AI62" s="73">
        <v>0.86499999999999999</v>
      </c>
      <c r="AJ62" s="81">
        <f t="shared" si="52"/>
        <v>0.13500000000000001</v>
      </c>
      <c r="AK62" s="23">
        <f t="shared" si="18"/>
        <v>40704697.600000001</v>
      </c>
      <c r="AL62" s="22">
        <f t="shared" si="53"/>
        <v>35209563.420000002</v>
      </c>
      <c r="AM62" s="22">
        <f t="shared" si="54"/>
        <v>5495134.1799999997</v>
      </c>
      <c r="AN62" s="74" t="b">
        <f t="shared" si="4"/>
        <v>1</v>
      </c>
      <c r="AO62" s="74" t="b">
        <f t="shared" si="5"/>
        <v>1</v>
      </c>
      <c r="AP62" s="74" t="b">
        <f t="shared" si="6"/>
        <v>1</v>
      </c>
      <c r="AQ62" s="5" t="s">
        <v>1125</v>
      </c>
      <c r="AR62" s="28" t="s">
        <v>1155</v>
      </c>
      <c r="AS62" s="28" t="s">
        <v>1157</v>
      </c>
      <c r="AT62" t="b">
        <f t="shared" si="7"/>
        <v>1</v>
      </c>
      <c r="AU62" t="b">
        <f t="shared" si="8"/>
        <v>1</v>
      </c>
      <c r="AV62" t="b">
        <f t="shared" si="9"/>
        <v>1</v>
      </c>
      <c r="AW62" s="83">
        <f t="shared" si="15"/>
        <v>0.7</v>
      </c>
      <c r="AX62" s="83">
        <f t="shared" si="16"/>
        <v>0.7</v>
      </c>
      <c r="AY62" s="72" t="b">
        <f t="shared" si="17"/>
        <v>1</v>
      </c>
    </row>
    <row r="63" spans="1:51" ht="23.25" x14ac:dyDescent="0.35">
      <c r="A63" s="49">
        <v>516</v>
      </c>
      <c r="B63" s="77" t="s">
        <v>627</v>
      </c>
      <c r="C63" s="50">
        <v>1320</v>
      </c>
      <c r="D63" s="51">
        <v>43703</v>
      </c>
      <c r="E63" s="52">
        <v>485.8</v>
      </c>
      <c r="F63" s="53">
        <v>25</v>
      </c>
      <c r="G63" s="52">
        <v>485.8</v>
      </c>
      <c r="H63" s="53">
        <v>25</v>
      </c>
      <c r="I63" s="54" t="s">
        <v>1166</v>
      </c>
      <c r="J63" s="54" t="s">
        <v>1167</v>
      </c>
      <c r="K63" s="55">
        <v>25</v>
      </c>
      <c r="L63" s="55">
        <v>25</v>
      </c>
      <c r="M63" s="56">
        <v>485.8</v>
      </c>
      <c r="N63" s="39"/>
      <c r="O63" s="39"/>
      <c r="P63" s="39"/>
      <c r="Q63" s="56">
        <v>485.8</v>
      </c>
      <c r="R63" s="57"/>
      <c r="S63" s="57"/>
      <c r="T63" s="18">
        <f t="shared" si="49"/>
        <v>52703470.399999999</v>
      </c>
      <c r="U63" s="18">
        <f t="shared" si="50"/>
        <v>45588501.899999999</v>
      </c>
      <c r="V63" s="18">
        <f t="shared" si="55"/>
        <v>31911951.329999998</v>
      </c>
      <c r="W63" s="18">
        <f t="shared" si="56"/>
        <v>13676550.57</v>
      </c>
      <c r="X63" s="18">
        <v>0</v>
      </c>
      <c r="Y63" s="18">
        <v>0</v>
      </c>
      <c r="Z63" s="18">
        <v>0</v>
      </c>
      <c r="AA63" s="18">
        <v>0</v>
      </c>
      <c r="AB63" s="18">
        <f t="shared" si="51"/>
        <v>7114968.5</v>
      </c>
      <c r="AC63" s="18">
        <f t="shared" si="57"/>
        <v>4980477.95</v>
      </c>
      <c r="AD63" s="18">
        <f t="shared" si="58"/>
        <v>2134490.5499999998</v>
      </c>
      <c r="AE63" s="18">
        <v>0</v>
      </c>
      <c r="AF63" s="18">
        <v>0</v>
      </c>
      <c r="AG63" s="18">
        <v>0</v>
      </c>
      <c r="AH63" s="18">
        <v>0</v>
      </c>
      <c r="AI63" s="73">
        <v>0.86499999999999999</v>
      </c>
      <c r="AJ63" s="81">
        <f t="shared" si="52"/>
        <v>0.13500000000000001</v>
      </c>
      <c r="AK63" s="23">
        <f t="shared" si="18"/>
        <v>52703470.399999999</v>
      </c>
      <c r="AL63" s="22">
        <f t="shared" si="53"/>
        <v>45588501.899999999</v>
      </c>
      <c r="AM63" s="22">
        <f t="shared" si="54"/>
        <v>7114968.5</v>
      </c>
      <c r="AN63" s="74" t="b">
        <f t="shared" si="4"/>
        <v>1</v>
      </c>
      <c r="AO63" s="74" t="b">
        <f t="shared" si="5"/>
        <v>1</v>
      </c>
      <c r="AP63" s="74" t="b">
        <f t="shared" si="6"/>
        <v>1</v>
      </c>
      <c r="AQ63" s="5" t="s">
        <v>1125</v>
      </c>
      <c r="AR63" s="28" t="s">
        <v>1155</v>
      </c>
      <c r="AS63" s="28" t="s">
        <v>1157</v>
      </c>
      <c r="AT63" t="b">
        <f t="shared" si="7"/>
        <v>1</v>
      </c>
      <c r="AU63" t="b">
        <f t="shared" si="8"/>
        <v>1</v>
      </c>
      <c r="AV63" t="b">
        <f t="shared" si="9"/>
        <v>1</v>
      </c>
      <c r="AW63" s="83">
        <f t="shared" si="15"/>
        <v>0.7</v>
      </c>
      <c r="AX63" s="83">
        <f t="shared" si="16"/>
        <v>0.7</v>
      </c>
      <c r="AY63" s="72" t="b">
        <f t="shared" si="17"/>
        <v>1</v>
      </c>
    </row>
    <row r="64" spans="1:51" ht="23.25" x14ac:dyDescent="0.35">
      <c r="A64" s="49">
        <v>517</v>
      </c>
      <c r="B64" s="77" t="s">
        <v>628</v>
      </c>
      <c r="C64" s="50">
        <v>89</v>
      </c>
      <c r="D64" s="51">
        <v>43861</v>
      </c>
      <c r="E64" s="52">
        <v>549.1</v>
      </c>
      <c r="F64" s="53">
        <v>38</v>
      </c>
      <c r="G64" s="52">
        <v>549.1</v>
      </c>
      <c r="H64" s="53">
        <v>38</v>
      </c>
      <c r="I64" s="54" t="s">
        <v>1166</v>
      </c>
      <c r="J64" s="54" t="s">
        <v>1167</v>
      </c>
      <c r="K64" s="55">
        <v>38</v>
      </c>
      <c r="L64" s="55">
        <v>38</v>
      </c>
      <c r="M64" s="56">
        <v>549.1</v>
      </c>
      <c r="N64" s="39"/>
      <c r="O64" s="39"/>
      <c r="P64" s="39"/>
      <c r="Q64" s="56">
        <v>549.1</v>
      </c>
      <c r="R64" s="57"/>
      <c r="S64" s="57"/>
      <c r="T64" s="18">
        <f t="shared" si="49"/>
        <v>59570760.799999997</v>
      </c>
      <c r="U64" s="18">
        <f t="shared" si="50"/>
        <v>51528708.090000004</v>
      </c>
      <c r="V64" s="18">
        <f t="shared" si="55"/>
        <v>36070095.659999996</v>
      </c>
      <c r="W64" s="18">
        <f t="shared" si="56"/>
        <v>15458612.43</v>
      </c>
      <c r="X64" s="18">
        <v>0</v>
      </c>
      <c r="Y64" s="18">
        <v>0</v>
      </c>
      <c r="Z64" s="18">
        <v>0</v>
      </c>
      <c r="AA64" s="18">
        <v>0</v>
      </c>
      <c r="AB64" s="18">
        <f t="shared" si="51"/>
        <v>8042052.71</v>
      </c>
      <c r="AC64" s="18">
        <f t="shared" si="57"/>
        <v>5629436.9000000004</v>
      </c>
      <c r="AD64" s="18">
        <f t="shared" si="58"/>
        <v>2412615.81</v>
      </c>
      <c r="AE64" s="18">
        <v>0</v>
      </c>
      <c r="AF64" s="18">
        <v>0</v>
      </c>
      <c r="AG64" s="18">
        <v>0</v>
      </c>
      <c r="AH64" s="18">
        <v>0</v>
      </c>
      <c r="AI64" s="73">
        <v>0.86499999999999999</v>
      </c>
      <c r="AJ64" s="81">
        <f t="shared" si="52"/>
        <v>0.13500000000000001</v>
      </c>
      <c r="AK64" s="23">
        <f t="shared" si="18"/>
        <v>59570760.799999997</v>
      </c>
      <c r="AL64" s="22">
        <f t="shared" si="53"/>
        <v>51528708.090000004</v>
      </c>
      <c r="AM64" s="22">
        <f t="shared" si="54"/>
        <v>8042052.71</v>
      </c>
      <c r="AN64" s="74" t="b">
        <f t="shared" si="4"/>
        <v>1</v>
      </c>
      <c r="AO64" s="74" t="b">
        <f t="shared" si="5"/>
        <v>1</v>
      </c>
      <c r="AP64" s="74" t="b">
        <f t="shared" si="6"/>
        <v>1</v>
      </c>
      <c r="AQ64" s="5" t="s">
        <v>1125</v>
      </c>
      <c r="AR64" s="28" t="s">
        <v>1155</v>
      </c>
      <c r="AS64" s="28" t="s">
        <v>1157</v>
      </c>
      <c r="AT64" t="b">
        <f t="shared" si="7"/>
        <v>1</v>
      </c>
      <c r="AU64" t="b">
        <f t="shared" si="8"/>
        <v>1</v>
      </c>
      <c r="AV64" t="b">
        <f t="shared" si="9"/>
        <v>1</v>
      </c>
      <c r="AW64" s="83">
        <f t="shared" si="15"/>
        <v>0.7</v>
      </c>
      <c r="AX64" s="83">
        <f t="shared" si="16"/>
        <v>0.7</v>
      </c>
      <c r="AY64" s="72" t="b">
        <f t="shared" si="17"/>
        <v>1</v>
      </c>
    </row>
    <row r="65" spans="1:51" ht="23.25" x14ac:dyDescent="0.35">
      <c r="A65" s="49">
        <v>519</v>
      </c>
      <c r="B65" s="77" t="s">
        <v>629</v>
      </c>
      <c r="C65" s="50">
        <v>669</v>
      </c>
      <c r="D65" s="51">
        <v>43579</v>
      </c>
      <c r="E65" s="52">
        <v>483.1</v>
      </c>
      <c r="F65" s="53">
        <v>25</v>
      </c>
      <c r="G65" s="52">
        <v>483.1</v>
      </c>
      <c r="H65" s="53">
        <v>25</v>
      </c>
      <c r="I65" s="54" t="s">
        <v>1166</v>
      </c>
      <c r="J65" s="54" t="s">
        <v>1167</v>
      </c>
      <c r="K65" s="55">
        <v>25</v>
      </c>
      <c r="L65" s="55">
        <v>25</v>
      </c>
      <c r="M65" s="56">
        <v>483.1</v>
      </c>
      <c r="N65" s="39"/>
      <c r="O65" s="39"/>
      <c r="P65" s="39"/>
      <c r="Q65" s="56">
        <v>483.1</v>
      </c>
      <c r="R65" s="57"/>
      <c r="S65" s="57"/>
      <c r="T65" s="18">
        <f t="shared" si="49"/>
        <v>52410552.799999997</v>
      </c>
      <c r="U65" s="18">
        <f t="shared" si="50"/>
        <v>45335128.170000002</v>
      </c>
      <c r="V65" s="18">
        <f t="shared" si="55"/>
        <v>31734589.719999999</v>
      </c>
      <c r="W65" s="18">
        <f t="shared" ref="W65:W80" si="59">U65-V65</f>
        <v>13600538.449999999</v>
      </c>
      <c r="X65" s="18">
        <v>0</v>
      </c>
      <c r="Y65" s="18">
        <v>0</v>
      </c>
      <c r="Z65" s="18">
        <v>0</v>
      </c>
      <c r="AA65" s="18">
        <v>0</v>
      </c>
      <c r="AB65" s="18">
        <f t="shared" si="51"/>
        <v>7075424.6299999999</v>
      </c>
      <c r="AC65" s="18">
        <f t="shared" si="57"/>
        <v>4952797.24</v>
      </c>
      <c r="AD65" s="18">
        <f t="shared" si="58"/>
        <v>2122627.39</v>
      </c>
      <c r="AE65" s="18">
        <v>0</v>
      </c>
      <c r="AF65" s="18">
        <v>0</v>
      </c>
      <c r="AG65" s="18">
        <v>0</v>
      </c>
      <c r="AH65" s="18">
        <v>0</v>
      </c>
      <c r="AI65" s="73">
        <v>0.86499999999999999</v>
      </c>
      <c r="AJ65" s="81">
        <f t="shared" si="52"/>
        <v>0.13500000000000001</v>
      </c>
      <c r="AK65" s="23">
        <f t="shared" si="18"/>
        <v>52410552.799999997</v>
      </c>
      <c r="AL65" s="22">
        <f t="shared" si="53"/>
        <v>45335128.170000002</v>
      </c>
      <c r="AM65" s="22">
        <f t="shared" si="54"/>
        <v>7075424.6299999999</v>
      </c>
      <c r="AN65" s="74" t="b">
        <f t="shared" si="4"/>
        <v>1</v>
      </c>
      <c r="AO65" s="74" t="b">
        <f t="shared" si="5"/>
        <v>1</v>
      </c>
      <c r="AP65" s="74" t="b">
        <f t="shared" si="6"/>
        <v>1</v>
      </c>
      <c r="AQ65" s="5" t="s">
        <v>1125</v>
      </c>
      <c r="AR65" s="28" t="s">
        <v>1155</v>
      </c>
      <c r="AS65" s="28" t="s">
        <v>1157</v>
      </c>
      <c r="AT65" t="b">
        <f t="shared" si="7"/>
        <v>1</v>
      </c>
      <c r="AU65" t="b">
        <f t="shared" si="8"/>
        <v>1</v>
      </c>
      <c r="AV65" t="b">
        <f t="shared" si="9"/>
        <v>1</v>
      </c>
      <c r="AW65" s="83">
        <f t="shared" si="15"/>
        <v>0.7</v>
      </c>
      <c r="AX65" s="83">
        <f t="shared" si="16"/>
        <v>0.7</v>
      </c>
      <c r="AY65" s="72" t="b">
        <f t="shared" si="17"/>
        <v>1</v>
      </c>
    </row>
    <row r="66" spans="1:51" ht="23.25" x14ac:dyDescent="0.35">
      <c r="A66" s="49">
        <v>520</v>
      </c>
      <c r="B66" s="77" t="s">
        <v>630</v>
      </c>
      <c r="C66" s="50">
        <v>1066</v>
      </c>
      <c r="D66" s="51">
        <v>43224</v>
      </c>
      <c r="E66" s="52">
        <v>543</v>
      </c>
      <c r="F66" s="53">
        <v>30</v>
      </c>
      <c r="G66" s="52">
        <v>543</v>
      </c>
      <c r="H66" s="53">
        <v>30</v>
      </c>
      <c r="I66" s="54" t="s">
        <v>1166</v>
      </c>
      <c r="J66" s="54" t="s">
        <v>1167</v>
      </c>
      <c r="K66" s="55">
        <v>30</v>
      </c>
      <c r="L66" s="55">
        <v>30</v>
      </c>
      <c r="M66" s="56">
        <v>543</v>
      </c>
      <c r="N66" s="39"/>
      <c r="O66" s="39"/>
      <c r="P66" s="39"/>
      <c r="Q66" s="56">
        <v>543</v>
      </c>
      <c r="R66" s="57"/>
      <c r="S66" s="57"/>
      <c r="T66" s="18">
        <f t="shared" si="49"/>
        <v>58908984</v>
      </c>
      <c r="U66" s="18">
        <f t="shared" si="50"/>
        <v>50956271.159999996</v>
      </c>
      <c r="V66" s="18">
        <f t="shared" si="55"/>
        <v>35669389.810000002</v>
      </c>
      <c r="W66" s="18">
        <f t="shared" si="59"/>
        <v>15286881.35</v>
      </c>
      <c r="X66" s="18">
        <v>0</v>
      </c>
      <c r="Y66" s="18">
        <v>0</v>
      </c>
      <c r="Z66" s="18">
        <v>0</v>
      </c>
      <c r="AA66" s="18">
        <v>0</v>
      </c>
      <c r="AB66" s="18">
        <f t="shared" si="51"/>
        <v>7952712.8399999999</v>
      </c>
      <c r="AC66" s="18">
        <f t="shared" si="57"/>
        <v>5566898.9900000002</v>
      </c>
      <c r="AD66" s="18">
        <f t="shared" si="58"/>
        <v>2385813.85</v>
      </c>
      <c r="AE66" s="18">
        <v>0</v>
      </c>
      <c r="AF66" s="18">
        <v>0</v>
      </c>
      <c r="AG66" s="18">
        <v>0</v>
      </c>
      <c r="AH66" s="18">
        <v>0</v>
      </c>
      <c r="AI66" s="73">
        <v>0.86499999999999999</v>
      </c>
      <c r="AJ66" s="81">
        <f t="shared" si="52"/>
        <v>0.13500000000000001</v>
      </c>
      <c r="AK66" s="23">
        <f t="shared" si="18"/>
        <v>58908984</v>
      </c>
      <c r="AL66" s="22">
        <f t="shared" si="53"/>
        <v>50956271.159999996</v>
      </c>
      <c r="AM66" s="22">
        <f t="shared" si="54"/>
        <v>7952712.8399999999</v>
      </c>
      <c r="AN66" s="74" t="b">
        <f t="shared" si="4"/>
        <v>1</v>
      </c>
      <c r="AO66" s="74" t="b">
        <f t="shared" si="5"/>
        <v>1</v>
      </c>
      <c r="AP66" s="74" t="b">
        <f t="shared" si="6"/>
        <v>1</v>
      </c>
      <c r="AQ66" s="5" t="s">
        <v>1125</v>
      </c>
      <c r="AR66" s="28" t="s">
        <v>1155</v>
      </c>
      <c r="AS66" s="28" t="s">
        <v>1157</v>
      </c>
      <c r="AT66" t="b">
        <f t="shared" si="7"/>
        <v>1</v>
      </c>
      <c r="AU66" t="b">
        <f t="shared" si="8"/>
        <v>1</v>
      </c>
      <c r="AV66" t="b">
        <f t="shared" si="9"/>
        <v>1</v>
      </c>
      <c r="AW66" s="83">
        <f t="shared" si="15"/>
        <v>0.7</v>
      </c>
      <c r="AX66" s="83">
        <f t="shared" si="16"/>
        <v>0.7</v>
      </c>
      <c r="AY66" s="72" t="b">
        <f t="shared" si="17"/>
        <v>1</v>
      </c>
    </row>
    <row r="67" spans="1:51" ht="23.25" x14ac:dyDescent="0.35">
      <c r="A67" s="49">
        <v>521</v>
      </c>
      <c r="B67" s="77" t="s">
        <v>631</v>
      </c>
      <c r="C67" s="50">
        <v>2049</v>
      </c>
      <c r="D67" s="51">
        <v>43802</v>
      </c>
      <c r="E67" s="52">
        <v>596.6</v>
      </c>
      <c r="F67" s="53">
        <v>24</v>
      </c>
      <c r="G67" s="52">
        <v>596.6</v>
      </c>
      <c r="H67" s="53">
        <v>24</v>
      </c>
      <c r="I67" s="54" t="s">
        <v>1166</v>
      </c>
      <c r="J67" s="54" t="s">
        <v>1167</v>
      </c>
      <c r="K67" s="55">
        <v>24</v>
      </c>
      <c r="L67" s="55">
        <v>24</v>
      </c>
      <c r="M67" s="56">
        <v>596.6</v>
      </c>
      <c r="N67" s="39"/>
      <c r="O67" s="39"/>
      <c r="P67" s="39"/>
      <c r="Q67" s="56">
        <v>596.6</v>
      </c>
      <c r="R67" s="57"/>
      <c r="S67" s="57"/>
      <c r="T67" s="18">
        <f t="shared" si="49"/>
        <v>64723940.799999997</v>
      </c>
      <c r="U67" s="18">
        <f t="shared" si="50"/>
        <v>55986208.789999999</v>
      </c>
      <c r="V67" s="18">
        <f t="shared" si="55"/>
        <v>39190346.149999999</v>
      </c>
      <c r="W67" s="18">
        <f t="shared" si="59"/>
        <v>16795862.640000001</v>
      </c>
      <c r="X67" s="18">
        <v>0</v>
      </c>
      <c r="Y67" s="18">
        <v>0</v>
      </c>
      <c r="Z67" s="18">
        <v>0</v>
      </c>
      <c r="AA67" s="18">
        <v>0</v>
      </c>
      <c r="AB67" s="18">
        <f t="shared" si="51"/>
        <v>8737732.0099999998</v>
      </c>
      <c r="AC67" s="18">
        <f t="shared" si="57"/>
        <v>6116412.4100000001</v>
      </c>
      <c r="AD67" s="18">
        <f t="shared" si="58"/>
        <v>2621319.6</v>
      </c>
      <c r="AE67" s="18">
        <v>0</v>
      </c>
      <c r="AF67" s="18">
        <v>0</v>
      </c>
      <c r="AG67" s="18">
        <v>0</v>
      </c>
      <c r="AH67" s="18">
        <v>0</v>
      </c>
      <c r="AI67" s="73">
        <v>0.86499999999999999</v>
      </c>
      <c r="AJ67" s="81">
        <f t="shared" si="52"/>
        <v>0.13500000000000001</v>
      </c>
      <c r="AK67" s="23">
        <f t="shared" si="18"/>
        <v>64723940.799999997</v>
      </c>
      <c r="AL67" s="22">
        <f t="shared" si="53"/>
        <v>55986208.789999999</v>
      </c>
      <c r="AM67" s="22">
        <f t="shared" si="54"/>
        <v>8737732.0099999998</v>
      </c>
      <c r="AN67" s="74" t="b">
        <f t="shared" si="4"/>
        <v>1</v>
      </c>
      <c r="AO67" s="74" t="b">
        <f t="shared" si="5"/>
        <v>1</v>
      </c>
      <c r="AP67" s="74" t="b">
        <f t="shared" si="6"/>
        <v>1</v>
      </c>
      <c r="AQ67" s="5" t="s">
        <v>1125</v>
      </c>
      <c r="AR67" s="28" t="s">
        <v>1155</v>
      </c>
      <c r="AS67" s="28" t="s">
        <v>1157</v>
      </c>
      <c r="AT67" t="b">
        <f t="shared" si="7"/>
        <v>1</v>
      </c>
      <c r="AU67" t="b">
        <f t="shared" si="8"/>
        <v>1</v>
      </c>
      <c r="AV67" t="b">
        <f t="shared" si="9"/>
        <v>1</v>
      </c>
      <c r="AW67" s="83">
        <f t="shared" si="15"/>
        <v>0.7</v>
      </c>
      <c r="AX67" s="83">
        <f t="shared" si="16"/>
        <v>0.7</v>
      </c>
      <c r="AY67" s="72" t="b">
        <f t="shared" si="17"/>
        <v>1</v>
      </c>
    </row>
    <row r="68" spans="1:51" ht="23.25" x14ac:dyDescent="0.35">
      <c r="A68" s="49">
        <v>522</v>
      </c>
      <c r="B68" s="77" t="s">
        <v>632</v>
      </c>
      <c r="C68" s="50">
        <v>1017</v>
      </c>
      <c r="D68" s="51">
        <v>43217</v>
      </c>
      <c r="E68" s="52">
        <v>528</v>
      </c>
      <c r="F68" s="53">
        <v>32</v>
      </c>
      <c r="G68" s="52">
        <v>528</v>
      </c>
      <c r="H68" s="53">
        <v>32</v>
      </c>
      <c r="I68" s="54" t="s">
        <v>1166</v>
      </c>
      <c r="J68" s="54" t="s">
        <v>1167</v>
      </c>
      <c r="K68" s="55">
        <v>32</v>
      </c>
      <c r="L68" s="55">
        <v>32</v>
      </c>
      <c r="M68" s="56">
        <v>528</v>
      </c>
      <c r="N68" s="39"/>
      <c r="O68" s="39"/>
      <c r="P68" s="39"/>
      <c r="Q68" s="56">
        <v>528</v>
      </c>
      <c r="R68" s="57"/>
      <c r="S68" s="57"/>
      <c r="T68" s="18">
        <f t="shared" si="49"/>
        <v>57281664</v>
      </c>
      <c r="U68" s="18">
        <f t="shared" si="50"/>
        <v>49548639.359999999</v>
      </c>
      <c r="V68" s="18">
        <f t="shared" si="55"/>
        <v>34684047.549999997</v>
      </c>
      <c r="W68" s="18">
        <f t="shared" si="59"/>
        <v>14864591.810000001</v>
      </c>
      <c r="X68" s="18">
        <v>0</v>
      </c>
      <c r="Y68" s="18">
        <v>0</v>
      </c>
      <c r="Z68" s="18">
        <v>0</v>
      </c>
      <c r="AA68" s="18">
        <v>0</v>
      </c>
      <c r="AB68" s="18">
        <f t="shared" si="51"/>
        <v>7733024.6399999997</v>
      </c>
      <c r="AC68" s="18">
        <f t="shared" si="57"/>
        <v>5413117.25</v>
      </c>
      <c r="AD68" s="18">
        <f t="shared" si="58"/>
        <v>2319907.39</v>
      </c>
      <c r="AE68" s="18">
        <v>0</v>
      </c>
      <c r="AF68" s="18">
        <v>0</v>
      </c>
      <c r="AG68" s="18">
        <v>0</v>
      </c>
      <c r="AH68" s="18">
        <v>0</v>
      </c>
      <c r="AI68" s="73">
        <v>0.86499999999999999</v>
      </c>
      <c r="AJ68" s="81">
        <f t="shared" si="52"/>
        <v>0.13500000000000001</v>
      </c>
      <c r="AK68" s="23">
        <f t="shared" si="18"/>
        <v>57281664</v>
      </c>
      <c r="AL68" s="22">
        <f t="shared" si="53"/>
        <v>49548639.359999999</v>
      </c>
      <c r="AM68" s="22">
        <f t="shared" si="54"/>
        <v>7733024.6399999997</v>
      </c>
      <c r="AN68" s="74" t="b">
        <f t="shared" si="4"/>
        <v>1</v>
      </c>
      <c r="AO68" s="74" t="b">
        <f t="shared" si="5"/>
        <v>1</v>
      </c>
      <c r="AP68" s="74" t="b">
        <f t="shared" si="6"/>
        <v>1</v>
      </c>
      <c r="AQ68" s="5" t="s">
        <v>1125</v>
      </c>
      <c r="AR68" s="28" t="s">
        <v>1155</v>
      </c>
      <c r="AS68" s="28" t="s">
        <v>1157</v>
      </c>
      <c r="AT68" t="b">
        <f t="shared" si="7"/>
        <v>1</v>
      </c>
      <c r="AU68" t="b">
        <f t="shared" si="8"/>
        <v>1</v>
      </c>
      <c r="AV68" t="b">
        <f t="shared" si="9"/>
        <v>1</v>
      </c>
      <c r="AW68" s="83">
        <f t="shared" si="15"/>
        <v>0.7</v>
      </c>
      <c r="AX68" s="83">
        <f t="shared" si="16"/>
        <v>0.7</v>
      </c>
      <c r="AY68" s="72" t="b">
        <f t="shared" si="17"/>
        <v>1</v>
      </c>
    </row>
    <row r="69" spans="1:51" ht="23.25" x14ac:dyDescent="0.35">
      <c r="A69" s="49">
        <v>523</v>
      </c>
      <c r="B69" s="77" t="s">
        <v>633</v>
      </c>
      <c r="C69" s="50">
        <v>695</v>
      </c>
      <c r="D69" s="51">
        <v>43187</v>
      </c>
      <c r="E69" s="52">
        <v>175.3</v>
      </c>
      <c r="F69" s="53">
        <v>6</v>
      </c>
      <c r="G69" s="52">
        <v>175.3</v>
      </c>
      <c r="H69" s="53">
        <v>6</v>
      </c>
      <c r="I69" s="54" t="s">
        <v>1166</v>
      </c>
      <c r="J69" s="54" t="s">
        <v>1167</v>
      </c>
      <c r="K69" s="55">
        <v>6</v>
      </c>
      <c r="L69" s="55">
        <v>6</v>
      </c>
      <c r="M69" s="56">
        <v>175.3</v>
      </c>
      <c r="N69" s="39"/>
      <c r="O69" s="39"/>
      <c r="P69" s="39"/>
      <c r="Q69" s="56">
        <v>175.3</v>
      </c>
      <c r="R69" s="57"/>
      <c r="S69" s="57"/>
      <c r="T69" s="18">
        <f t="shared" si="49"/>
        <v>19017946.399999999</v>
      </c>
      <c r="U69" s="18">
        <f t="shared" si="50"/>
        <v>16450523.640000001</v>
      </c>
      <c r="V69" s="18">
        <f t="shared" si="55"/>
        <v>11515366.550000001</v>
      </c>
      <c r="W69" s="18">
        <f t="shared" si="59"/>
        <v>4935157.09</v>
      </c>
      <c r="X69" s="18">
        <v>0</v>
      </c>
      <c r="Y69" s="18">
        <v>0</v>
      </c>
      <c r="Z69" s="18">
        <v>0</v>
      </c>
      <c r="AA69" s="18">
        <v>0</v>
      </c>
      <c r="AB69" s="18">
        <f t="shared" si="51"/>
        <v>2567422.7599999998</v>
      </c>
      <c r="AC69" s="18">
        <f t="shared" si="57"/>
        <v>1797195.93</v>
      </c>
      <c r="AD69" s="18">
        <f t="shared" si="58"/>
        <v>770226.83</v>
      </c>
      <c r="AE69" s="18">
        <v>0</v>
      </c>
      <c r="AF69" s="18">
        <v>0</v>
      </c>
      <c r="AG69" s="18">
        <v>0</v>
      </c>
      <c r="AH69" s="18">
        <v>0</v>
      </c>
      <c r="AI69" s="73">
        <v>0.86499999999999999</v>
      </c>
      <c r="AJ69" s="81">
        <f t="shared" si="52"/>
        <v>0.13500000000000001</v>
      </c>
      <c r="AK69" s="23">
        <f t="shared" si="18"/>
        <v>19017946.399999999</v>
      </c>
      <c r="AL69" s="22">
        <f t="shared" si="53"/>
        <v>16450523.640000001</v>
      </c>
      <c r="AM69" s="22">
        <f t="shared" si="54"/>
        <v>2567422.7599999998</v>
      </c>
      <c r="AN69" s="74" t="b">
        <f t="shared" si="4"/>
        <v>1</v>
      </c>
      <c r="AO69" s="74" t="b">
        <f t="shared" si="5"/>
        <v>1</v>
      </c>
      <c r="AP69" s="74" t="b">
        <f t="shared" si="6"/>
        <v>1</v>
      </c>
      <c r="AQ69" s="5" t="s">
        <v>1125</v>
      </c>
      <c r="AR69" s="28" t="s">
        <v>1155</v>
      </c>
      <c r="AS69" s="28" t="s">
        <v>1157</v>
      </c>
      <c r="AT69" t="b">
        <f t="shared" si="7"/>
        <v>1</v>
      </c>
      <c r="AU69" t="b">
        <f t="shared" si="8"/>
        <v>1</v>
      </c>
      <c r="AV69" t="b">
        <f t="shared" si="9"/>
        <v>1</v>
      </c>
      <c r="AW69" s="83">
        <f t="shared" si="15"/>
        <v>0.7</v>
      </c>
      <c r="AX69" s="83">
        <f t="shared" si="16"/>
        <v>0.7</v>
      </c>
      <c r="AY69" s="72" t="b">
        <f t="shared" si="17"/>
        <v>1</v>
      </c>
    </row>
    <row r="70" spans="1:51" ht="23.25" x14ac:dyDescent="0.35">
      <c r="A70" s="49">
        <v>524</v>
      </c>
      <c r="B70" s="77" t="s">
        <v>634</v>
      </c>
      <c r="C70" s="50">
        <v>1341</v>
      </c>
      <c r="D70" s="51">
        <v>43255</v>
      </c>
      <c r="E70" s="52">
        <v>203.3</v>
      </c>
      <c r="F70" s="53">
        <v>9</v>
      </c>
      <c r="G70" s="52">
        <v>203.3</v>
      </c>
      <c r="H70" s="53">
        <v>9</v>
      </c>
      <c r="I70" s="54" t="s">
        <v>1166</v>
      </c>
      <c r="J70" s="54" t="s">
        <v>1167</v>
      </c>
      <c r="K70" s="55">
        <v>9</v>
      </c>
      <c r="L70" s="55">
        <v>9</v>
      </c>
      <c r="M70" s="56">
        <v>203.3</v>
      </c>
      <c r="N70" s="39"/>
      <c r="O70" s="39"/>
      <c r="P70" s="39"/>
      <c r="Q70" s="56">
        <v>203.3</v>
      </c>
      <c r="R70" s="57"/>
      <c r="S70" s="57"/>
      <c r="T70" s="18">
        <f t="shared" si="49"/>
        <v>22055610.399999999</v>
      </c>
      <c r="U70" s="18">
        <f t="shared" si="50"/>
        <v>19078103</v>
      </c>
      <c r="V70" s="18">
        <f t="shared" si="55"/>
        <v>13354672.1</v>
      </c>
      <c r="W70" s="18">
        <f t="shared" si="59"/>
        <v>5723430.9000000004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51"/>
        <v>2977507.4</v>
      </c>
      <c r="AC70" s="18">
        <f t="shared" si="57"/>
        <v>2084255.18</v>
      </c>
      <c r="AD70" s="18">
        <f t="shared" si="58"/>
        <v>893252.22</v>
      </c>
      <c r="AE70" s="18">
        <v>0</v>
      </c>
      <c r="AF70" s="18">
        <v>0</v>
      </c>
      <c r="AG70" s="18">
        <v>0</v>
      </c>
      <c r="AH70" s="18">
        <v>0</v>
      </c>
      <c r="AI70" s="73">
        <v>0.86499999999999999</v>
      </c>
      <c r="AJ70" s="81">
        <f t="shared" si="52"/>
        <v>0.13500000000000001</v>
      </c>
      <c r="AK70" s="23">
        <f t="shared" si="18"/>
        <v>22055610.399999999</v>
      </c>
      <c r="AL70" s="22">
        <f t="shared" si="53"/>
        <v>19078103</v>
      </c>
      <c r="AM70" s="22">
        <f t="shared" si="54"/>
        <v>2977507.4</v>
      </c>
      <c r="AN70" s="74" t="b">
        <f t="shared" ref="AN70:AN133" si="60">AK70=T70</f>
        <v>1</v>
      </c>
      <c r="AO70" s="74" t="b">
        <f t="shared" ref="AO70:AO133" si="61">AL70=U70</f>
        <v>1</v>
      </c>
      <c r="AP70" s="74" t="b">
        <f t="shared" ref="AP70:AP133" si="62">AM70=AB70</f>
        <v>1</v>
      </c>
      <c r="AQ70" s="5" t="s">
        <v>1125</v>
      </c>
      <c r="AR70" s="28" t="s">
        <v>1155</v>
      </c>
      <c r="AS70" s="28" t="s">
        <v>1157</v>
      </c>
      <c r="AT70" t="b">
        <f t="shared" ref="AT70:AT133" si="63">T70=U70+AB70</f>
        <v>1</v>
      </c>
      <c r="AU70" t="b">
        <f t="shared" ref="AU70:AU133" si="64">U70=V70+W70+X70+Y70+Z70+AA70</f>
        <v>1</v>
      </c>
      <c r="AV70" t="b">
        <f t="shared" ref="AV70:AV133" si="65">AB70=AC70+AD70+AE70+AF70+AG70</f>
        <v>1</v>
      </c>
      <c r="AW70" s="83">
        <f t="shared" si="15"/>
        <v>0.7</v>
      </c>
      <c r="AX70" s="83">
        <f t="shared" si="16"/>
        <v>0.7</v>
      </c>
      <c r="AY70" s="72" t="b">
        <f t="shared" si="17"/>
        <v>1</v>
      </c>
    </row>
    <row r="71" spans="1:51" ht="23.25" x14ac:dyDescent="0.35">
      <c r="A71" s="49">
        <v>525</v>
      </c>
      <c r="B71" s="77" t="s">
        <v>635</v>
      </c>
      <c r="C71" s="50">
        <v>1758</v>
      </c>
      <c r="D71" s="51">
        <v>43760</v>
      </c>
      <c r="E71" s="52">
        <v>246.4</v>
      </c>
      <c r="F71" s="53">
        <v>11</v>
      </c>
      <c r="G71" s="52">
        <v>246.4</v>
      </c>
      <c r="H71" s="53">
        <v>11</v>
      </c>
      <c r="I71" s="54" t="s">
        <v>1166</v>
      </c>
      <c r="J71" s="54" t="s">
        <v>1167</v>
      </c>
      <c r="K71" s="55">
        <v>11</v>
      </c>
      <c r="L71" s="55">
        <v>11</v>
      </c>
      <c r="M71" s="56">
        <v>246.4</v>
      </c>
      <c r="N71" s="39"/>
      <c r="O71" s="39"/>
      <c r="P71" s="39"/>
      <c r="Q71" s="56">
        <v>246.4</v>
      </c>
      <c r="R71" s="57"/>
      <c r="S71" s="57"/>
      <c r="T71" s="18">
        <f t="shared" si="49"/>
        <v>26731443.199999999</v>
      </c>
      <c r="U71" s="18">
        <f t="shared" si="50"/>
        <v>23122698.370000001</v>
      </c>
      <c r="V71" s="18">
        <f t="shared" si="55"/>
        <v>16185888.859999999</v>
      </c>
      <c r="W71" s="18">
        <f t="shared" si="59"/>
        <v>6936809.5099999998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51"/>
        <v>3608744.83</v>
      </c>
      <c r="AC71" s="18">
        <f t="shared" si="57"/>
        <v>2526121.38</v>
      </c>
      <c r="AD71" s="18">
        <f t="shared" si="58"/>
        <v>1082623.45</v>
      </c>
      <c r="AE71" s="18">
        <v>0</v>
      </c>
      <c r="AF71" s="18">
        <v>0</v>
      </c>
      <c r="AG71" s="18">
        <v>0</v>
      </c>
      <c r="AH71" s="18">
        <v>0</v>
      </c>
      <c r="AI71" s="73">
        <v>0.86499999999999999</v>
      </c>
      <c r="AJ71" s="81">
        <f t="shared" si="52"/>
        <v>0.13500000000000001</v>
      </c>
      <c r="AK71" s="23">
        <f t="shared" si="18"/>
        <v>26731443.199999999</v>
      </c>
      <c r="AL71" s="22">
        <f t="shared" si="53"/>
        <v>23122698.370000001</v>
      </c>
      <c r="AM71" s="22">
        <f t="shared" si="54"/>
        <v>3608744.83</v>
      </c>
      <c r="AN71" s="74" t="b">
        <f t="shared" si="60"/>
        <v>1</v>
      </c>
      <c r="AO71" s="74" t="b">
        <f t="shared" si="61"/>
        <v>1</v>
      </c>
      <c r="AP71" s="74" t="b">
        <f t="shared" si="62"/>
        <v>1</v>
      </c>
      <c r="AQ71" s="5" t="s">
        <v>1125</v>
      </c>
      <c r="AR71" s="28" t="s">
        <v>1155</v>
      </c>
      <c r="AS71" s="28" t="s">
        <v>1157</v>
      </c>
      <c r="AT71" t="b">
        <f t="shared" si="63"/>
        <v>1</v>
      </c>
      <c r="AU71" t="b">
        <f t="shared" si="64"/>
        <v>1</v>
      </c>
      <c r="AV71" t="b">
        <f t="shared" si="65"/>
        <v>1</v>
      </c>
      <c r="AW71" s="83">
        <f t="shared" si="15"/>
        <v>0.7</v>
      </c>
      <c r="AX71" s="83">
        <f t="shared" si="16"/>
        <v>0.7</v>
      </c>
      <c r="AY71" s="72" t="b">
        <f t="shared" si="17"/>
        <v>1</v>
      </c>
    </row>
    <row r="72" spans="1:51" ht="23.25" x14ac:dyDescent="0.35">
      <c r="A72" s="49">
        <v>526</v>
      </c>
      <c r="B72" s="77" t="s">
        <v>636</v>
      </c>
      <c r="C72" s="50">
        <v>1759</v>
      </c>
      <c r="D72" s="51">
        <v>43760</v>
      </c>
      <c r="E72" s="52">
        <v>176.8</v>
      </c>
      <c r="F72" s="53">
        <v>14</v>
      </c>
      <c r="G72" s="52">
        <v>176.8</v>
      </c>
      <c r="H72" s="53">
        <v>14</v>
      </c>
      <c r="I72" s="54" t="s">
        <v>1166</v>
      </c>
      <c r="J72" s="54" t="s">
        <v>1167</v>
      </c>
      <c r="K72" s="55">
        <v>14</v>
      </c>
      <c r="L72" s="55">
        <v>14</v>
      </c>
      <c r="M72" s="56">
        <v>176.8</v>
      </c>
      <c r="N72" s="39"/>
      <c r="O72" s="39"/>
      <c r="P72" s="39"/>
      <c r="Q72" s="56">
        <v>176.8</v>
      </c>
      <c r="R72" s="57"/>
      <c r="S72" s="57"/>
      <c r="T72" s="18">
        <f t="shared" si="49"/>
        <v>19180678.399999999</v>
      </c>
      <c r="U72" s="18">
        <f t="shared" si="50"/>
        <v>16591286.82</v>
      </c>
      <c r="V72" s="18">
        <f t="shared" si="55"/>
        <v>11613900.77</v>
      </c>
      <c r="W72" s="18">
        <f t="shared" si="59"/>
        <v>4977386.05</v>
      </c>
      <c r="X72" s="18">
        <v>0</v>
      </c>
      <c r="Y72" s="18">
        <v>0</v>
      </c>
      <c r="Z72" s="18">
        <v>0</v>
      </c>
      <c r="AA72" s="18">
        <v>0</v>
      </c>
      <c r="AB72" s="18">
        <f t="shared" si="51"/>
        <v>2589391.58</v>
      </c>
      <c r="AC72" s="18">
        <f t="shared" si="57"/>
        <v>1812574.11</v>
      </c>
      <c r="AD72" s="18">
        <f t="shared" si="58"/>
        <v>776817.47</v>
      </c>
      <c r="AE72" s="18">
        <v>0</v>
      </c>
      <c r="AF72" s="18">
        <v>0</v>
      </c>
      <c r="AG72" s="18">
        <v>0</v>
      </c>
      <c r="AH72" s="18">
        <v>0</v>
      </c>
      <c r="AI72" s="73">
        <v>0.86499999999999999</v>
      </c>
      <c r="AJ72" s="81">
        <f t="shared" si="52"/>
        <v>0.13500000000000001</v>
      </c>
      <c r="AK72" s="23">
        <f t="shared" si="18"/>
        <v>19180678.399999999</v>
      </c>
      <c r="AL72" s="22">
        <f t="shared" si="53"/>
        <v>16591286.82</v>
      </c>
      <c r="AM72" s="22">
        <f t="shared" si="54"/>
        <v>2589391.58</v>
      </c>
      <c r="AN72" s="74" t="b">
        <f t="shared" si="60"/>
        <v>1</v>
      </c>
      <c r="AO72" s="74" t="b">
        <f t="shared" si="61"/>
        <v>1</v>
      </c>
      <c r="AP72" s="74" t="b">
        <f t="shared" si="62"/>
        <v>1</v>
      </c>
      <c r="AQ72" s="5" t="s">
        <v>1125</v>
      </c>
      <c r="AR72" s="28" t="s">
        <v>1155</v>
      </c>
      <c r="AS72" s="28" t="s">
        <v>1157</v>
      </c>
      <c r="AT72" t="b">
        <f t="shared" si="63"/>
        <v>1</v>
      </c>
      <c r="AU72" t="b">
        <f t="shared" si="64"/>
        <v>1</v>
      </c>
      <c r="AV72" t="b">
        <f t="shared" si="65"/>
        <v>1</v>
      </c>
      <c r="AW72" s="83">
        <f t="shared" si="15"/>
        <v>0.7</v>
      </c>
      <c r="AX72" s="83">
        <f t="shared" si="16"/>
        <v>0.7</v>
      </c>
      <c r="AY72" s="72" t="b">
        <f t="shared" si="17"/>
        <v>1</v>
      </c>
    </row>
    <row r="73" spans="1:51" ht="23.25" x14ac:dyDescent="0.35">
      <c r="A73" s="49">
        <v>527</v>
      </c>
      <c r="B73" s="77" t="s">
        <v>637</v>
      </c>
      <c r="C73" s="50">
        <v>2154</v>
      </c>
      <c r="D73" s="51">
        <v>43347</v>
      </c>
      <c r="E73" s="52">
        <v>198.8</v>
      </c>
      <c r="F73" s="53">
        <v>13</v>
      </c>
      <c r="G73" s="52">
        <v>198.8</v>
      </c>
      <c r="H73" s="53">
        <v>13</v>
      </c>
      <c r="I73" s="54" t="s">
        <v>1166</v>
      </c>
      <c r="J73" s="54" t="s">
        <v>1167</v>
      </c>
      <c r="K73" s="55">
        <v>13</v>
      </c>
      <c r="L73" s="55">
        <v>13</v>
      </c>
      <c r="M73" s="56">
        <v>198.8</v>
      </c>
      <c r="N73" s="39"/>
      <c r="O73" s="39"/>
      <c r="P73" s="39"/>
      <c r="Q73" s="56">
        <v>198.8</v>
      </c>
      <c r="R73" s="57"/>
      <c r="S73" s="57"/>
      <c r="T73" s="18">
        <f t="shared" si="49"/>
        <v>21567414.399999999</v>
      </c>
      <c r="U73" s="18">
        <f t="shared" si="50"/>
        <v>18655813.460000001</v>
      </c>
      <c r="V73" s="18">
        <f t="shared" si="55"/>
        <v>13059069.42</v>
      </c>
      <c r="W73" s="18">
        <f t="shared" si="59"/>
        <v>5596744.04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51"/>
        <v>2911600.94</v>
      </c>
      <c r="AC73" s="18">
        <f t="shared" si="57"/>
        <v>2038120.66</v>
      </c>
      <c r="AD73" s="18">
        <f t="shared" si="58"/>
        <v>873480.28</v>
      </c>
      <c r="AE73" s="18">
        <v>0</v>
      </c>
      <c r="AF73" s="18">
        <v>0</v>
      </c>
      <c r="AG73" s="18">
        <v>0</v>
      </c>
      <c r="AH73" s="18">
        <v>0</v>
      </c>
      <c r="AI73" s="73">
        <v>0.86499999999999999</v>
      </c>
      <c r="AJ73" s="81">
        <f t="shared" si="52"/>
        <v>0.13500000000000001</v>
      </c>
      <c r="AK73" s="23">
        <f t="shared" ref="AK73:AK136" si="66">G73*108488</f>
        <v>21567414.399999999</v>
      </c>
      <c r="AL73" s="22">
        <f t="shared" si="53"/>
        <v>18655813.460000001</v>
      </c>
      <c r="AM73" s="22">
        <f t="shared" si="54"/>
        <v>2911600.94</v>
      </c>
      <c r="AN73" s="74" t="b">
        <f t="shared" si="60"/>
        <v>1</v>
      </c>
      <c r="AO73" s="74" t="b">
        <f t="shared" si="61"/>
        <v>1</v>
      </c>
      <c r="AP73" s="74" t="b">
        <f t="shared" si="62"/>
        <v>1</v>
      </c>
      <c r="AQ73" s="5" t="s">
        <v>1125</v>
      </c>
      <c r="AR73" s="28" t="s">
        <v>1155</v>
      </c>
      <c r="AS73" s="28" t="s">
        <v>1157</v>
      </c>
      <c r="AT73" t="b">
        <f t="shared" si="63"/>
        <v>1</v>
      </c>
      <c r="AU73" t="b">
        <f t="shared" si="64"/>
        <v>1</v>
      </c>
      <c r="AV73" t="b">
        <f t="shared" si="65"/>
        <v>1</v>
      </c>
      <c r="AW73" s="83">
        <f t="shared" si="15"/>
        <v>0.7</v>
      </c>
      <c r="AX73" s="83">
        <f t="shared" si="16"/>
        <v>0.7</v>
      </c>
      <c r="AY73" s="72" t="b">
        <f t="shared" si="17"/>
        <v>1</v>
      </c>
    </row>
    <row r="74" spans="1:51" ht="23.25" x14ac:dyDescent="0.35">
      <c r="A74" s="49">
        <v>528</v>
      </c>
      <c r="B74" s="77" t="s">
        <v>638</v>
      </c>
      <c r="C74" s="50">
        <v>1789</v>
      </c>
      <c r="D74" s="51">
        <v>44074</v>
      </c>
      <c r="E74" s="52">
        <v>337.1</v>
      </c>
      <c r="F74" s="53">
        <v>60</v>
      </c>
      <c r="G74" s="52">
        <v>337.1</v>
      </c>
      <c r="H74" s="53">
        <v>60</v>
      </c>
      <c r="I74" s="54" t="s">
        <v>1166</v>
      </c>
      <c r="J74" s="54" t="s">
        <v>1167</v>
      </c>
      <c r="K74" s="55">
        <v>60</v>
      </c>
      <c r="L74" s="55">
        <v>60</v>
      </c>
      <c r="M74" s="56">
        <v>337.1</v>
      </c>
      <c r="N74" s="39"/>
      <c r="O74" s="39"/>
      <c r="P74" s="39"/>
      <c r="Q74" s="56">
        <v>337.1</v>
      </c>
      <c r="R74" s="57"/>
      <c r="S74" s="57"/>
      <c r="T74" s="18">
        <f t="shared" si="49"/>
        <v>36571304.799999997</v>
      </c>
      <c r="U74" s="18">
        <f t="shared" si="50"/>
        <v>31634178.649999999</v>
      </c>
      <c r="V74" s="18">
        <f t="shared" si="55"/>
        <v>22143925.059999999</v>
      </c>
      <c r="W74" s="18">
        <f t="shared" si="59"/>
        <v>9490253.5899999999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51"/>
        <v>4937126.1500000004</v>
      </c>
      <c r="AC74" s="18">
        <f t="shared" si="57"/>
        <v>3455988.31</v>
      </c>
      <c r="AD74" s="18">
        <f t="shared" si="58"/>
        <v>1481137.84</v>
      </c>
      <c r="AE74" s="18">
        <v>0</v>
      </c>
      <c r="AF74" s="18">
        <v>0</v>
      </c>
      <c r="AG74" s="18">
        <v>0</v>
      </c>
      <c r="AH74" s="18">
        <v>0</v>
      </c>
      <c r="AI74" s="73">
        <v>0.86499999999999999</v>
      </c>
      <c r="AJ74" s="81">
        <f t="shared" si="52"/>
        <v>0.13500000000000001</v>
      </c>
      <c r="AK74" s="23">
        <f t="shared" si="66"/>
        <v>36571304.799999997</v>
      </c>
      <c r="AL74" s="22">
        <f t="shared" si="53"/>
        <v>31634178.649999999</v>
      </c>
      <c r="AM74" s="22">
        <f t="shared" si="54"/>
        <v>4937126.1500000004</v>
      </c>
      <c r="AN74" s="74" t="b">
        <f t="shared" si="60"/>
        <v>1</v>
      </c>
      <c r="AO74" s="74" t="b">
        <f t="shared" si="61"/>
        <v>1</v>
      </c>
      <c r="AP74" s="74" t="b">
        <f t="shared" si="62"/>
        <v>1</v>
      </c>
      <c r="AQ74" s="5" t="s">
        <v>1125</v>
      </c>
      <c r="AR74" s="28" t="s">
        <v>1155</v>
      </c>
      <c r="AS74" s="28" t="s">
        <v>1157</v>
      </c>
      <c r="AT74" t="b">
        <f t="shared" si="63"/>
        <v>1</v>
      </c>
      <c r="AU74" t="b">
        <f t="shared" si="64"/>
        <v>1</v>
      </c>
      <c r="AV74" t="b">
        <f t="shared" si="65"/>
        <v>1</v>
      </c>
      <c r="AW74" s="83">
        <f t="shared" si="15"/>
        <v>0.7</v>
      </c>
      <c r="AX74" s="83">
        <f t="shared" si="16"/>
        <v>0.7</v>
      </c>
      <c r="AY74" s="72" t="b">
        <f t="shared" si="17"/>
        <v>1</v>
      </c>
    </row>
    <row r="75" spans="1:51" ht="23.25" x14ac:dyDescent="0.35">
      <c r="A75" s="49">
        <v>529</v>
      </c>
      <c r="B75" s="77" t="s">
        <v>639</v>
      </c>
      <c r="C75" s="50">
        <v>2396</v>
      </c>
      <c r="D75" s="51">
        <v>43381</v>
      </c>
      <c r="E75" s="52">
        <v>142.6</v>
      </c>
      <c r="F75" s="53">
        <v>13</v>
      </c>
      <c r="G75" s="52">
        <v>142.6</v>
      </c>
      <c r="H75" s="53">
        <v>13</v>
      </c>
      <c r="I75" s="54" t="s">
        <v>1166</v>
      </c>
      <c r="J75" s="54" t="s">
        <v>1167</v>
      </c>
      <c r="K75" s="55">
        <v>13</v>
      </c>
      <c r="L75" s="55">
        <v>13</v>
      </c>
      <c r="M75" s="56">
        <v>142.6</v>
      </c>
      <c r="N75" s="39"/>
      <c r="O75" s="39"/>
      <c r="P75" s="39"/>
      <c r="Q75" s="56">
        <v>142.6</v>
      </c>
      <c r="R75" s="57"/>
      <c r="S75" s="57"/>
      <c r="T75" s="18">
        <f t="shared" si="49"/>
        <v>15470388.800000001</v>
      </c>
      <c r="U75" s="18">
        <f t="shared" si="50"/>
        <v>13381886.310000001</v>
      </c>
      <c r="V75" s="18">
        <f t="shared" si="55"/>
        <v>9367320.4199999999</v>
      </c>
      <c r="W75" s="18">
        <f t="shared" si="59"/>
        <v>4014565.89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51"/>
        <v>2088502.49</v>
      </c>
      <c r="AC75" s="18">
        <f t="shared" si="57"/>
        <v>1461951.74</v>
      </c>
      <c r="AD75" s="18">
        <f t="shared" si="58"/>
        <v>626550.75</v>
      </c>
      <c r="AE75" s="18">
        <v>0</v>
      </c>
      <c r="AF75" s="18">
        <v>0</v>
      </c>
      <c r="AG75" s="18">
        <v>0</v>
      </c>
      <c r="AH75" s="18">
        <v>0</v>
      </c>
      <c r="AI75" s="73">
        <v>0.86499999999999999</v>
      </c>
      <c r="AJ75" s="81">
        <f t="shared" si="52"/>
        <v>0.13500000000000001</v>
      </c>
      <c r="AK75" s="23">
        <f t="shared" si="66"/>
        <v>15470388.800000001</v>
      </c>
      <c r="AL75" s="22">
        <f t="shared" si="53"/>
        <v>13381886.310000001</v>
      </c>
      <c r="AM75" s="22">
        <f t="shared" si="54"/>
        <v>2088502.49</v>
      </c>
      <c r="AN75" s="74" t="b">
        <f t="shared" si="60"/>
        <v>1</v>
      </c>
      <c r="AO75" s="74" t="b">
        <f t="shared" si="61"/>
        <v>1</v>
      </c>
      <c r="AP75" s="74" t="b">
        <f t="shared" si="62"/>
        <v>1</v>
      </c>
      <c r="AQ75" s="5" t="s">
        <v>1125</v>
      </c>
      <c r="AR75" s="28" t="s">
        <v>1155</v>
      </c>
      <c r="AS75" s="28" t="s">
        <v>1157</v>
      </c>
      <c r="AT75" t="b">
        <f t="shared" si="63"/>
        <v>1</v>
      </c>
      <c r="AU75" t="b">
        <f t="shared" si="64"/>
        <v>1</v>
      </c>
      <c r="AV75" t="b">
        <f t="shared" si="65"/>
        <v>1</v>
      </c>
      <c r="AW75" s="83">
        <f t="shared" si="15"/>
        <v>0.7</v>
      </c>
      <c r="AX75" s="83">
        <f t="shared" si="16"/>
        <v>0.7</v>
      </c>
      <c r="AY75" s="72" t="b">
        <f t="shared" si="17"/>
        <v>1</v>
      </c>
    </row>
    <row r="76" spans="1:51" ht="23.25" x14ac:dyDescent="0.35">
      <c r="A76" s="49">
        <v>530</v>
      </c>
      <c r="B76" s="77" t="s">
        <v>640</v>
      </c>
      <c r="C76" s="50">
        <v>2051</v>
      </c>
      <c r="D76" s="51">
        <v>43802</v>
      </c>
      <c r="E76" s="52">
        <v>165.2</v>
      </c>
      <c r="F76" s="53">
        <v>16</v>
      </c>
      <c r="G76" s="52">
        <v>165.2</v>
      </c>
      <c r="H76" s="53">
        <v>16</v>
      </c>
      <c r="I76" s="54" t="s">
        <v>1166</v>
      </c>
      <c r="J76" s="54" t="s">
        <v>1167</v>
      </c>
      <c r="K76" s="55">
        <v>16</v>
      </c>
      <c r="L76" s="55">
        <v>16</v>
      </c>
      <c r="M76" s="56">
        <v>165.2</v>
      </c>
      <c r="N76" s="39"/>
      <c r="O76" s="39"/>
      <c r="P76" s="39"/>
      <c r="Q76" s="56">
        <v>165.2</v>
      </c>
      <c r="R76" s="57"/>
      <c r="S76" s="57"/>
      <c r="T76" s="18">
        <f t="shared" si="49"/>
        <v>17922217.600000001</v>
      </c>
      <c r="U76" s="18">
        <f t="shared" si="50"/>
        <v>15502718.220000001</v>
      </c>
      <c r="V76" s="18">
        <f t="shared" si="55"/>
        <v>10851902.75</v>
      </c>
      <c r="W76" s="18">
        <f t="shared" si="59"/>
        <v>4650815.47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51"/>
        <v>2419499.38</v>
      </c>
      <c r="AC76" s="18">
        <f t="shared" si="57"/>
        <v>1693649.57</v>
      </c>
      <c r="AD76" s="18">
        <f t="shared" si="58"/>
        <v>725849.81</v>
      </c>
      <c r="AE76" s="18">
        <v>0</v>
      </c>
      <c r="AF76" s="18">
        <v>0</v>
      </c>
      <c r="AG76" s="18">
        <v>0</v>
      </c>
      <c r="AH76" s="18">
        <v>0</v>
      </c>
      <c r="AI76" s="73">
        <v>0.86499999999999999</v>
      </c>
      <c r="AJ76" s="81">
        <f t="shared" si="52"/>
        <v>0.13500000000000001</v>
      </c>
      <c r="AK76" s="23">
        <f t="shared" si="66"/>
        <v>17922217.600000001</v>
      </c>
      <c r="AL76" s="22">
        <f t="shared" si="53"/>
        <v>15502718.220000001</v>
      </c>
      <c r="AM76" s="22">
        <f t="shared" si="54"/>
        <v>2419499.38</v>
      </c>
      <c r="AN76" s="74" t="b">
        <f t="shared" si="60"/>
        <v>1</v>
      </c>
      <c r="AO76" s="74" t="b">
        <f t="shared" si="61"/>
        <v>1</v>
      </c>
      <c r="AP76" s="74" t="b">
        <f t="shared" si="62"/>
        <v>1</v>
      </c>
      <c r="AQ76" s="5" t="s">
        <v>1125</v>
      </c>
      <c r="AR76" s="28" t="s">
        <v>1155</v>
      </c>
      <c r="AS76" s="28" t="s">
        <v>1157</v>
      </c>
      <c r="AT76" t="b">
        <f t="shared" si="63"/>
        <v>1</v>
      </c>
      <c r="AU76" t="b">
        <f t="shared" si="64"/>
        <v>1</v>
      </c>
      <c r="AV76" t="b">
        <f t="shared" si="65"/>
        <v>1</v>
      </c>
      <c r="AW76" s="83">
        <f t="shared" si="15"/>
        <v>0.7</v>
      </c>
      <c r="AX76" s="83">
        <f t="shared" si="16"/>
        <v>0.7</v>
      </c>
      <c r="AY76" s="72" t="b">
        <f t="shared" si="17"/>
        <v>1</v>
      </c>
    </row>
    <row r="77" spans="1:51" ht="23.25" x14ac:dyDescent="0.35">
      <c r="A77" s="49">
        <v>531</v>
      </c>
      <c r="B77" s="77" t="s">
        <v>641</v>
      </c>
      <c r="C77" s="50">
        <v>670</v>
      </c>
      <c r="D77" s="51">
        <v>43579</v>
      </c>
      <c r="E77" s="52">
        <v>175.5</v>
      </c>
      <c r="F77" s="53">
        <v>15</v>
      </c>
      <c r="G77" s="52">
        <v>175.5</v>
      </c>
      <c r="H77" s="53">
        <v>15</v>
      </c>
      <c r="I77" s="54" t="s">
        <v>1166</v>
      </c>
      <c r="J77" s="54" t="s">
        <v>1167</v>
      </c>
      <c r="K77" s="55">
        <v>15</v>
      </c>
      <c r="L77" s="55">
        <v>15</v>
      </c>
      <c r="M77" s="56">
        <v>175.5</v>
      </c>
      <c r="N77" s="39"/>
      <c r="O77" s="39"/>
      <c r="P77" s="39"/>
      <c r="Q77" s="56">
        <v>175.5</v>
      </c>
      <c r="R77" s="57"/>
      <c r="S77" s="57"/>
      <c r="T77" s="18">
        <f t="shared" si="49"/>
        <v>19039644</v>
      </c>
      <c r="U77" s="18">
        <f t="shared" si="50"/>
        <v>16469292.060000001</v>
      </c>
      <c r="V77" s="18">
        <f t="shared" si="55"/>
        <v>11528504.439999999</v>
      </c>
      <c r="W77" s="18">
        <f t="shared" si="59"/>
        <v>4940787.62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51"/>
        <v>2570351.94</v>
      </c>
      <c r="AC77" s="18">
        <f t="shared" si="57"/>
        <v>1799246.36</v>
      </c>
      <c r="AD77" s="18">
        <f t="shared" si="58"/>
        <v>771105.58</v>
      </c>
      <c r="AE77" s="18">
        <v>0</v>
      </c>
      <c r="AF77" s="18">
        <v>0</v>
      </c>
      <c r="AG77" s="18">
        <v>0</v>
      </c>
      <c r="AH77" s="18">
        <v>0</v>
      </c>
      <c r="AI77" s="73">
        <v>0.86499999999999999</v>
      </c>
      <c r="AJ77" s="81">
        <f t="shared" si="52"/>
        <v>0.13500000000000001</v>
      </c>
      <c r="AK77" s="23">
        <f t="shared" si="66"/>
        <v>19039644</v>
      </c>
      <c r="AL77" s="22">
        <f t="shared" si="53"/>
        <v>16469292.060000001</v>
      </c>
      <c r="AM77" s="22">
        <f t="shared" si="54"/>
        <v>2570351.94</v>
      </c>
      <c r="AN77" s="74" t="b">
        <f t="shared" si="60"/>
        <v>1</v>
      </c>
      <c r="AO77" s="74" t="b">
        <f t="shared" si="61"/>
        <v>1</v>
      </c>
      <c r="AP77" s="74" t="b">
        <f t="shared" si="62"/>
        <v>1</v>
      </c>
      <c r="AQ77" s="5" t="s">
        <v>1125</v>
      </c>
      <c r="AR77" s="28" t="s">
        <v>1155</v>
      </c>
      <c r="AS77" s="28" t="s">
        <v>1157</v>
      </c>
      <c r="AT77" t="b">
        <f t="shared" si="63"/>
        <v>1</v>
      </c>
      <c r="AU77" t="b">
        <f t="shared" si="64"/>
        <v>1</v>
      </c>
      <c r="AV77" t="b">
        <f t="shared" si="65"/>
        <v>1</v>
      </c>
      <c r="AW77" s="83">
        <f t="shared" si="15"/>
        <v>0.7</v>
      </c>
      <c r="AX77" s="83">
        <f t="shared" si="16"/>
        <v>0.7</v>
      </c>
      <c r="AY77" s="72" t="b">
        <f t="shared" si="17"/>
        <v>1</v>
      </c>
    </row>
    <row r="78" spans="1:51" ht="23.25" x14ac:dyDescent="0.35">
      <c r="A78" s="49">
        <v>532</v>
      </c>
      <c r="B78" s="77" t="s">
        <v>642</v>
      </c>
      <c r="C78" s="50">
        <v>1481</v>
      </c>
      <c r="D78" s="51">
        <v>44396</v>
      </c>
      <c r="E78" s="52">
        <v>98.4</v>
      </c>
      <c r="F78" s="53">
        <v>3</v>
      </c>
      <c r="G78" s="52">
        <v>98.4</v>
      </c>
      <c r="H78" s="53">
        <v>3</v>
      </c>
      <c r="I78" s="54" t="s">
        <v>1166</v>
      </c>
      <c r="J78" s="54" t="s">
        <v>1167</v>
      </c>
      <c r="K78" s="55">
        <v>3</v>
      </c>
      <c r="L78" s="55">
        <v>3</v>
      </c>
      <c r="M78" s="56">
        <v>98.4</v>
      </c>
      <c r="N78" s="39"/>
      <c r="O78" s="39"/>
      <c r="P78" s="39"/>
      <c r="Q78" s="56">
        <v>98.4</v>
      </c>
      <c r="R78" s="57"/>
      <c r="S78" s="57"/>
      <c r="T78" s="18">
        <f t="shared" si="49"/>
        <v>10675219.199999999</v>
      </c>
      <c r="U78" s="18">
        <f t="shared" si="50"/>
        <v>9234064.6099999994</v>
      </c>
      <c r="V78" s="18">
        <f t="shared" si="55"/>
        <v>6463845.2300000004</v>
      </c>
      <c r="W78" s="18">
        <f t="shared" si="59"/>
        <v>2770219.38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51"/>
        <v>1441154.59</v>
      </c>
      <c r="AC78" s="18">
        <f t="shared" si="57"/>
        <v>1008808.21</v>
      </c>
      <c r="AD78" s="18">
        <f t="shared" si="58"/>
        <v>432346.38</v>
      </c>
      <c r="AE78" s="18">
        <v>0</v>
      </c>
      <c r="AF78" s="18">
        <v>0</v>
      </c>
      <c r="AG78" s="18">
        <v>0</v>
      </c>
      <c r="AH78" s="18">
        <v>0</v>
      </c>
      <c r="AI78" s="73">
        <v>0.86499999999999999</v>
      </c>
      <c r="AJ78" s="81">
        <f t="shared" si="52"/>
        <v>0.13500000000000001</v>
      </c>
      <c r="AK78" s="23">
        <f t="shared" si="66"/>
        <v>10675219.199999999</v>
      </c>
      <c r="AL78" s="22">
        <f t="shared" si="53"/>
        <v>9234064.6099999994</v>
      </c>
      <c r="AM78" s="22">
        <f t="shared" si="54"/>
        <v>1441154.59</v>
      </c>
      <c r="AN78" s="74" t="b">
        <f t="shared" si="60"/>
        <v>1</v>
      </c>
      <c r="AO78" s="74" t="b">
        <f t="shared" si="61"/>
        <v>1</v>
      </c>
      <c r="AP78" s="74" t="b">
        <f t="shared" si="62"/>
        <v>1</v>
      </c>
      <c r="AQ78" s="5" t="s">
        <v>1125</v>
      </c>
      <c r="AR78" s="28" t="s">
        <v>1155</v>
      </c>
      <c r="AS78" s="28" t="s">
        <v>1157</v>
      </c>
      <c r="AT78" t="b">
        <f t="shared" si="63"/>
        <v>1</v>
      </c>
      <c r="AU78" t="b">
        <f t="shared" si="64"/>
        <v>1</v>
      </c>
      <c r="AV78" t="b">
        <f t="shared" si="65"/>
        <v>1</v>
      </c>
      <c r="AW78" s="83">
        <f t="shared" si="15"/>
        <v>0.7</v>
      </c>
      <c r="AX78" s="83">
        <f t="shared" si="16"/>
        <v>0.7</v>
      </c>
      <c r="AY78" s="72" t="b">
        <f t="shared" si="17"/>
        <v>1</v>
      </c>
    </row>
    <row r="79" spans="1:51" ht="23.25" x14ac:dyDescent="0.35">
      <c r="A79" s="49">
        <v>533</v>
      </c>
      <c r="B79" s="77" t="s">
        <v>643</v>
      </c>
      <c r="C79" s="50">
        <v>1317</v>
      </c>
      <c r="D79" s="51">
        <v>43703</v>
      </c>
      <c r="E79" s="52">
        <v>428.7</v>
      </c>
      <c r="F79" s="53">
        <v>39</v>
      </c>
      <c r="G79" s="52">
        <v>428.7</v>
      </c>
      <c r="H79" s="53">
        <v>39</v>
      </c>
      <c r="I79" s="54" t="s">
        <v>1166</v>
      </c>
      <c r="J79" s="54" t="s">
        <v>1167</v>
      </c>
      <c r="K79" s="55">
        <v>39</v>
      </c>
      <c r="L79" s="55">
        <v>39</v>
      </c>
      <c r="M79" s="56">
        <v>428.7</v>
      </c>
      <c r="N79" s="39"/>
      <c r="O79" s="39"/>
      <c r="P79" s="39"/>
      <c r="Q79" s="56">
        <v>428.7</v>
      </c>
      <c r="R79" s="57"/>
      <c r="S79" s="57"/>
      <c r="T79" s="18">
        <f t="shared" si="49"/>
        <v>46508805.600000001</v>
      </c>
      <c r="U79" s="18">
        <f t="shared" si="50"/>
        <v>40230116.840000004</v>
      </c>
      <c r="V79" s="18">
        <f t="shared" si="55"/>
        <v>28161081.789999999</v>
      </c>
      <c r="W79" s="18">
        <f t="shared" si="59"/>
        <v>12069035.050000001</v>
      </c>
      <c r="X79" s="18">
        <v>0</v>
      </c>
      <c r="Y79" s="18">
        <v>0</v>
      </c>
      <c r="Z79" s="18">
        <v>0</v>
      </c>
      <c r="AA79" s="18">
        <v>0</v>
      </c>
      <c r="AB79" s="18">
        <f t="shared" si="51"/>
        <v>6278688.7599999998</v>
      </c>
      <c r="AC79" s="18">
        <f t="shared" si="57"/>
        <v>4395082.13</v>
      </c>
      <c r="AD79" s="18">
        <f t="shared" si="58"/>
        <v>1883606.63</v>
      </c>
      <c r="AE79" s="18">
        <v>0</v>
      </c>
      <c r="AF79" s="18">
        <v>0</v>
      </c>
      <c r="AG79" s="18">
        <v>0</v>
      </c>
      <c r="AH79" s="18">
        <v>0</v>
      </c>
      <c r="AI79" s="73">
        <v>0.86499999999999999</v>
      </c>
      <c r="AJ79" s="81">
        <f t="shared" si="52"/>
        <v>0.13500000000000001</v>
      </c>
      <c r="AK79" s="23">
        <f t="shared" si="66"/>
        <v>46508805.600000001</v>
      </c>
      <c r="AL79" s="22">
        <f t="shared" si="53"/>
        <v>40230116.840000004</v>
      </c>
      <c r="AM79" s="22">
        <f t="shared" si="54"/>
        <v>6278688.7599999998</v>
      </c>
      <c r="AN79" s="74" t="b">
        <f t="shared" si="60"/>
        <v>1</v>
      </c>
      <c r="AO79" s="74" t="b">
        <f t="shared" si="61"/>
        <v>1</v>
      </c>
      <c r="AP79" s="74" t="b">
        <f t="shared" si="62"/>
        <v>1</v>
      </c>
      <c r="AQ79" s="5" t="s">
        <v>1125</v>
      </c>
      <c r="AR79" s="28" t="s">
        <v>1155</v>
      </c>
      <c r="AS79" s="28" t="s">
        <v>1157</v>
      </c>
      <c r="AT79" t="b">
        <f t="shared" si="63"/>
        <v>1</v>
      </c>
      <c r="AU79" t="b">
        <f t="shared" si="64"/>
        <v>1</v>
      </c>
      <c r="AV79" t="b">
        <f t="shared" si="65"/>
        <v>1</v>
      </c>
      <c r="AW79" s="83">
        <f t="shared" si="15"/>
        <v>0.7</v>
      </c>
      <c r="AX79" s="83">
        <f t="shared" si="16"/>
        <v>0.7</v>
      </c>
      <c r="AY79" s="72" t="b">
        <f t="shared" si="17"/>
        <v>1</v>
      </c>
    </row>
    <row r="80" spans="1:51" ht="23.25" x14ac:dyDescent="0.35">
      <c r="A80" s="49">
        <v>534</v>
      </c>
      <c r="B80" s="77" t="s">
        <v>644</v>
      </c>
      <c r="C80" s="50">
        <v>841</v>
      </c>
      <c r="D80" s="51">
        <v>43607</v>
      </c>
      <c r="E80" s="52">
        <v>380.4</v>
      </c>
      <c r="F80" s="53">
        <v>33</v>
      </c>
      <c r="G80" s="52">
        <v>380.4</v>
      </c>
      <c r="H80" s="53">
        <v>33</v>
      </c>
      <c r="I80" s="54" t="s">
        <v>1166</v>
      </c>
      <c r="J80" s="54" t="s">
        <v>1167</v>
      </c>
      <c r="K80" s="55">
        <v>33</v>
      </c>
      <c r="L80" s="55">
        <v>33</v>
      </c>
      <c r="M80" s="56">
        <v>380.4</v>
      </c>
      <c r="N80" s="39"/>
      <c r="O80" s="39"/>
      <c r="P80" s="39"/>
      <c r="Q80" s="56">
        <v>380.4</v>
      </c>
      <c r="R80" s="57"/>
      <c r="S80" s="57"/>
      <c r="T80" s="18">
        <f t="shared" si="49"/>
        <v>41268835.200000003</v>
      </c>
      <c r="U80" s="18">
        <f t="shared" si="50"/>
        <v>35697542.450000003</v>
      </c>
      <c r="V80" s="18">
        <f t="shared" si="55"/>
        <v>24988279.719999999</v>
      </c>
      <c r="W80" s="18">
        <f t="shared" si="59"/>
        <v>10709262.73</v>
      </c>
      <c r="X80" s="18">
        <v>0</v>
      </c>
      <c r="Y80" s="18">
        <v>0</v>
      </c>
      <c r="Z80" s="18">
        <v>0</v>
      </c>
      <c r="AA80" s="18">
        <v>0</v>
      </c>
      <c r="AB80" s="18">
        <f t="shared" si="51"/>
        <v>5571292.75</v>
      </c>
      <c r="AC80" s="18">
        <f t="shared" si="57"/>
        <v>3899904.93</v>
      </c>
      <c r="AD80" s="18">
        <f t="shared" si="58"/>
        <v>1671387.82</v>
      </c>
      <c r="AE80" s="18">
        <v>0</v>
      </c>
      <c r="AF80" s="18">
        <v>0</v>
      </c>
      <c r="AG80" s="18">
        <v>0</v>
      </c>
      <c r="AH80" s="18">
        <v>0</v>
      </c>
      <c r="AI80" s="73">
        <v>0.86499999999999999</v>
      </c>
      <c r="AJ80" s="81">
        <f t="shared" si="52"/>
        <v>0.13500000000000001</v>
      </c>
      <c r="AK80" s="23">
        <f t="shared" si="66"/>
        <v>41268835.200000003</v>
      </c>
      <c r="AL80" s="22">
        <f t="shared" si="53"/>
        <v>35697542.450000003</v>
      </c>
      <c r="AM80" s="22">
        <f t="shared" si="54"/>
        <v>5571292.75</v>
      </c>
      <c r="AN80" s="74" t="b">
        <f t="shared" si="60"/>
        <v>1</v>
      </c>
      <c r="AO80" s="74" t="b">
        <f t="shared" si="61"/>
        <v>1</v>
      </c>
      <c r="AP80" s="74" t="b">
        <f t="shared" si="62"/>
        <v>1</v>
      </c>
      <c r="AQ80" s="5" t="s">
        <v>1125</v>
      </c>
      <c r="AR80" s="28" t="s">
        <v>1155</v>
      </c>
      <c r="AS80" s="28" t="s">
        <v>1157</v>
      </c>
      <c r="AT80" t="b">
        <f t="shared" si="63"/>
        <v>1</v>
      </c>
      <c r="AU80" t="b">
        <f t="shared" si="64"/>
        <v>1</v>
      </c>
      <c r="AV80" t="b">
        <f t="shared" si="65"/>
        <v>1</v>
      </c>
      <c r="AW80" s="83">
        <f t="shared" si="15"/>
        <v>0.7</v>
      </c>
      <c r="AX80" s="83">
        <f t="shared" si="16"/>
        <v>0.7</v>
      </c>
      <c r="AY80" s="72" t="b">
        <f t="shared" si="17"/>
        <v>1</v>
      </c>
    </row>
    <row r="81" spans="1:51" ht="23.25" x14ac:dyDescent="0.35">
      <c r="A81" s="49">
        <v>535</v>
      </c>
      <c r="B81" s="77" t="s">
        <v>645</v>
      </c>
      <c r="C81" s="50">
        <v>2597</v>
      </c>
      <c r="D81" s="51">
        <v>43410</v>
      </c>
      <c r="E81" s="52">
        <v>80.5</v>
      </c>
      <c r="F81" s="53">
        <v>2</v>
      </c>
      <c r="G81" s="52">
        <v>80.5</v>
      </c>
      <c r="H81" s="53">
        <v>2</v>
      </c>
      <c r="I81" s="54" t="s">
        <v>1166</v>
      </c>
      <c r="J81" s="54" t="s">
        <v>1167</v>
      </c>
      <c r="K81" s="55">
        <v>2</v>
      </c>
      <c r="L81" s="55">
        <v>2</v>
      </c>
      <c r="M81" s="56">
        <v>80.5</v>
      </c>
      <c r="N81" s="39"/>
      <c r="O81" s="39"/>
      <c r="P81" s="39"/>
      <c r="Q81" s="56">
        <v>80.5</v>
      </c>
      <c r="R81" s="57"/>
      <c r="S81" s="57"/>
      <c r="T81" s="18">
        <f t="shared" si="49"/>
        <v>8733284</v>
      </c>
      <c r="U81" s="18">
        <f t="shared" si="50"/>
        <v>7554290.6600000001</v>
      </c>
      <c r="V81" s="18">
        <f t="shared" si="55"/>
        <v>5288003.46</v>
      </c>
      <c r="W81" s="18">
        <f t="shared" ref="W81:W85" si="67">U81-V81</f>
        <v>2266287.2000000002</v>
      </c>
      <c r="X81" s="18">
        <v>0</v>
      </c>
      <c r="Y81" s="18">
        <v>0</v>
      </c>
      <c r="Z81" s="18">
        <v>0</v>
      </c>
      <c r="AA81" s="18">
        <v>0</v>
      </c>
      <c r="AB81" s="18">
        <f t="shared" si="51"/>
        <v>1178993.3400000001</v>
      </c>
      <c r="AC81" s="18">
        <f t="shared" si="57"/>
        <v>825295.34</v>
      </c>
      <c r="AD81" s="18">
        <f t="shared" si="58"/>
        <v>353698</v>
      </c>
      <c r="AE81" s="18">
        <v>0</v>
      </c>
      <c r="AF81" s="18">
        <v>0</v>
      </c>
      <c r="AG81" s="18">
        <v>0</v>
      </c>
      <c r="AH81" s="18">
        <v>0</v>
      </c>
      <c r="AI81" s="73">
        <v>0.86499999999999999</v>
      </c>
      <c r="AJ81" s="81">
        <f t="shared" si="52"/>
        <v>0.13500000000000001</v>
      </c>
      <c r="AK81" s="23">
        <f t="shared" si="66"/>
        <v>8733284</v>
      </c>
      <c r="AL81" s="22">
        <f t="shared" si="53"/>
        <v>7554290.6600000001</v>
      </c>
      <c r="AM81" s="22">
        <f t="shared" si="54"/>
        <v>1178993.3400000001</v>
      </c>
      <c r="AN81" s="74" t="b">
        <f t="shared" si="60"/>
        <v>1</v>
      </c>
      <c r="AO81" s="74" t="b">
        <f t="shared" si="61"/>
        <v>1</v>
      </c>
      <c r="AP81" s="74" t="b">
        <f t="shared" si="62"/>
        <v>1</v>
      </c>
      <c r="AQ81" s="5" t="s">
        <v>1125</v>
      </c>
      <c r="AR81" s="28" t="s">
        <v>1155</v>
      </c>
      <c r="AS81" s="28" t="s">
        <v>1157</v>
      </c>
      <c r="AT81" t="b">
        <f t="shared" si="63"/>
        <v>1</v>
      </c>
      <c r="AU81" t="b">
        <f t="shared" si="64"/>
        <v>1</v>
      </c>
      <c r="AV81" t="b">
        <f t="shared" si="65"/>
        <v>1</v>
      </c>
      <c r="AW81" s="83">
        <f t="shared" si="15"/>
        <v>0.7</v>
      </c>
      <c r="AX81" s="83">
        <f t="shared" si="16"/>
        <v>0.7</v>
      </c>
      <c r="AY81" s="72" t="b">
        <f t="shared" si="17"/>
        <v>1</v>
      </c>
    </row>
    <row r="82" spans="1:51" ht="23.25" x14ac:dyDescent="0.35">
      <c r="A82" s="49">
        <v>536</v>
      </c>
      <c r="B82" s="77" t="s">
        <v>646</v>
      </c>
      <c r="C82" s="50">
        <v>1760</v>
      </c>
      <c r="D82" s="51">
        <v>43760</v>
      </c>
      <c r="E82" s="52">
        <v>163.9</v>
      </c>
      <c r="F82" s="53">
        <v>11</v>
      </c>
      <c r="G82" s="52">
        <v>163.9</v>
      </c>
      <c r="H82" s="53">
        <v>11</v>
      </c>
      <c r="I82" s="54" t="s">
        <v>1166</v>
      </c>
      <c r="J82" s="54" t="s">
        <v>1167</v>
      </c>
      <c r="K82" s="55">
        <v>11</v>
      </c>
      <c r="L82" s="55">
        <v>11</v>
      </c>
      <c r="M82" s="56">
        <v>163.9</v>
      </c>
      <c r="N82" s="39"/>
      <c r="O82" s="39"/>
      <c r="P82" s="39"/>
      <c r="Q82" s="56">
        <v>163.9</v>
      </c>
      <c r="R82" s="57"/>
      <c r="S82" s="57"/>
      <c r="T82" s="18">
        <f t="shared" si="49"/>
        <v>17781183.199999999</v>
      </c>
      <c r="U82" s="18">
        <f t="shared" si="50"/>
        <v>15380723.470000001</v>
      </c>
      <c r="V82" s="18">
        <f t="shared" si="55"/>
        <v>10766506.43</v>
      </c>
      <c r="W82" s="18">
        <f t="shared" si="67"/>
        <v>4614217.04</v>
      </c>
      <c r="X82" s="18">
        <v>0</v>
      </c>
      <c r="Y82" s="18">
        <v>0</v>
      </c>
      <c r="Z82" s="18">
        <v>0</v>
      </c>
      <c r="AA82" s="18">
        <v>0</v>
      </c>
      <c r="AB82" s="18">
        <f t="shared" si="51"/>
        <v>2400459.73</v>
      </c>
      <c r="AC82" s="18">
        <f t="shared" si="57"/>
        <v>1680321.81</v>
      </c>
      <c r="AD82" s="18">
        <f t="shared" si="58"/>
        <v>720137.92</v>
      </c>
      <c r="AE82" s="18">
        <v>0</v>
      </c>
      <c r="AF82" s="18">
        <v>0</v>
      </c>
      <c r="AG82" s="18">
        <v>0</v>
      </c>
      <c r="AH82" s="18">
        <v>0</v>
      </c>
      <c r="AI82" s="73">
        <v>0.86499999999999999</v>
      </c>
      <c r="AJ82" s="81">
        <f t="shared" si="52"/>
        <v>0.13500000000000001</v>
      </c>
      <c r="AK82" s="23">
        <f t="shared" si="66"/>
        <v>17781183.199999999</v>
      </c>
      <c r="AL82" s="22">
        <f t="shared" si="53"/>
        <v>15380723.470000001</v>
      </c>
      <c r="AM82" s="22">
        <f t="shared" si="54"/>
        <v>2400459.73</v>
      </c>
      <c r="AN82" s="74" t="b">
        <f t="shared" si="60"/>
        <v>1</v>
      </c>
      <c r="AO82" s="74" t="b">
        <f t="shared" si="61"/>
        <v>1</v>
      </c>
      <c r="AP82" s="74" t="b">
        <f t="shared" si="62"/>
        <v>1</v>
      </c>
      <c r="AQ82" s="5" t="s">
        <v>1125</v>
      </c>
      <c r="AR82" s="28" t="s">
        <v>1155</v>
      </c>
      <c r="AS82" s="28" t="s">
        <v>1157</v>
      </c>
      <c r="AT82" t="b">
        <f t="shared" si="63"/>
        <v>1</v>
      </c>
      <c r="AU82" t="b">
        <f t="shared" si="64"/>
        <v>1</v>
      </c>
      <c r="AV82" t="b">
        <f t="shared" si="65"/>
        <v>1</v>
      </c>
      <c r="AW82" s="83">
        <f t="shared" ref="AW82:AW145" si="68">V82/U82</f>
        <v>0.7</v>
      </c>
      <c r="AX82" s="83">
        <f t="shared" ref="AX82:AX145" si="69">AC82/AB82</f>
        <v>0.7</v>
      </c>
      <c r="AY82" s="72" t="b">
        <f t="shared" ref="AY82:AY145" si="70">AW82=AX82</f>
        <v>1</v>
      </c>
    </row>
    <row r="83" spans="1:51" ht="23.25" x14ac:dyDescent="0.35">
      <c r="A83" s="49">
        <v>537</v>
      </c>
      <c r="B83" s="77" t="s">
        <v>647</v>
      </c>
      <c r="C83" s="50">
        <v>1208</v>
      </c>
      <c r="D83" s="51">
        <v>43238</v>
      </c>
      <c r="E83" s="52">
        <v>325.60000000000002</v>
      </c>
      <c r="F83" s="53">
        <v>18</v>
      </c>
      <c r="G83" s="52">
        <v>325.60000000000002</v>
      </c>
      <c r="H83" s="53">
        <v>18</v>
      </c>
      <c r="I83" s="54" t="s">
        <v>1166</v>
      </c>
      <c r="J83" s="54" t="s">
        <v>1167</v>
      </c>
      <c r="K83" s="55">
        <v>18</v>
      </c>
      <c r="L83" s="55">
        <v>18</v>
      </c>
      <c r="M83" s="56">
        <v>325.60000000000002</v>
      </c>
      <c r="N83" s="39"/>
      <c r="O83" s="39"/>
      <c r="P83" s="39"/>
      <c r="Q83" s="56">
        <v>325.60000000000002</v>
      </c>
      <c r="R83" s="57"/>
      <c r="S83" s="57"/>
      <c r="T83" s="18">
        <f t="shared" si="49"/>
        <v>35323692.799999997</v>
      </c>
      <c r="U83" s="18">
        <f t="shared" si="50"/>
        <v>30554994.27</v>
      </c>
      <c r="V83" s="18">
        <f t="shared" si="55"/>
        <v>21388495.989999998</v>
      </c>
      <c r="W83" s="18">
        <f t="shared" si="67"/>
        <v>9166498.2799999993</v>
      </c>
      <c r="X83" s="18">
        <v>0</v>
      </c>
      <c r="Y83" s="18">
        <v>0</v>
      </c>
      <c r="Z83" s="18">
        <v>0</v>
      </c>
      <c r="AA83" s="18">
        <v>0</v>
      </c>
      <c r="AB83" s="18">
        <f t="shared" si="51"/>
        <v>4768698.53</v>
      </c>
      <c r="AC83" s="18">
        <f t="shared" si="57"/>
        <v>3338088.97</v>
      </c>
      <c r="AD83" s="18">
        <f t="shared" si="58"/>
        <v>1430609.56</v>
      </c>
      <c r="AE83" s="18">
        <v>0</v>
      </c>
      <c r="AF83" s="18">
        <v>0</v>
      </c>
      <c r="AG83" s="18">
        <v>0</v>
      </c>
      <c r="AH83" s="18">
        <v>0</v>
      </c>
      <c r="AI83" s="73">
        <v>0.86499999999999999</v>
      </c>
      <c r="AJ83" s="81">
        <f t="shared" si="52"/>
        <v>0.13500000000000001</v>
      </c>
      <c r="AK83" s="23">
        <f t="shared" si="66"/>
        <v>35323692.799999997</v>
      </c>
      <c r="AL83" s="22">
        <f t="shared" si="53"/>
        <v>30554994.27</v>
      </c>
      <c r="AM83" s="22">
        <f t="shared" si="54"/>
        <v>4768698.53</v>
      </c>
      <c r="AN83" s="74" t="b">
        <f t="shared" si="60"/>
        <v>1</v>
      </c>
      <c r="AO83" s="74" t="b">
        <f t="shared" si="61"/>
        <v>1</v>
      </c>
      <c r="AP83" s="74" t="b">
        <f t="shared" si="62"/>
        <v>1</v>
      </c>
      <c r="AQ83" s="5" t="s">
        <v>1125</v>
      </c>
      <c r="AR83" s="28" t="s">
        <v>1155</v>
      </c>
      <c r="AS83" s="28" t="s">
        <v>1157</v>
      </c>
      <c r="AT83" t="b">
        <f t="shared" si="63"/>
        <v>1</v>
      </c>
      <c r="AU83" t="b">
        <f t="shared" si="64"/>
        <v>1</v>
      </c>
      <c r="AV83" t="b">
        <f t="shared" si="65"/>
        <v>1</v>
      </c>
      <c r="AW83" s="83">
        <f t="shared" si="68"/>
        <v>0.7</v>
      </c>
      <c r="AX83" s="83">
        <f t="shared" si="69"/>
        <v>0.7</v>
      </c>
      <c r="AY83" s="72" t="b">
        <f t="shared" si="70"/>
        <v>1</v>
      </c>
    </row>
    <row r="84" spans="1:51" ht="23.25" x14ac:dyDescent="0.35">
      <c r="A84" s="49">
        <v>538</v>
      </c>
      <c r="B84" s="77" t="s">
        <v>648</v>
      </c>
      <c r="C84" s="50">
        <v>1070</v>
      </c>
      <c r="D84" s="51">
        <v>43227</v>
      </c>
      <c r="E84" s="52">
        <v>648.70000000000005</v>
      </c>
      <c r="F84" s="53">
        <v>38</v>
      </c>
      <c r="G84" s="52">
        <v>648.70000000000005</v>
      </c>
      <c r="H84" s="53">
        <v>38</v>
      </c>
      <c r="I84" s="54" t="s">
        <v>1166</v>
      </c>
      <c r="J84" s="54" t="s">
        <v>1167</v>
      </c>
      <c r="K84" s="55">
        <v>38</v>
      </c>
      <c r="L84" s="55">
        <v>38</v>
      </c>
      <c r="M84" s="56">
        <v>648.70000000000005</v>
      </c>
      <c r="N84" s="39"/>
      <c r="O84" s="39"/>
      <c r="P84" s="39"/>
      <c r="Q84" s="56">
        <v>648.70000000000005</v>
      </c>
      <c r="R84" s="57"/>
      <c r="S84" s="57"/>
      <c r="T84" s="18">
        <f t="shared" si="49"/>
        <v>70376165.599999994</v>
      </c>
      <c r="U84" s="18">
        <f t="shared" si="50"/>
        <v>60875383.240000002</v>
      </c>
      <c r="V84" s="18">
        <f t="shared" si="55"/>
        <v>42612768.270000003</v>
      </c>
      <c r="W84" s="18">
        <f t="shared" si="67"/>
        <v>18262614.969999999</v>
      </c>
      <c r="X84" s="18">
        <v>0</v>
      </c>
      <c r="Y84" s="18">
        <v>0</v>
      </c>
      <c r="Z84" s="18">
        <v>0</v>
      </c>
      <c r="AA84" s="18">
        <v>0</v>
      </c>
      <c r="AB84" s="18">
        <f t="shared" si="51"/>
        <v>9500782.3599999994</v>
      </c>
      <c r="AC84" s="18">
        <f t="shared" si="57"/>
        <v>6650547.6500000004</v>
      </c>
      <c r="AD84" s="18">
        <f t="shared" si="58"/>
        <v>2850234.71</v>
      </c>
      <c r="AE84" s="18">
        <v>0</v>
      </c>
      <c r="AF84" s="18">
        <v>0</v>
      </c>
      <c r="AG84" s="18">
        <v>0</v>
      </c>
      <c r="AH84" s="18">
        <v>0</v>
      </c>
      <c r="AI84" s="73">
        <v>0.86499999999999999</v>
      </c>
      <c r="AJ84" s="81">
        <f t="shared" si="52"/>
        <v>0.13500000000000001</v>
      </c>
      <c r="AK84" s="23">
        <f t="shared" si="66"/>
        <v>70376165.599999994</v>
      </c>
      <c r="AL84" s="22">
        <f t="shared" si="53"/>
        <v>60875383.240000002</v>
      </c>
      <c r="AM84" s="22">
        <f t="shared" si="54"/>
        <v>9500782.3599999994</v>
      </c>
      <c r="AN84" s="74" t="b">
        <f t="shared" si="60"/>
        <v>1</v>
      </c>
      <c r="AO84" s="74" t="b">
        <f t="shared" si="61"/>
        <v>1</v>
      </c>
      <c r="AP84" s="74" t="b">
        <f t="shared" si="62"/>
        <v>1</v>
      </c>
      <c r="AQ84" s="5" t="s">
        <v>1125</v>
      </c>
      <c r="AR84" s="28" t="s">
        <v>1155</v>
      </c>
      <c r="AS84" s="28" t="s">
        <v>1157</v>
      </c>
      <c r="AT84" t="b">
        <f t="shared" si="63"/>
        <v>1</v>
      </c>
      <c r="AU84" t="b">
        <f t="shared" si="64"/>
        <v>1</v>
      </c>
      <c r="AV84" t="b">
        <f t="shared" si="65"/>
        <v>1</v>
      </c>
      <c r="AW84" s="83">
        <f t="shared" si="68"/>
        <v>0.7</v>
      </c>
      <c r="AX84" s="83">
        <f t="shared" si="69"/>
        <v>0.7</v>
      </c>
      <c r="AY84" s="72" t="b">
        <f t="shared" si="70"/>
        <v>1</v>
      </c>
    </row>
    <row r="85" spans="1:51" ht="23.25" x14ac:dyDescent="0.35">
      <c r="A85" s="49">
        <v>539</v>
      </c>
      <c r="B85" s="77" t="s">
        <v>649</v>
      </c>
      <c r="C85" s="50">
        <v>1162</v>
      </c>
      <c r="D85" s="51">
        <v>43670</v>
      </c>
      <c r="E85" s="52">
        <v>711.7</v>
      </c>
      <c r="F85" s="53">
        <v>48</v>
      </c>
      <c r="G85" s="52">
        <v>711.7</v>
      </c>
      <c r="H85" s="53">
        <v>48</v>
      </c>
      <c r="I85" s="54" t="s">
        <v>1166</v>
      </c>
      <c r="J85" s="54" t="s">
        <v>1167</v>
      </c>
      <c r="K85" s="55">
        <v>48</v>
      </c>
      <c r="L85" s="55">
        <v>48</v>
      </c>
      <c r="M85" s="56">
        <v>711.7</v>
      </c>
      <c r="N85" s="39"/>
      <c r="O85" s="39"/>
      <c r="P85" s="39"/>
      <c r="Q85" s="56">
        <v>711.7</v>
      </c>
      <c r="R85" s="57"/>
      <c r="S85" s="57"/>
      <c r="T85" s="18">
        <f t="shared" si="49"/>
        <v>77210909.599999994</v>
      </c>
      <c r="U85" s="18">
        <f t="shared" si="50"/>
        <v>66787436.799999997</v>
      </c>
      <c r="V85" s="18">
        <f t="shared" si="55"/>
        <v>46751205.759999998</v>
      </c>
      <c r="W85" s="18">
        <f t="shared" si="67"/>
        <v>20036231.039999999</v>
      </c>
      <c r="X85" s="18">
        <v>0</v>
      </c>
      <c r="Y85" s="18">
        <v>0</v>
      </c>
      <c r="Z85" s="18">
        <v>0</v>
      </c>
      <c r="AA85" s="18">
        <v>0</v>
      </c>
      <c r="AB85" s="18">
        <f t="shared" si="51"/>
        <v>10423472.800000001</v>
      </c>
      <c r="AC85" s="18">
        <f t="shared" si="57"/>
        <v>7296430.96</v>
      </c>
      <c r="AD85" s="18">
        <f t="shared" si="58"/>
        <v>3127041.84</v>
      </c>
      <c r="AE85" s="18">
        <v>0</v>
      </c>
      <c r="AF85" s="18">
        <v>0</v>
      </c>
      <c r="AG85" s="18">
        <v>0</v>
      </c>
      <c r="AH85" s="18">
        <v>0</v>
      </c>
      <c r="AI85" s="73">
        <v>0.86499999999999999</v>
      </c>
      <c r="AJ85" s="81">
        <f t="shared" si="52"/>
        <v>0.13500000000000001</v>
      </c>
      <c r="AK85" s="23">
        <f t="shared" si="66"/>
        <v>77210909.599999994</v>
      </c>
      <c r="AL85" s="22">
        <f t="shared" si="53"/>
        <v>66787436.799999997</v>
      </c>
      <c r="AM85" s="22">
        <f t="shared" si="54"/>
        <v>10423472.800000001</v>
      </c>
      <c r="AN85" s="74" t="b">
        <f t="shared" si="60"/>
        <v>1</v>
      </c>
      <c r="AO85" s="74" t="b">
        <f t="shared" si="61"/>
        <v>1</v>
      </c>
      <c r="AP85" s="74" t="b">
        <f t="shared" si="62"/>
        <v>1</v>
      </c>
      <c r="AQ85" s="5" t="s">
        <v>1125</v>
      </c>
      <c r="AR85" s="28" t="s">
        <v>1155</v>
      </c>
      <c r="AS85" s="28" t="s">
        <v>1157</v>
      </c>
      <c r="AT85" t="b">
        <f t="shared" si="63"/>
        <v>1</v>
      </c>
      <c r="AU85" t="b">
        <f t="shared" si="64"/>
        <v>1</v>
      </c>
      <c r="AV85" t="b">
        <f t="shared" si="65"/>
        <v>1</v>
      </c>
      <c r="AW85" s="83">
        <f t="shared" si="68"/>
        <v>0.7</v>
      </c>
      <c r="AX85" s="83">
        <f t="shared" si="69"/>
        <v>0.7</v>
      </c>
      <c r="AY85" s="72" t="b">
        <f t="shared" si="70"/>
        <v>1</v>
      </c>
    </row>
    <row r="86" spans="1:51" ht="23.25" x14ac:dyDescent="0.35">
      <c r="A86" s="49">
        <v>540</v>
      </c>
      <c r="B86" s="77" t="s">
        <v>650</v>
      </c>
      <c r="C86" s="50">
        <v>2134</v>
      </c>
      <c r="D86" s="51">
        <v>43816</v>
      </c>
      <c r="E86" s="52">
        <v>588.70000000000005</v>
      </c>
      <c r="F86" s="53">
        <v>33</v>
      </c>
      <c r="G86" s="52">
        <v>588.70000000000005</v>
      </c>
      <c r="H86" s="53">
        <v>33</v>
      </c>
      <c r="I86" s="54" t="s">
        <v>1166</v>
      </c>
      <c r="J86" s="54" t="s">
        <v>1167</v>
      </c>
      <c r="K86" s="55">
        <v>33</v>
      </c>
      <c r="L86" s="55">
        <v>33</v>
      </c>
      <c r="M86" s="56">
        <v>588.70000000000005</v>
      </c>
      <c r="N86" s="39"/>
      <c r="O86" s="39"/>
      <c r="P86" s="39"/>
      <c r="Q86" s="56">
        <v>588.70000000000005</v>
      </c>
      <c r="R86" s="57"/>
      <c r="S86" s="57"/>
      <c r="T86" s="18">
        <f t="shared" si="49"/>
        <v>63866885.600000001</v>
      </c>
      <c r="U86" s="18">
        <f t="shared" si="50"/>
        <v>55244856.039999999</v>
      </c>
      <c r="V86" s="18">
        <f t="shared" si="55"/>
        <v>38671399.229999997</v>
      </c>
      <c r="W86" s="18">
        <f t="shared" ref="W86:W89" si="71">U86-V86</f>
        <v>16573456.810000001</v>
      </c>
      <c r="X86" s="18">
        <v>0</v>
      </c>
      <c r="Y86" s="18">
        <v>0</v>
      </c>
      <c r="Z86" s="18">
        <v>0</v>
      </c>
      <c r="AA86" s="18">
        <v>0</v>
      </c>
      <c r="AB86" s="18">
        <f t="shared" si="51"/>
        <v>8622029.5600000005</v>
      </c>
      <c r="AC86" s="18">
        <f t="shared" si="57"/>
        <v>6035420.6900000004</v>
      </c>
      <c r="AD86" s="18">
        <f t="shared" si="58"/>
        <v>2586608.87</v>
      </c>
      <c r="AE86" s="18">
        <v>0</v>
      </c>
      <c r="AF86" s="18">
        <v>0</v>
      </c>
      <c r="AG86" s="18">
        <v>0</v>
      </c>
      <c r="AH86" s="18">
        <v>0</v>
      </c>
      <c r="AI86" s="73">
        <v>0.86499999999999999</v>
      </c>
      <c r="AJ86" s="81">
        <f t="shared" si="52"/>
        <v>0.13500000000000001</v>
      </c>
      <c r="AK86" s="23">
        <f t="shared" si="66"/>
        <v>63866885.600000001</v>
      </c>
      <c r="AL86" s="22">
        <f t="shared" si="53"/>
        <v>55244856.039999999</v>
      </c>
      <c r="AM86" s="22">
        <f t="shared" si="54"/>
        <v>8622029.5600000005</v>
      </c>
      <c r="AN86" s="74" t="b">
        <f t="shared" si="60"/>
        <v>1</v>
      </c>
      <c r="AO86" s="74" t="b">
        <f t="shared" si="61"/>
        <v>1</v>
      </c>
      <c r="AP86" s="74" t="b">
        <f t="shared" si="62"/>
        <v>1</v>
      </c>
      <c r="AQ86" s="5" t="s">
        <v>1125</v>
      </c>
      <c r="AR86" s="28" t="s">
        <v>1155</v>
      </c>
      <c r="AS86" s="28" t="s">
        <v>1157</v>
      </c>
      <c r="AT86" t="b">
        <f t="shared" si="63"/>
        <v>1</v>
      </c>
      <c r="AU86" t="b">
        <f t="shared" si="64"/>
        <v>1</v>
      </c>
      <c r="AV86" t="b">
        <f t="shared" si="65"/>
        <v>1</v>
      </c>
      <c r="AW86" s="83">
        <f t="shared" si="68"/>
        <v>0.7</v>
      </c>
      <c r="AX86" s="83">
        <f t="shared" si="69"/>
        <v>0.7</v>
      </c>
      <c r="AY86" s="72" t="b">
        <f t="shared" si="70"/>
        <v>1</v>
      </c>
    </row>
    <row r="87" spans="1:51" ht="23.25" x14ac:dyDescent="0.35">
      <c r="A87" s="49">
        <v>541</v>
      </c>
      <c r="B87" s="77" t="s">
        <v>651</v>
      </c>
      <c r="C87" s="50">
        <v>897</v>
      </c>
      <c r="D87" s="51">
        <v>44001</v>
      </c>
      <c r="E87" s="52">
        <v>595.70000000000005</v>
      </c>
      <c r="F87" s="53">
        <v>31</v>
      </c>
      <c r="G87" s="52">
        <v>595.70000000000005</v>
      </c>
      <c r="H87" s="53">
        <v>31</v>
      </c>
      <c r="I87" s="54" t="s">
        <v>1166</v>
      </c>
      <c r="J87" s="54" t="s">
        <v>1167</v>
      </c>
      <c r="K87" s="55">
        <v>31</v>
      </c>
      <c r="L87" s="55">
        <v>31</v>
      </c>
      <c r="M87" s="56">
        <v>595.70000000000005</v>
      </c>
      <c r="N87" s="39"/>
      <c r="O87" s="39"/>
      <c r="P87" s="39"/>
      <c r="Q87" s="56">
        <v>595.70000000000005</v>
      </c>
      <c r="R87" s="57"/>
      <c r="S87" s="57"/>
      <c r="T87" s="18">
        <f t="shared" ref="T87:T118" si="72">AK87</f>
        <v>64626301.600000001</v>
      </c>
      <c r="U87" s="18">
        <f t="shared" ref="U87:U118" si="73">T87*AI87</f>
        <v>55901750.880000003</v>
      </c>
      <c r="V87" s="18">
        <f t="shared" si="55"/>
        <v>39131225.619999997</v>
      </c>
      <c r="W87" s="18">
        <f t="shared" si="71"/>
        <v>16770525.26</v>
      </c>
      <c r="X87" s="18">
        <v>0</v>
      </c>
      <c r="Y87" s="18">
        <v>0</v>
      </c>
      <c r="Z87" s="18">
        <v>0</v>
      </c>
      <c r="AA87" s="18">
        <v>0</v>
      </c>
      <c r="AB87" s="18">
        <f t="shared" ref="AB87:AB118" si="74">T87-U87</f>
        <v>8724550.7200000007</v>
      </c>
      <c r="AC87" s="18">
        <f t="shared" si="57"/>
        <v>6107185.5</v>
      </c>
      <c r="AD87" s="18">
        <f t="shared" si="58"/>
        <v>2617365.2200000002</v>
      </c>
      <c r="AE87" s="18">
        <v>0</v>
      </c>
      <c r="AF87" s="18">
        <v>0</v>
      </c>
      <c r="AG87" s="18">
        <v>0</v>
      </c>
      <c r="AH87" s="18">
        <v>0</v>
      </c>
      <c r="AI87" s="73">
        <v>0.86499999999999999</v>
      </c>
      <c r="AJ87" s="81">
        <f t="shared" ref="AJ87:AJ118" si="75">1-AI87</f>
        <v>0.13500000000000001</v>
      </c>
      <c r="AK87" s="23">
        <f t="shared" si="66"/>
        <v>64626301.600000001</v>
      </c>
      <c r="AL87" s="22">
        <f t="shared" ref="AL87:AL118" si="76">ROUND(AK87*AI87,2)</f>
        <v>55901750.880000003</v>
      </c>
      <c r="AM87" s="22">
        <f t="shared" ref="AM87:AM118" si="77">AK87-AL87</f>
        <v>8724550.7200000007</v>
      </c>
      <c r="AN87" s="74" t="b">
        <f t="shared" si="60"/>
        <v>1</v>
      </c>
      <c r="AO87" s="74" t="b">
        <f t="shared" si="61"/>
        <v>1</v>
      </c>
      <c r="AP87" s="74" t="b">
        <f t="shared" si="62"/>
        <v>1</v>
      </c>
      <c r="AQ87" s="5" t="s">
        <v>1125</v>
      </c>
      <c r="AR87" s="28" t="s">
        <v>1155</v>
      </c>
      <c r="AS87" s="28" t="s">
        <v>1157</v>
      </c>
      <c r="AT87" t="b">
        <f t="shared" si="63"/>
        <v>1</v>
      </c>
      <c r="AU87" t="b">
        <f t="shared" si="64"/>
        <v>1</v>
      </c>
      <c r="AV87" t="b">
        <f t="shared" si="65"/>
        <v>1</v>
      </c>
      <c r="AW87" s="83">
        <f t="shared" si="68"/>
        <v>0.7</v>
      </c>
      <c r="AX87" s="83">
        <f t="shared" si="69"/>
        <v>0.7</v>
      </c>
      <c r="AY87" s="72" t="b">
        <f t="shared" si="70"/>
        <v>1</v>
      </c>
    </row>
    <row r="88" spans="1:51" ht="23.25" x14ac:dyDescent="0.35">
      <c r="A88" s="49">
        <v>542</v>
      </c>
      <c r="B88" s="77" t="s">
        <v>652</v>
      </c>
      <c r="C88" s="50">
        <v>896</v>
      </c>
      <c r="D88" s="51">
        <v>44001</v>
      </c>
      <c r="E88" s="52">
        <v>197.6</v>
      </c>
      <c r="F88" s="53">
        <v>24</v>
      </c>
      <c r="G88" s="52">
        <v>197.6</v>
      </c>
      <c r="H88" s="53">
        <v>24</v>
      </c>
      <c r="I88" s="54" t="s">
        <v>1166</v>
      </c>
      <c r="J88" s="54" t="s">
        <v>1167</v>
      </c>
      <c r="K88" s="55">
        <v>24</v>
      </c>
      <c r="L88" s="55">
        <v>24</v>
      </c>
      <c r="M88" s="56">
        <v>197.6</v>
      </c>
      <c r="N88" s="39"/>
      <c r="O88" s="39"/>
      <c r="P88" s="39"/>
      <c r="Q88" s="56">
        <v>197.6</v>
      </c>
      <c r="R88" s="57"/>
      <c r="S88" s="57"/>
      <c r="T88" s="18">
        <f t="shared" si="72"/>
        <v>21437228.800000001</v>
      </c>
      <c r="U88" s="18">
        <f t="shared" si="73"/>
        <v>18543202.91</v>
      </c>
      <c r="V88" s="18">
        <f t="shared" si="55"/>
        <v>12980242.039999999</v>
      </c>
      <c r="W88" s="18">
        <f t="shared" si="71"/>
        <v>5562960.8700000001</v>
      </c>
      <c r="X88" s="18">
        <v>0</v>
      </c>
      <c r="Y88" s="18">
        <v>0</v>
      </c>
      <c r="Z88" s="18">
        <v>0</v>
      </c>
      <c r="AA88" s="18">
        <v>0</v>
      </c>
      <c r="AB88" s="18">
        <f t="shared" si="74"/>
        <v>2894025.89</v>
      </c>
      <c r="AC88" s="18">
        <f t="shared" si="57"/>
        <v>2025818.12</v>
      </c>
      <c r="AD88" s="18">
        <f t="shared" si="58"/>
        <v>868207.77</v>
      </c>
      <c r="AE88" s="18">
        <v>0</v>
      </c>
      <c r="AF88" s="18">
        <v>0</v>
      </c>
      <c r="AG88" s="18">
        <v>0</v>
      </c>
      <c r="AH88" s="18">
        <v>0</v>
      </c>
      <c r="AI88" s="73">
        <v>0.86499999999999999</v>
      </c>
      <c r="AJ88" s="81">
        <f t="shared" si="75"/>
        <v>0.13500000000000001</v>
      </c>
      <c r="AK88" s="23">
        <f t="shared" si="66"/>
        <v>21437228.800000001</v>
      </c>
      <c r="AL88" s="22">
        <f t="shared" si="76"/>
        <v>18543202.91</v>
      </c>
      <c r="AM88" s="22">
        <f t="shared" si="77"/>
        <v>2894025.89</v>
      </c>
      <c r="AN88" s="74" t="b">
        <f t="shared" si="60"/>
        <v>1</v>
      </c>
      <c r="AO88" s="74" t="b">
        <f t="shared" si="61"/>
        <v>1</v>
      </c>
      <c r="AP88" s="74" t="b">
        <f t="shared" si="62"/>
        <v>1</v>
      </c>
      <c r="AQ88" s="5" t="s">
        <v>1125</v>
      </c>
      <c r="AR88" s="28" t="s">
        <v>1155</v>
      </c>
      <c r="AS88" s="28" t="s">
        <v>1157</v>
      </c>
      <c r="AT88" t="b">
        <f t="shared" si="63"/>
        <v>1</v>
      </c>
      <c r="AU88" t="b">
        <f t="shared" si="64"/>
        <v>1</v>
      </c>
      <c r="AV88" t="b">
        <f t="shared" si="65"/>
        <v>1</v>
      </c>
      <c r="AW88" s="83">
        <f t="shared" si="68"/>
        <v>0.7</v>
      </c>
      <c r="AX88" s="83">
        <f t="shared" si="69"/>
        <v>0.7</v>
      </c>
      <c r="AY88" s="72" t="b">
        <f t="shared" si="70"/>
        <v>1</v>
      </c>
    </row>
    <row r="89" spans="1:51" ht="23.25" x14ac:dyDescent="0.35">
      <c r="A89" s="49">
        <v>543</v>
      </c>
      <c r="B89" s="77" t="s">
        <v>653</v>
      </c>
      <c r="C89" s="50">
        <v>1950</v>
      </c>
      <c r="D89" s="51">
        <v>43787</v>
      </c>
      <c r="E89" s="52">
        <v>251.5</v>
      </c>
      <c r="F89" s="53">
        <v>31</v>
      </c>
      <c r="G89" s="52">
        <v>251.5</v>
      </c>
      <c r="H89" s="53">
        <v>31</v>
      </c>
      <c r="I89" s="54" t="s">
        <v>1166</v>
      </c>
      <c r="J89" s="54" t="s">
        <v>1167</v>
      </c>
      <c r="K89" s="55">
        <v>31</v>
      </c>
      <c r="L89" s="55">
        <v>31</v>
      </c>
      <c r="M89" s="56">
        <v>251.5</v>
      </c>
      <c r="N89" s="39"/>
      <c r="O89" s="39"/>
      <c r="P89" s="39"/>
      <c r="Q89" s="56">
        <v>251.5</v>
      </c>
      <c r="R89" s="57"/>
      <c r="S89" s="57"/>
      <c r="T89" s="18">
        <f t="shared" si="72"/>
        <v>27284732</v>
      </c>
      <c r="U89" s="18">
        <f t="shared" si="73"/>
        <v>23601293.18</v>
      </c>
      <c r="V89" s="18">
        <f t="shared" si="55"/>
        <v>16520905.23</v>
      </c>
      <c r="W89" s="18">
        <f t="shared" si="71"/>
        <v>7080387.9500000002</v>
      </c>
      <c r="X89" s="18">
        <v>0</v>
      </c>
      <c r="Y89" s="18">
        <v>0</v>
      </c>
      <c r="Z89" s="18">
        <v>0</v>
      </c>
      <c r="AA89" s="18">
        <v>0</v>
      </c>
      <c r="AB89" s="18">
        <f t="shared" si="74"/>
        <v>3683438.82</v>
      </c>
      <c r="AC89" s="18">
        <f t="shared" si="57"/>
        <v>2578407.17</v>
      </c>
      <c r="AD89" s="18">
        <f t="shared" si="58"/>
        <v>1105031.6499999999</v>
      </c>
      <c r="AE89" s="18">
        <v>0</v>
      </c>
      <c r="AF89" s="18">
        <v>0</v>
      </c>
      <c r="AG89" s="18">
        <v>0</v>
      </c>
      <c r="AH89" s="18">
        <v>0</v>
      </c>
      <c r="AI89" s="73">
        <v>0.86499999999999999</v>
      </c>
      <c r="AJ89" s="81">
        <f t="shared" si="75"/>
        <v>0.13500000000000001</v>
      </c>
      <c r="AK89" s="23">
        <f t="shared" si="66"/>
        <v>27284732</v>
      </c>
      <c r="AL89" s="22">
        <f t="shared" si="76"/>
        <v>23601293.18</v>
      </c>
      <c r="AM89" s="22">
        <f t="shared" si="77"/>
        <v>3683438.82</v>
      </c>
      <c r="AN89" s="74" t="b">
        <f t="shared" si="60"/>
        <v>1</v>
      </c>
      <c r="AO89" s="74" t="b">
        <f t="shared" si="61"/>
        <v>1</v>
      </c>
      <c r="AP89" s="74" t="b">
        <f t="shared" si="62"/>
        <v>1</v>
      </c>
      <c r="AQ89" s="5" t="s">
        <v>1125</v>
      </c>
      <c r="AR89" s="28" t="s">
        <v>1155</v>
      </c>
      <c r="AS89" s="28" t="s">
        <v>1157</v>
      </c>
      <c r="AT89" t="b">
        <f t="shared" si="63"/>
        <v>1</v>
      </c>
      <c r="AU89" t="b">
        <f t="shared" si="64"/>
        <v>1</v>
      </c>
      <c r="AV89" t="b">
        <f t="shared" si="65"/>
        <v>1</v>
      </c>
      <c r="AW89" s="83">
        <f t="shared" si="68"/>
        <v>0.7</v>
      </c>
      <c r="AX89" s="83">
        <f t="shared" si="69"/>
        <v>0.7</v>
      </c>
      <c r="AY89" s="72" t="b">
        <f t="shared" si="70"/>
        <v>1</v>
      </c>
    </row>
    <row r="90" spans="1:51" ht="23.25" x14ac:dyDescent="0.35">
      <c r="A90" s="49">
        <v>546</v>
      </c>
      <c r="B90" s="77" t="s">
        <v>654</v>
      </c>
      <c r="C90" s="50">
        <v>684</v>
      </c>
      <c r="D90" s="51">
        <v>43818</v>
      </c>
      <c r="E90" s="52">
        <v>94.9</v>
      </c>
      <c r="F90" s="53">
        <v>8</v>
      </c>
      <c r="G90" s="52">
        <v>94.9</v>
      </c>
      <c r="H90" s="53">
        <v>8</v>
      </c>
      <c r="I90" s="54" t="s">
        <v>1166</v>
      </c>
      <c r="J90" s="54" t="s">
        <v>1167</v>
      </c>
      <c r="K90" s="55">
        <v>8</v>
      </c>
      <c r="L90" s="55">
        <v>8</v>
      </c>
      <c r="M90" s="56">
        <v>94.9</v>
      </c>
      <c r="N90" s="39"/>
      <c r="O90" s="39"/>
      <c r="P90" s="39"/>
      <c r="Q90" s="56">
        <v>94.9</v>
      </c>
      <c r="R90" s="57"/>
      <c r="S90" s="57"/>
      <c r="T90" s="18">
        <f t="shared" si="72"/>
        <v>10295511.199999999</v>
      </c>
      <c r="U90" s="18">
        <f t="shared" si="73"/>
        <v>8905617.1899999995</v>
      </c>
      <c r="V90" s="18">
        <f t="shared" si="55"/>
        <v>6233932.0300000003</v>
      </c>
      <c r="W90" s="18">
        <f t="shared" ref="W90:W92" si="78">U90-V90</f>
        <v>2671685.16</v>
      </c>
      <c r="X90" s="18">
        <v>0</v>
      </c>
      <c r="Y90" s="18">
        <v>0</v>
      </c>
      <c r="Z90" s="18">
        <v>0</v>
      </c>
      <c r="AA90" s="18">
        <v>0</v>
      </c>
      <c r="AB90" s="18">
        <f t="shared" si="74"/>
        <v>1389894.01</v>
      </c>
      <c r="AC90" s="18">
        <f t="shared" si="57"/>
        <v>972925.81</v>
      </c>
      <c r="AD90" s="18">
        <f t="shared" si="58"/>
        <v>416968.2</v>
      </c>
      <c r="AE90" s="18">
        <v>0</v>
      </c>
      <c r="AF90" s="18">
        <v>0</v>
      </c>
      <c r="AG90" s="18">
        <v>0</v>
      </c>
      <c r="AH90" s="18">
        <v>0</v>
      </c>
      <c r="AI90" s="73">
        <v>0.86499999999999999</v>
      </c>
      <c r="AJ90" s="81">
        <f t="shared" si="75"/>
        <v>0.13500000000000001</v>
      </c>
      <c r="AK90" s="23">
        <f t="shared" si="66"/>
        <v>10295511.199999999</v>
      </c>
      <c r="AL90" s="22">
        <f t="shared" si="76"/>
        <v>8905617.1899999995</v>
      </c>
      <c r="AM90" s="22">
        <f t="shared" si="77"/>
        <v>1389894.01</v>
      </c>
      <c r="AN90" s="74" t="b">
        <f t="shared" si="60"/>
        <v>1</v>
      </c>
      <c r="AO90" s="74" t="b">
        <f t="shared" si="61"/>
        <v>1</v>
      </c>
      <c r="AP90" s="74" t="b">
        <f t="shared" si="62"/>
        <v>1</v>
      </c>
      <c r="AQ90" s="5" t="s">
        <v>1125</v>
      </c>
      <c r="AR90" s="28" t="s">
        <v>1155</v>
      </c>
      <c r="AS90" s="28" t="s">
        <v>1157</v>
      </c>
      <c r="AT90" t="b">
        <f t="shared" si="63"/>
        <v>1</v>
      </c>
      <c r="AU90" t="b">
        <f t="shared" si="64"/>
        <v>1</v>
      </c>
      <c r="AV90" t="b">
        <f t="shared" si="65"/>
        <v>1</v>
      </c>
      <c r="AW90" s="83">
        <f t="shared" si="68"/>
        <v>0.7</v>
      </c>
      <c r="AX90" s="83">
        <f t="shared" si="69"/>
        <v>0.7</v>
      </c>
      <c r="AY90" s="72" t="b">
        <f t="shared" si="70"/>
        <v>1</v>
      </c>
    </row>
    <row r="91" spans="1:51" ht="23.25" x14ac:dyDescent="0.35">
      <c r="A91" s="49">
        <v>547</v>
      </c>
      <c r="B91" s="77" t="s">
        <v>655</v>
      </c>
      <c r="C91" s="50">
        <v>683</v>
      </c>
      <c r="D91" s="51">
        <v>43818</v>
      </c>
      <c r="E91" s="52">
        <v>326.7</v>
      </c>
      <c r="F91" s="53">
        <v>9</v>
      </c>
      <c r="G91" s="52">
        <v>326.7</v>
      </c>
      <c r="H91" s="53">
        <v>9</v>
      </c>
      <c r="I91" s="54" t="s">
        <v>1166</v>
      </c>
      <c r="J91" s="54" t="s">
        <v>1167</v>
      </c>
      <c r="K91" s="55">
        <v>9</v>
      </c>
      <c r="L91" s="55">
        <v>9</v>
      </c>
      <c r="M91" s="56">
        <v>326.7</v>
      </c>
      <c r="N91" s="39"/>
      <c r="O91" s="39"/>
      <c r="P91" s="39"/>
      <c r="Q91" s="56">
        <v>326.7</v>
      </c>
      <c r="R91" s="57"/>
      <c r="S91" s="57"/>
      <c r="T91" s="18">
        <f t="shared" si="72"/>
        <v>35443029.600000001</v>
      </c>
      <c r="U91" s="18">
        <f t="shared" si="73"/>
        <v>30658220.600000001</v>
      </c>
      <c r="V91" s="18">
        <f t="shared" si="55"/>
        <v>21460754.420000002</v>
      </c>
      <c r="W91" s="18">
        <f t="shared" si="78"/>
        <v>9197466.1799999997</v>
      </c>
      <c r="X91" s="18">
        <v>0</v>
      </c>
      <c r="Y91" s="18">
        <v>0</v>
      </c>
      <c r="Z91" s="18">
        <v>0</v>
      </c>
      <c r="AA91" s="18">
        <v>0</v>
      </c>
      <c r="AB91" s="18">
        <f t="shared" si="74"/>
        <v>4784809</v>
      </c>
      <c r="AC91" s="18">
        <f t="shared" si="57"/>
        <v>3349366.3</v>
      </c>
      <c r="AD91" s="18">
        <f t="shared" si="58"/>
        <v>1435442.7</v>
      </c>
      <c r="AE91" s="18">
        <v>0</v>
      </c>
      <c r="AF91" s="18">
        <v>0</v>
      </c>
      <c r="AG91" s="18">
        <v>0</v>
      </c>
      <c r="AH91" s="18">
        <v>0</v>
      </c>
      <c r="AI91" s="73">
        <v>0.86499999999999999</v>
      </c>
      <c r="AJ91" s="81">
        <f t="shared" si="75"/>
        <v>0.13500000000000001</v>
      </c>
      <c r="AK91" s="23">
        <f t="shared" si="66"/>
        <v>35443029.600000001</v>
      </c>
      <c r="AL91" s="22">
        <f t="shared" si="76"/>
        <v>30658220.600000001</v>
      </c>
      <c r="AM91" s="22">
        <f t="shared" si="77"/>
        <v>4784809</v>
      </c>
      <c r="AN91" s="74" t="b">
        <f t="shared" si="60"/>
        <v>1</v>
      </c>
      <c r="AO91" s="74" t="b">
        <f t="shared" si="61"/>
        <v>1</v>
      </c>
      <c r="AP91" s="74" t="b">
        <f t="shared" si="62"/>
        <v>1</v>
      </c>
      <c r="AQ91" s="5" t="s">
        <v>1125</v>
      </c>
      <c r="AR91" s="28" t="s">
        <v>1155</v>
      </c>
      <c r="AS91" s="28" t="s">
        <v>1157</v>
      </c>
      <c r="AT91" t="b">
        <f t="shared" si="63"/>
        <v>1</v>
      </c>
      <c r="AU91" t="b">
        <f t="shared" si="64"/>
        <v>1</v>
      </c>
      <c r="AV91" t="b">
        <f t="shared" si="65"/>
        <v>1</v>
      </c>
      <c r="AW91" s="83">
        <f t="shared" si="68"/>
        <v>0.7</v>
      </c>
      <c r="AX91" s="83">
        <f t="shared" si="69"/>
        <v>0.7</v>
      </c>
      <c r="AY91" s="72" t="b">
        <f t="shared" si="70"/>
        <v>1</v>
      </c>
    </row>
    <row r="92" spans="1:51" ht="23.25" x14ac:dyDescent="0.35">
      <c r="A92" s="49">
        <v>548</v>
      </c>
      <c r="B92" s="77" t="s">
        <v>656</v>
      </c>
      <c r="C92" s="50">
        <v>375</v>
      </c>
      <c r="D92" s="51">
        <v>44035</v>
      </c>
      <c r="E92" s="52">
        <v>315.2</v>
      </c>
      <c r="F92" s="53">
        <v>7</v>
      </c>
      <c r="G92" s="52">
        <v>315.2</v>
      </c>
      <c r="H92" s="53">
        <v>7</v>
      </c>
      <c r="I92" s="54" t="s">
        <v>1166</v>
      </c>
      <c r="J92" s="54" t="s">
        <v>1167</v>
      </c>
      <c r="K92" s="55">
        <v>7</v>
      </c>
      <c r="L92" s="55">
        <v>7</v>
      </c>
      <c r="M92" s="56">
        <v>315.2</v>
      </c>
      <c r="N92" s="39"/>
      <c r="O92" s="39"/>
      <c r="P92" s="39"/>
      <c r="Q92" s="56">
        <v>315.2</v>
      </c>
      <c r="R92" s="57"/>
      <c r="S92" s="57"/>
      <c r="T92" s="18">
        <f t="shared" si="72"/>
        <v>34195417.600000001</v>
      </c>
      <c r="U92" s="18">
        <f t="shared" si="73"/>
        <v>29579036.219999999</v>
      </c>
      <c r="V92" s="18">
        <f t="shared" si="55"/>
        <v>20705325.350000001</v>
      </c>
      <c r="W92" s="18">
        <f t="shared" si="78"/>
        <v>8873710.8699999992</v>
      </c>
      <c r="X92" s="18">
        <v>0</v>
      </c>
      <c r="Y92" s="18">
        <v>0</v>
      </c>
      <c r="Z92" s="18">
        <v>0</v>
      </c>
      <c r="AA92" s="18">
        <v>0</v>
      </c>
      <c r="AB92" s="18">
        <f t="shared" si="74"/>
        <v>4616381.38</v>
      </c>
      <c r="AC92" s="18">
        <f t="shared" si="57"/>
        <v>3231466.97</v>
      </c>
      <c r="AD92" s="18">
        <f t="shared" si="58"/>
        <v>1384914.41</v>
      </c>
      <c r="AE92" s="18">
        <v>0</v>
      </c>
      <c r="AF92" s="18">
        <v>0</v>
      </c>
      <c r="AG92" s="18">
        <v>0</v>
      </c>
      <c r="AH92" s="18">
        <v>0</v>
      </c>
      <c r="AI92" s="73">
        <v>0.86499999999999999</v>
      </c>
      <c r="AJ92" s="81">
        <f t="shared" si="75"/>
        <v>0.13500000000000001</v>
      </c>
      <c r="AK92" s="23">
        <f t="shared" si="66"/>
        <v>34195417.600000001</v>
      </c>
      <c r="AL92" s="22">
        <f t="shared" si="76"/>
        <v>29579036.219999999</v>
      </c>
      <c r="AM92" s="22">
        <f t="shared" si="77"/>
        <v>4616381.38</v>
      </c>
      <c r="AN92" s="74" t="b">
        <f t="shared" si="60"/>
        <v>1</v>
      </c>
      <c r="AO92" s="74" t="b">
        <f t="shared" si="61"/>
        <v>1</v>
      </c>
      <c r="AP92" s="74" t="b">
        <f t="shared" si="62"/>
        <v>1</v>
      </c>
      <c r="AQ92" s="5" t="s">
        <v>1125</v>
      </c>
      <c r="AR92" s="28" t="s">
        <v>1155</v>
      </c>
      <c r="AS92" s="28" t="s">
        <v>1157</v>
      </c>
      <c r="AT92" t="b">
        <f t="shared" si="63"/>
        <v>1</v>
      </c>
      <c r="AU92" t="b">
        <f t="shared" si="64"/>
        <v>1</v>
      </c>
      <c r="AV92" t="b">
        <f t="shared" si="65"/>
        <v>1</v>
      </c>
      <c r="AW92" s="83">
        <f t="shared" si="68"/>
        <v>0.7</v>
      </c>
      <c r="AX92" s="83">
        <f t="shared" si="69"/>
        <v>0.7</v>
      </c>
      <c r="AY92" s="72" t="b">
        <f t="shared" si="70"/>
        <v>1</v>
      </c>
    </row>
    <row r="93" spans="1:51" ht="23.25" x14ac:dyDescent="0.35">
      <c r="A93" s="49">
        <v>552</v>
      </c>
      <c r="B93" s="77" t="s">
        <v>657</v>
      </c>
      <c r="C93" s="50">
        <v>53</v>
      </c>
      <c r="D93" s="51">
        <v>43602</v>
      </c>
      <c r="E93" s="52">
        <v>309.10000000000002</v>
      </c>
      <c r="F93" s="53">
        <v>17</v>
      </c>
      <c r="G93" s="52">
        <v>309.10000000000002</v>
      </c>
      <c r="H93" s="53">
        <v>17</v>
      </c>
      <c r="I93" s="54" t="s">
        <v>1166</v>
      </c>
      <c r="J93" s="54" t="s">
        <v>1167</v>
      </c>
      <c r="K93" s="55">
        <v>17</v>
      </c>
      <c r="L93" s="55">
        <v>17</v>
      </c>
      <c r="M93" s="56">
        <v>309.10000000000002</v>
      </c>
      <c r="N93" s="39"/>
      <c r="O93" s="39"/>
      <c r="P93" s="39"/>
      <c r="Q93" s="56">
        <v>309.10000000000002</v>
      </c>
      <c r="R93" s="57"/>
      <c r="S93" s="57"/>
      <c r="T93" s="18">
        <f t="shared" si="72"/>
        <v>33533640.800000001</v>
      </c>
      <c r="U93" s="18">
        <f t="shared" si="73"/>
        <v>29006599.289999999</v>
      </c>
      <c r="V93" s="18">
        <f t="shared" si="55"/>
        <v>20304619.5</v>
      </c>
      <c r="W93" s="18">
        <f>U93-V93</f>
        <v>8701979.7899999991</v>
      </c>
      <c r="X93" s="18">
        <v>0</v>
      </c>
      <c r="Y93" s="18">
        <v>0</v>
      </c>
      <c r="Z93" s="18">
        <v>0</v>
      </c>
      <c r="AA93" s="18">
        <v>0</v>
      </c>
      <c r="AB93" s="18">
        <f t="shared" si="74"/>
        <v>4527041.51</v>
      </c>
      <c r="AC93" s="18">
        <f t="shared" si="57"/>
        <v>3168929.06</v>
      </c>
      <c r="AD93" s="18">
        <f>AB93-AC93</f>
        <v>1358112.45</v>
      </c>
      <c r="AE93" s="18">
        <v>0</v>
      </c>
      <c r="AF93" s="18">
        <v>0</v>
      </c>
      <c r="AG93" s="18">
        <v>0</v>
      </c>
      <c r="AH93" s="18">
        <v>0</v>
      </c>
      <c r="AI93" s="73">
        <v>0.86499999999999999</v>
      </c>
      <c r="AJ93" s="81">
        <f t="shared" si="75"/>
        <v>0.13500000000000001</v>
      </c>
      <c r="AK93" s="23">
        <f t="shared" si="66"/>
        <v>33533640.800000001</v>
      </c>
      <c r="AL93" s="22">
        <f t="shared" si="76"/>
        <v>29006599.289999999</v>
      </c>
      <c r="AM93" s="22">
        <f t="shared" si="77"/>
        <v>4527041.51</v>
      </c>
      <c r="AN93" s="74" t="b">
        <f t="shared" si="60"/>
        <v>1</v>
      </c>
      <c r="AO93" s="74" t="b">
        <f t="shared" si="61"/>
        <v>1</v>
      </c>
      <c r="AP93" s="74" t="b">
        <f t="shared" si="62"/>
        <v>1</v>
      </c>
      <c r="AQ93" s="5" t="s">
        <v>1125</v>
      </c>
      <c r="AR93" s="28" t="s">
        <v>1155</v>
      </c>
      <c r="AS93" s="28" t="s">
        <v>1157</v>
      </c>
      <c r="AT93" t="b">
        <f t="shared" si="63"/>
        <v>1</v>
      </c>
      <c r="AU93" t="b">
        <f t="shared" si="64"/>
        <v>1</v>
      </c>
      <c r="AV93" t="b">
        <f t="shared" si="65"/>
        <v>1</v>
      </c>
      <c r="AW93" s="83">
        <f t="shared" si="68"/>
        <v>0.7</v>
      </c>
      <c r="AX93" s="83">
        <f t="shared" si="69"/>
        <v>0.7</v>
      </c>
      <c r="AY93" s="72" t="b">
        <f t="shared" si="70"/>
        <v>1</v>
      </c>
    </row>
    <row r="94" spans="1:51" ht="23.25" x14ac:dyDescent="0.35">
      <c r="A94" s="49">
        <v>554</v>
      </c>
      <c r="B94" s="77" t="s">
        <v>658</v>
      </c>
      <c r="C94" s="50">
        <v>52</v>
      </c>
      <c r="D94" s="51">
        <v>43602</v>
      </c>
      <c r="E94" s="52">
        <v>255.9</v>
      </c>
      <c r="F94" s="53">
        <v>9</v>
      </c>
      <c r="G94" s="52">
        <v>255.9</v>
      </c>
      <c r="H94" s="53">
        <v>9</v>
      </c>
      <c r="I94" s="54" t="s">
        <v>1166</v>
      </c>
      <c r="J94" s="54" t="s">
        <v>1167</v>
      </c>
      <c r="K94" s="55">
        <v>9</v>
      </c>
      <c r="L94" s="55">
        <v>9</v>
      </c>
      <c r="M94" s="56">
        <v>255.9</v>
      </c>
      <c r="N94" s="39"/>
      <c r="O94" s="39"/>
      <c r="P94" s="39"/>
      <c r="Q94" s="56">
        <v>255.9</v>
      </c>
      <c r="R94" s="57"/>
      <c r="S94" s="57"/>
      <c r="T94" s="18">
        <f t="shared" si="72"/>
        <v>27762079.199999999</v>
      </c>
      <c r="U94" s="18">
        <f t="shared" si="73"/>
        <v>24014198.510000002</v>
      </c>
      <c r="V94" s="18">
        <f t="shared" si="55"/>
        <v>16809938.960000001</v>
      </c>
      <c r="W94" s="18">
        <f t="shared" ref="W94:W95" si="79">U94-V94</f>
        <v>7204259.5499999998</v>
      </c>
      <c r="X94" s="18">
        <v>0</v>
      </c>
      <c r="Y94" s="18">
        <v>0</v>
      </c>
      <c r="Z94" s="18">
        <v>0</v>
      </c>
      <c r="AA94" s="18">
        <v>0</v>
      </c>
      <c r="AB94" s="18">
        <f t="shared" si="74"/>
        <v>3747880.69</v>
      </c>
      <c r="AC94" s="18">
        <f t="shared" si="57"/>
        <v>2623516.48</v>
      </c>
      <c r="AD94" s="18">
        <f t="shared" ref="AD94:AD98" si="80">AB94-AC94</f>
        <v>1124364.21</v>
      </c>
      <c r="AE94" s="18">
        <v>0</v>
      </c>
      <c r="AF94" s="18">
        <v>0</v>
      </c>
      <c r="AG94" s="18">
        <v>0</v>
      </c>
      <c r="AH94" s="18">
        <v>0</v>
      </c>
      <c r="AI94" s="73">
        <v>0.86499999999999999</v>
      </c>
      <c r="AJ94" s="81">
        <f t="shared" si="75"/>
        <v>0.13500000000000001</v>
      </c>
      <c r="AK94" s="23">
        <f t="shared" si="66"/>
        <v>27762079.199999999</v>
      </c>
      <c r="AL94" s="22">
        <f t="shared" si="76"/>
        <v>24014198.510000002</v>
      </c>
      <c r="AM94" s="22">
        <f t="shared" si="77"/>
        <v>3747880.69</v>
      </c>
      <c r="AN94" s="74" t="b">
        <f t="shared" si="60"/>
        <v>1</v>
      </c>
      <c r="AO94" s="74" t="b">
        <f t="shared" si="61"/>
        <v>1</v>
      </c>
      <c r="AP94" s="74" t="b">
        <f t="shared" si="62"/>
        <v>1</v>
      </c>
      <c r="AQ94" s="5" t="s">
        <v>1125</v>
      </c>
      <c r="AR94" s="28" t="s">
        <v>1155</v>
      </c>
      <c r="AS94" s="28" t="s">
        <v>1157</v>
      </c>
      <c r="AT94" t="b">
        <f t="shared" si="63"/>
        <v>1</v>
      </c>
      <c r="AU94" t="b">
        <f t="shared" si="64"/>
        <v>1</v>
      </c>
      <c r="AV94" t="b">
        <f t="shared" si="65"/>
        <v>1</v>
      </c>
      <c r="AW94" s="83">
        <f t="shared" si="68"/>
        <v>0.7</v>
      </c>
      <c r="AX94" s="83">
        <f t="shared" si="69"/>
        <v>0.7</v>
      </c>
      <c r="AY94" s="72" t="b">
        <f t="shared" si="70"/>
        <v>1</v>
      </c>
    </row>
    <row r="95" spans="1:51" ht="23.25" x14ac:dyDescent="0.35">
      <c r="A95" s="49">
        <v>555</v>
      </c>
      <c r="B95" s="77" t="s">
        <v>659</v>
      </c>
      <c r="C95" s="50">
        <v>54</v>
      </c>
      <c r="D95" s="51">
        <v>43602</v>
      </c>
      <c r="E95" s="52">
        <v>577.6</v>
      </c>
      <c r="F95" s="53">
        <v>27</v>
      </c>
      <c r="G95" s="52">
        <v>555.79999999999995</v>
      </c>
      <c r="H95" s="53">
        <v>27</v>
      </c>
      <c r="I95" s="54" t="s">
        <v>1166</v>
      </c>
      <c r="J95" s="54" t="s">
        <v>1167</v>
      </c>
      <c r="K95" s="55">
        <v>25</v>
      </c>
      <c r="L95" s="55">
        <v>25</v>
      </c>
      <c r="M95" s="79">
        <v>555.79999999999995</v>
      </c>
      <c r="N95" s="39">
        <v>556</v>
      </c>
      <c r="O95" s="39">
        <v>556</v>
      </c>
      <c r="P95" s="39">
        <v>556</v>
      </c>
      <c r="Q95" s="56">
        <v>555.79999999999995</v>
      </c>
      <c r="R95" s="57"/>
      <c r="S95" s="57"/>
      <c r="T95" s="18">
        <f t="shared" si="72"/>
        <v>60297630.399999999</v>
      </c>
      <c r="U95" s="18">
        <f t="shared" si="73"/>
        <v>52157450.299999997</v>
      </c>
      <c r="V95" s="18">
        <f t="shared" si="55"/>
        <v>36510215.210000001</v>
      </c>
      <c r="W95" s="18">
        <f t="shared" si="79"/>
        <v>15647235.09</v>
      </c>
      <c r="X95" s="18">
        <v>0</v>
      </c>
      <c r="Y95" s="18">
        <v>0</v>
      </c>
      <c r="Z95" s="18">
        <v>0</v>
      </c>
      <c r="AA95" s="18">
        <v>0</v>
      </c>
      <c r="AB95" s="18">
        <f t="shared" si="74"/>
        <v>8140180.0999999996</v>
      </c>
      <c r="AC95" s="18">
        <f t="shared" si="57"/>
        <v>5698126.0700000003</v>
      </c>
      <c r="AD95" s="18">
        <f t="shared" si="80"/>
        <v>2442054.0299999998</v>
      </c>
      <c r="AE95" s="18">
        <v>0</v>
      </c>
      <c r="AF95" s="18">
        <v>0</v>
      </c>
      <c r="AG95" s="18">
        <v>0</v>
      </c>
      <c r="AH95" s="18">
        <v>0</v>
      </c>
      <c r="AI95" s="73">
        <v>0.86499999999999999</v>
      </c>
      <c r="AJ95" s="81">
        <f t="shared" si="75"/>
        <v>0.13500000000000001</v>
      </c>
      <c r="AK95" s="23">
        <f t="shared" si="66"/>
        <v>60297630.399999999</v>
      </c>
      <c r="AL95" s="22">
        <f t="shared" si="76"/>
        <v>52157450.299999997</v>
      </c>
      <c r="AM95" s="22">
        <f t="shared" si="77"/>
        <v>8140180.0999999996</v>
      </c>
      <c r="AN95" s="74" t="b">
        <f t="shared" si="60"/>
        <v>1</v>
      </c>
      <c r="AO95" s="74" t="b">
        <f t="shared" si="61"/>
        <v>1</v>
      </c>
      <c r="AP95" s="74" t="b">
        <f t="shared" si="62"/>
        <v>1</v>
      </c>
      <c r="AQ95" s="5" t="s">
        <v>1125</v>
      </c>
      <c r="AR95" s="28" t="s">
        <v>1155</v>
      </c>
      <c r="AS95" s="28" t="s">
        <v>1157</v>
      </c>
      <c r="AT95" t="b">
        <f t="shared" si="63"/>
        <v>1</v>
      </c>
      <c r="AU95" t="b">
        <f t="shared" si="64"/>
        <v>1</v>
      </c>
      <c r="AV95" t="b">
        <f t="shared" si="65"/>
        <v>1</v>
      </c>
      <c r="AW95" s="83">
        <f t="shared" si="68"/>
        <v>0.7</v>
      </c>
      <c r="AX95" s="83">
        <f t="shared" si="69"/>
        <v>0.7</v>
      </c>
      <c r="AY95" s="72" t="b">
        <f t="shared" si="70"/>
        <v>1</v>
      </c>
    </row>
    <row r="96" spans="1:51" ht="23.25" x14ac:dyDescent="0.35">
      <c r="A96" s="49">
        <v>557</v>
      </c>
      <c r="B96" s="77" t="s">
        <v>660</v>
      </c>
      <c r="C96" s="50">
        <v>374</v>
      </c>
      <c r="D96" s="51">
        <v>44035</v>
      </c>
      <c r="E96" s="52">
        <v>74.5</v>
      </c>
      <c r="F96" s="53">
        <v>6</v>
      </c>
      <c r="G96" s="52">
        <v>74.5</v>
      </c>
      <c r="H96" s="53">
        <v>6</v>
      </c>
      <c r="I96" s="54" t="s">
        <v>1166</v>
      </c>
      <c r="J96" s="54" t="s">
        <v>1167</v>
      </c>
      <c r="K96" s="55">
        <v>6</v>
      </c>
      <c r="L96" s="55">
        <v>6</v>
      </c>
      <c r="M96" s="56">
        <v>74.5</v>
      </c>
      <c r="N96" s="39"/>
      <c r="O96" s="39"/>
      <c r="P96" s="39"/>
      <c r="Q96" s="56">
        <v>74.5</v>
      </c>
      <c r="R96" s="57"/>
      <c r="S96" s="57"/>
      <c r="T96" s="18">
        <f t="shared" si="72"/>
        <v>8082356</v>
      </c>
      <c r="U96" s="18">
        <f t="shared" si="73"/>
        <v>6991237.9400000004</v>
      </c>
      <c r="V96" s="18">
        <f t="shared" si="55"/>
        <v>4893866.5599999996</v>
      </c>
      <c r="W96" s="18">
        <f t="shared" ref="W96:W98" si="81">U96-V96</f>
        <v>2097371.38</v>
      </c>
      <c r="X96" s="18">
        <v>0</v>
      </c>
      <c r="Y96" s="18">
        <v>0</v>
      </c>
      <c r="Z96" s="18">
        <v>0</v>
      </c>
      <c r="AA96" s="18">
        <v>0</v>
      </c>
      <c r="AB96" s="18">
        <f t="shared" si="74"/>
        <v>1091118.06</v>
      </c>
      <c r="AC96" s="18">
        <f t="shared" si="57"/>
        <v>763782.64</v>
      </c>
      <c r="AD96" s="18">
        <f t="shared" si="80"/>
        <v>327335.42</v>
      </c>
      <c r="AE96" s="18">
        <v>0</v>
      </c>
      <c r="AF96" s="18">
        <v>0</v>
      </c>
      <c r="AG96" s="18">
        <v>0</v>
      </c>
      <c r="AH96" s="18">
        <v>0</v>
      </c>
      <c r="AI96" s="73">
        <v>0.86499999999999999</v>
      </c>
      <c r="AJ96" s="81">
        <f t="shared" si="75"/>
        <v>0.13500000000000001</v>
      </c>
      <c r="AK96" s="23">
        <f t="shared" si="66"/>
        <v>8082356</v>
      </c>
      <c r="AL96" s="22">
        <f t="shared" si="76"/>
        <v>6991237.9400000004</v>
      </c>
      <c r="AM96" s="22">
        <f t="shared" si="77"/>
        <v>1091118.06</v>
      </c>
      <c r="AN96" s="74" t="b">
        <f t="shared" si="60"/>
        <v>1</v>
      </c>
      <c r="AO96" s="74" t="b">
        <f t="shared" si="61"/>
        <v>1</v>
      </c>
      <c r="AP96" s="74" t="b">
        <f t="shared" si="62"/>
        <v>1</v>
      </c>
      <c r="AQ96" s="5" t="s">
        <v>1125</v>
      </c>
      <c r="AR96" s="28" t="s">
        <v>1155</v>
      </c>
      <c r="AS96" s="28" t="s">
        <v>1157</v>
      </c>
      <c r="AT96" t="b">
        <f t="shared" si="63"/>
        <v>1</v>
      </c>
      <c r="AU96" t="b">
        <f t="shared" si="64"/>
        <v>1</v>
      </c>
      <c r="AV96" t="b">
        <f t="shared" si="65"/>
        <v>1</v>
      </c>
      <c r="AW96" s="83">
        <f t="shared" si="68"/>
        <v>0.7</v>
      </c>
      <c r="AX96" s="83">
        <f t="shared" si="69"/>
        <v>0.7</v>
      </c>
      <c r="AY96" s="72" t="b">
        <f t="shared" si="70"/>
        <v>1</v>
      </c>
    </row>
    <row r="97" spans="1:51" ht="23.25" x14ac:dyDescent="0.35">
      <c r="A97" s="49">
        <v>558</v>
      </c>
      <c r="B97" s="77" t="s">
        <v>661</v>
      </c>
      <c r="C97" s="50">
        <v>376</v>
      </c>
      <c r="D97" s="51">
        <v>44035</v>
      </c>
      <c r="E97" s="52">
        <v>32.6</v>
      </c>
      <c r="F97" s="53">
        <v>3</v>
      </c>
      <c r="G97" s="52">
        <v>33.5</v>
      </c>
      <c r="H97" s="53">
        <v>3</v>
      </c>
      <c r="I97" s="54" t="s">
        <v>1166</v>
      </c>
      <c r="J97" s="54" t="s">
        <v>1167</v>
      </c>
      <c r="K97" s="55">
        <v>3</v>
      </c>
      <c r="L97" s="55">
        <v>3</v>
      </c>
      <c r="M97" s="56">
        <v>33.5</v>
      </c>
      <c r="N97" s="39">
        <v>33.5</v>
      </c>
      <c r="O97" s="39">
        <v>33.5</v>
      </c>
      <c r="P97" s="39">
        <v>33.5</v>
      </c>
      <c r="Q97" s="56">
        <v>33.5</v>
      </c>
      <c r="R97" s="57"/>
      <c r="S97" s="57"/>
      <c r="T97" s="18">
        <f t="shared" si="72"/>
        <v>3634348</v>
      </c>
      <c r="U97" s="18">
        <f t="shared" si="73"/>
        <v>3143711.02</v>
      </c>
      <c r="V97" s="18">
        <f t="shared" si="55"/>
        <v>2200597.71</v>
      </c>
      <c r="W97" s="18">
        <f t="shared" si="81"/>
        <v>943113.31</v>
      </c>
      <c r="X97" s="18">
        <v>0</v>
      </c>
      <c r="Y97" s="18">
        <v>0</v>
      </c>
      <c r="Z97" s="18">
        <v>0</v>
      </c>
      <c r="AA97" s="18">
        <v>0</v>
      </c>
      <c r="AB97" s="18">
        <f t="shared" si="74"/>
        <v>490636.98</v>
      </c>
      <c r="AC97" s="18">
        <f t="shared" si="57"/>
        <v>343445.89</v>
      </c>
      <c r="AD97" s="18">
        <f t="shared" si="80"/>
        <v>147191.09</v>
      </c>
      <c r="AE97" s="18">
        <v>0</v>
      </c>
      <c r="AF97" s="18">
        <v>0</v>
      </c>
      <c r="AG97" s="18">
        <v>0</v>
      </c>
      <c r="AH97" s="18">
        <v>0</v>
      </c>
      <c r="AI97" s="73">
        <v>0.86499999999999999</v>
      </c>
      <c r="AJ97" s="81">
        <f t="shared" si="75"/>
        <v>0.13500000000000001</v>
      </c>
      <c r="AK97" s="23">
        <f t="shared" si="66"/>
        <v>3634348</v>
      </c>
      <c r="AL97" s="22">
        <f t="shared" si="76"/>
        <v>3143711.02</v>
      </c>
      <c r="AM97" s="22">
        <f t="shared" si="77"/>
        <v>490636.98</v>
      </c>
      <c r="AN97" s="74" t="b">
        <f t="shared" si="60"/>
        <v>1</v>
      </c>
      <c r="AO97" s="74" t="b">
        <f t="shared" si="61"/>
        <v>1</v>
      </c>
      <c r="AP97" s="74" t="b">
        <f t="shared" si="62"/>
        <v>1</v>
      </c>
      <c r="AQ97" s="5" t="s">
        <v>1125</v>
      </c>
      <c r="AR97" s="28" t="s">
        <v>1155</v>
      </c>
      <c r="AS97" s="28" t="s">
        <v>1157</v>
      </c>
      <c r="AT97" t="b">
        <f t="shared" si="63"/>
        <v>1</v>
      </c>
      <c r="AU97" t="b">
        <f t="shared" si="64"/>
        <v>1</v>
      </c>
      <c r="AV97" t="b">
        <f t="shared" si="65"/>
        <v>1</v>
      </c>
      <c r="AW97" s="83">
        <f t="shared" si="68"/>
        <v>0.7</v>
      </c>
      <c r="AX97" s="83">
        <f t="shared" si="69"/>
        <v>0.7</v>
      </c>
      <c r="AY97" s="72" t="b">
        <f t="shared" si="70"/>
        <v>1</v>
      </c>
    </row>
    <row r="98" spans="1:51" ht="23.25" x14ac:dyDescent="0.35">
      <c r="A98" s="49">
        <v>559</v>
      </c>
      <c r="B98" s="77" t="s">
        <v>662</v>
      </c>
      <c r="C98" s="50">
        <v>685</v>
      </c>
      <c r="D98" s="51">
        <v>43818</v>
      </c>
      <c r="E98" s="52">
        <v>53.7</v>
      </c>
      <c r="F98" s="53">
        <v>3</v>
      </c>
      <c r="G98" s="52">
        <v>53.7</v>
      </c>
      <c r="H98" s="53">
        <v>3</v>
      </c>
      <c r="I98" s="54" t="s">
        <v>1166</v>
      </c>
      <c r="J98" s="54" t="s">
        <v>1167</v>
      </c>
      <c r="K98" s="55">
        <v>3</v>
      </c>
      <c r="L98" s="55">
        <v>3</v>
      </c>
      <c r="M98" s="56">
        <v>53.7</v>
      </c>
      <c r="N98" s="39"/>
      <c r="O98" s="39"/>
      <c r="P98" s="39"/>
      <c r="Q98" s="56">
        <v>53.7</v>
      </c>
      <c r="R98" s="57"/>
      <c r="S98" s="57"/>
      <c r="T98" s="18">
        <f t="shared" si="72"/>
        <v>5825805.5999999996</v>
      </c>
      <c r="U98" s="18">
        <f t="shared" si="73"/>
        <v>5039321.84</v>
      </c>
      <c r="V98" s="18">
        <f t="shared" si="55"/>
        <v>3527525.29</v>
      </c>
      <c r="W98" s="18">
        <f t="shared" si="81"/>
        <v>1511796.55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74"/>
        <v>786483.76</v>
      </c>
      <c r="AC98" s="18">
        <f t="shared" si="57"/>
        <v>550538.63</v>
      </c>
      <c r="AD98" s="18">
        <f t="shared" si="80"/>
        <v>235945.13</v>
      </c>
      <c r="AE98" s="18">
        <v>0</v>
      </c>
      <c r="AF98" s="18">
        <v>0</v>
      </c>
      <c r="AG98" s="18">
        <v>0</v>
      </c>
      <c r="AH98" s="18">
        <v>0</v>
      </c>
      <c r="AI98" s="73">
        <v>0.86499999999999999</v>
      </c>
      <c r="AJ98" s="81">
        <f t="shared" si="75"/>
        <v>0.13500000000000001</v>
      </c>
      <c r="AK98" s="23">
        <f t="shared" si="66"/>
        <v>5825805.5999999996</v>
      </c>
      <c r="AL98" s="22">
        <f t="shared" si="76"/>
        <v>5039321.84</v>
      </c>
      <c r="AM98" s="22">
        <f t="shared" si="77"/>
        <v>786483.76</v>
      </c>
      <c r="AN98" s="74" t="b">
        <f t="shared" si="60"/>
        <v>1</v>
      </c>
      <c r="AO98" s="74" t="b">
        <f t="shared" si="61"/>
        <v>1</v>
      </c>
      <c r="AP98" s="74" t="b">
        <f t="shared" si="62"/>
        <v>1</v>
      </c>
      <c r="AQ98" s="5" t="s">
        <v>1125</v>
      </c>
      <c r="AR98" s="28" t="s">
        <v>1155</v>
      </c>
      <c r="AS98" s="28" t="s">
        <v>1157</v>
      </c>
      <c r="AT98" t="b">
        <f t="shared" si="63"/>
        <v>1</v>
      </c>
      <c r="AU98" t="b">
        <f t="shared" si="64"/>
        <v>1</v>
      </c>
      <c r="AV98" t="b">
        <f t="shared" si="65"/>
        <v>1</v>
      </c>
      <c r="AW98" s="83">
        <f t="shared" si="68"/>
        <v>0.7</v>
      </c>
      <c r="AX98" s="83">
        <f t="shared" si="69"/>
        <v>0.7</v>
      </c>
      <c r="AY98" s="72" t="b">
        <f t="shared" si="70"/>
        <v>1</v>
      </c>
    </row>
    <row r="99" spans="1:51" ht="23.25" x14ac:dyDescent="0.35">
      <c r="A99" s="49">
        <v>562</v>
      </c>
      <c r="B99" s="77" t="s">
        <v>663</v>
      </c>
      <c r="C99" s="50">
        <v>686</v>
      </c>
      <c r="D99" s="51">
        <v>43818</v>
      </c>
      <c r="E99" s="52">
        <v>288.10000000000002</v>
      </c>
      <c r="F99" s="53">
        <v>21</v>
      </c>
      <c r="G99" s="52">
        <v>288.10000000000002</v>
      </c>
      <c r="H99" s="53">
        <v>21</v>
      </c>
      <c r="I99" s="54" t="s">
        <v>1166</v>
      </c>
      <c r="J99" s="54" t="s">
        <v>1167</v>
      </c>
      <c r="K99" s="55">
        <v>21</v>
      </c>
      <c r="L99" s="55">
        <v>21</v>
      </c>
      <c r="M99" s="56">
        <v>288.10000000000002</v>
      </c>
      <c r="N99" s="39"/>
      <c r="O99" s="39"/>
      <c r="P99" s="39"/>
      <c r="Q99" s="56">
        <v>288.10000000000002</v>
      </c>
      <c r="R99" s="57"/>
      <c r="S99" s="57"/>
      <c r="T99" s="18">
        <f t="shared" si="72"/>
        <v>31255392.800000001</v>
      </c>
      <c r="U99" s="18">
        <f t="shared" si="73"/>
        <v>27035914.77</v>
      </c>
      <c r="V99" s="18">
        <f t="shared" si="55"/>
        <v>18925140.34</v>
      </c>
      <c r="W99" s="18">
        <f>U99-V99</f>
        <v>8110774.4299999997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74"/>
        <v>4219478.03</v>
      </c>
      <c r="AC99" s="18">
        <f t="shared" si="57"/>
        <v>2953634.62</v>
      </c>
      <c r="AD99" s="18">
        <f>AB99-AC99</f>
        <v>1265843.4099999999</v>
      </c>
      <c r="AE99" s="18">
        <v>0</v>
      </c>
      <c r="AF99" s="18">
        <v>0</v>
      </c>
      <c r="AG99" s="18">
        <v>0</v>
      </c>
      <c r="AH99" s="18">
        <v>0</v>
      </c>
      <c r="AI99" s="73">
        <v>0.86499999999999999</v>
      </c>
      <c r="AJ99" s="81">
        <f t="shared" si="75"/>
        <v>0.13500000000000001</v>
      </c>
      <c r="AK99" s="23">
        <f t="shared" si="66"/>
        <v>31255392.800000001</v>
      </c>
      <c r="AL99" s="22">
        <f t="shared" si="76"/>
        <v>27035914.77</v>
      </c>
      <c r="AM99" s="22">
        <f t="shared" si="77"/>
        <v>4219478.03</v>
      </c>
      <c r="AN99" s="74" t="b">
        <f t="shared" si="60"/>
        <v>1</v>
      </c>
      <c r="AO99" s="74" t="b">
        <f t="shared" si="61"/>
        <v>1</v>
      </c>
      <c r="AP99" s="74" t="b">
        <f t="shared" si="62"/>
        <v>1</v>
      </c>
      <c r="AQ99" s="5" t="s">
        <v>1125</v>
      </c>
      <c r="AR99" s="28" t="s">
        <v>1155</v>
      </c>
      <c r="AS99" s="28" t="s">
        <v>1157</v>
      </c>
      <c r="AT99" t="b">
        <f t="shared" si="63"/>
        <v>1</v>
      </c>
      <c r="AU99" t="b">
        <f t="shared" si="64"/>
        <v>1</v>
      </c>
      <c r="AV99" t="b">
        <f t="shared" si="65"/>
        <v>1</v>
      </c>
      <c r="AW99" s="83">
        <f t="shared" si="68"/>
        <v>0.7</v>
      </c>
      <c r="AX99" s="83">
        <f t="shared" si="69"/>
        <v>0.7</v>
      </c>
      <c r="AY99" s="72" t="b">
        <f t="shared" si="70"/>
        <v>1</v>
      </c>
    </row>
    <row r="100" spans="1:51" ht="23.25" x14ac:dyDescent="0.35">
      <c r="A100" s="49">
        <v>565</v>
      </c>
      <c r="B100" s="77" t="s">
        <v>664</v>
      </c>
      <c r="C100" s="50">
        <v>55</v>
      </c>
      <c r="D100" s="51">
        <v>43602</v>
      </c>
      <c r="E100" s="52">
        <v>473.7</v>
      </c>
      <c r="F100" s="53">
        <v>31</v>
      </c>
      <c r="G100" s="52">
        <v>473.7</v>
      </c>
      <c r="H100" s="53">
        <v>31</v>
      </c>
      <c r="I100" s="54" t="s">
        <v>1166</v>
      </c>
      <c r="J100" s="54" t="s">
        <v>1167</v>
      </c>
      <c r="K100" s="55">
        <v>31</v>
      </c>
      <c r="L100" s="55">
        <v>31</v>
      </c>
      <c r="M100" s="56">
        <v>473.7</v>
      </c>
      <c r="N100" s="39"/>
      <c r="O100" s="39"/>
      <c r="P100" s="39"/>
      <c r="Q100" s="56">
        <v>473.7</v>
      </c>
      <c r="R100" s="57"/>
      <c r="S100" s="57"/>
      <c r="T100" s="18">
        <f t="shared" si="72"/>
        <v>51390765.600000001</v>
      </c>
      <c r="U100" s="18">
        <f t="shared" si="73"/>
        <v>44453012.240000002</v>
      </c>
      <c r="V100" s="18">
        <f t="shared" si="55"/>
        <v>31117108.57</v>
      </c>
      <c r="W100" s="18">
        <f>U100-V100</f>
        <v>13335903.67</v>
      </c>
      <c r="X100" s="18">
        <v>0</v>
      </c>
      <c r="Y100" s="18">
        <v>0</v>
      </c>
      <c r="Z100" s="18">
        <v>0</v>
      </c>
      <c r="AA100" s="18">
        <v>0</v>
      </c>
      <c r="AB100" s="18">
        <f t="shared" si="74"/>
        <v>6937753.3600000003</v>
      </c>
      <c r="AC100" s="18">
        <f t="shared" si="57"/>
        <v>4856427.3499999996</v>
      </c>
      <c r="AD100" s="18">
        <f>AB100-AC100</f>
        <v>2081326.01</v>
      </c>
      <c r="AE100" s="18">
        <v>0</v>
      </c>
      <c r="AF100" s="18">
        <v>0</v>
      </c>
      <c r="AG100" s="18">
        <v>0</v>
      </c>
      <c r="AH100" s="18">
        <v>0</v>
      </c>
      <c r="AI100" s="73">
        <v>0.86499999999999999</v>
      </c>
      <c r="AJ100" s="81">
        <f t="shared" si="75"/>
        <v>0.13500000000000001</v>
      </c>
      <c r="AK100" s="23">
        <f t="shared" si="66"/>
        <v>51390765.600000001</v>
      </c>
      <c r="AL100" s="22">
        <f t="shared" si="76"/>
        <v>44453012.240000002</v>
      </c>
      <c r="AM100" s="22">
        <f t="shared" si="77"/>
        <v>6937753.3600000003</v>
      </c>
      <c r="AN100" s="74" t="b">
        <f t="shared" si="60"/>
        <v>1</v>
      </c>
      <c r="AO100" s="74" t="b">
        <f t="shared" si="61"/>
        <v>1</v>
      </c>
      <c r="AP100" s="74" t="b">
        <f t="shared" si="62"/>
        <v>1</v>
      </c>
      <c r="AQ100" s="5" t="s">
        <v>1125</v>
      </c>
      <c r="AR100" s="28" t="s">
        <v>1155</v>
      </c>
      <c r="AS100" s="28" t="s">
        <v>1157</v>
      </c>
      <c r="AT100" t="b">
        <f t="shared" si="63"/>
        <v>1</v>
      </c>
      <c r="AU100" t="b">
        <f t="shared" si="64"/>
        <v>1</v>
      </c>
      <c r="AV100" t="b">
        <f t="shared" si="65"/>
        <v>1</v>
      </c>
      <c r="AW100" s="83">
        <f t="shared" si="68"/>
        <v>0.7</v>
      </c>
      <c r="AX100" s="83">
        <f t="shared" si="69"/>
        <v>0.7</v>
      </c>
      <c r="AY100" s="72" t="b">
        <f t="shared" si="70"/>
        <v>1</v>
      </c>
    </row>
    <row r="101" spans="1:51" ht="23.25" x14ac:dyDescent="0.35">
      <c r="A101" s="49">
        <v>567</v>
      </c>
      <c r="B101" s="77" t="s">
        <v>665</v>
      </c>
      <c r="C101" s="50">
        <v>1479</v>
      </c>
      <c r="D101" s="51">
        <v>44396</v>
      </c>
      <c r="E101" s="52">
        <v>370.2</v>
      </c>
      <c r="F101" s="53">
        <v>13</v>
      </c>
      <c r="G101" s="52">
        <v>370.2</v>
      </c>
      <c r="H101" s="53">
        <v>13</v>
      </c>
      <c r="I101" s="54" t="s">
        <v>1166</v>
      </c>
      <c r="J101" s="54" t="s">
        <v>1167</v>
      </c>
      <c r="K101" s="55">
        <v>13</v>
      </c>
      <c r="L101" s="55">
        <v>13</v>
      </c>
      <c r="M101" s="56">
        <v>370.2</v>
      </c>
      <c r="N101" s="39"/>
      <c r="O101" s="39"/>
      <c r="P101" s="39"/>
      <c r="Q101" s="56">
        <v>370.2</v>
      </c>
      <c r="R101" s="57"/>
      <c r="S101" s="57"/>
      <c r="T101" s="18">
        <f t="shared" si="72"/>
        <v>40162257.600000001</v>
      </c>
      <c r="U101" s="18">
        <f t="shared" si="73"/>
        <v>34740352.82</v>
      </c>
      <c r="V101" s="18">
        <f t="shared" si="55"/>
        <v>24318246.969999999</v>
      </c>
      <c r="W101" s="18">
        <f t="shared" ref="W101:W102" si="82">U101-V101</f>
        <v>10422105.85</v>
      </c>
      <c r="X101" s="18">
        <v>0</v>
      </c>
      <c r="Y101" s="18">
        <v>0</v>
      </c>
      <c r="Z101" s="18">
        <v>0</v>
      </c>
      <c r="AA101" s="18">
        <v>0</v>
      </c>
      <c r="AB101" s="18">
        <f t="shared" si="74"/>
        <v>5421904.7800000003</v>
      </c>
      <c r="AC101" s="18">
        <f t="shared" si="57"/>
        <v>3795333.35</v>
      </c>
      <c r="AD101" s="18">
        <f t="shared" ref="AD101:AD156" si="83">AB101-AC101</f>
        <v>1626571.43</v>
      </c>
      <c r="AE101" s="18">
        <v>0</v>
      </c>
      <c r="AF101" s="18">
        <v>0</v>
      </c>
      <c r="AG101" s="18">
        <v>0</v>
      </c>
      <c r="AH101" s="18">
        <v>0</v>
      </c>
      <c r="AI101" s="73">
        <v>0.86499999999999999</v>
      </c>
      <c r="AJ101" s="81">
        <f t="shared" si="75"/>
        <v>0.13500000000000001</v>
      </c>
      <c r="AK101" s="23">
        <f t="shared" si="66"/>
        <v>40162257.600000001</v>
      </c>
      <c r="AL101" s="22">
        <f t="shared" si="76"/>
        <v>34740352.82</v>
      </c>
      <c r="AM101" s="22">
        <f t="shared" si="77"/>
        <v>5421904.7800000003</v>
      </c>
      <c r="AN101" s="74" t="b">
        <f t="shared" si="60"/>
        <v>1</v>
      </c>
      <c r="AO101" s="74" t="b">
        <f t="shared" si="61"/>
        <v>1</v>
      </c>
      <c r="AP101" s="74" t="b">
        <f t="shared" si="62"/>
        <v>1</v>
      </c>
      <c r="AQ101" s="5" t="s">
        <v>1125</v>
      </c>
      <c r="AR101" s="28" t="s">
        <v>1155</v>
      </c>
      <c r="AS101" s="28" t="s">
        <v>1157</v>
      </c>
      <c r="AT101" t="b">
        <f t="shared" si="63"/>
        <v>1</v>
      </c>
      <c r="AU101" t="b">
        <f t="shared" si="64"/>
        <v>1</v>
      </c>
      <c r="AV101" t="b">
        <f t="shared" si="65"/>
        <v>1</v>
      </c>
      <c r="AW101" s="83">
        <f t="shared" si="68"/>
        <v>0.7</v>
      </c>
      <c r="AX101" s="83">
        <f t="shared" si="69"/>
        <v>0.7</v>
      </c>
      <c r="AY101" s="72" t="b">
        <f t="shared" si="70"/>
        <v>1</v>
      </c>
    </row>
    <row r="102" spans="1:51" ht="23.25" x14ac:dyDescent="0.35">
      <c r="A102" s="49">
        <v>568</v>
      </c>
      <c r="B102" s="77" t="s">
        <v>666</v>
      </c>
      <c r="C102" s="50">
        <v>2045</v>
      </c>
      <c r="D102" s="51">
        <v>43802</v>
      </c>
      <c r="E102" s="52">
        <v>62.9</v>
      </c>
      <c r="F102" s="53">
        <v>6</v>
      </c>
      <c r="G102" s="52">
        <v>62.9</v>
      </c>
      <c r="H102" s="53">
        <v>6</v>
      </c>
      <c r="I102" s="54" t="s">
        <v>1166</v>
      </c>
      <c r="J102" s="54" t="s">
        <v>1167</v>
      </c>
      <c r="K102" s="55">
        <v>6</v>
      </c>
      <c r="L102" s="55">
        <v>6</v>
      </c>
      <c r="M102" s="56">
        <v>62.9</v>
      </c>
      <c r="N102" s="39"/>
      <c r="O102" s="39"/>
      <c r="P102" s="39"/>
      <c r="Q102" s="56">
        <v>62.9</v>
      </c>
      <c r="R102" s="57"/>
      <c r="S102" s="57"/>
      <c r="T102" s="18">
        <f t="shared" si="72"/>
        <v>6823895.2000000002</v>
      </c>
      <c r="U102" s="18">
        <f t="shared" si="73"/>
        <v>5902669.3499999996</v>
      </c>
      <c r="V102" s="18">
        <f t="shared" si="55"/>
        <v>4131868.55</v>
      </c>
      <c r="W102" s="18">
        <f t="shared" si="82"/>
        <v>1770800.8</v>
      </c>
      <c r="X102" s="18">
        <v>0</v>
      </c>
      <c r="Y102" s="18">
        <v>0</v>
      </c>
      <c r="Z102" s="18">
        <v>0</v>
      </c>
      <c r="AA102" s="18">
        <v>0</v>
      </c>
      <c r="AB102" s="18">
        <f t="shared" si="74"/>
        <v>921225.85</v>
      </c>
      <c r="AC102" s="18">
        <f t="shared" si="57"/>
        <v>644858.1</v>
      </c>
      <c r="AD102" s="18">
        <f t="shared" si="83"/>
        <v>276367.75</v>
      </c>
      <c r="AE102" s="18">
        <v>0</v>
      </c>
      <c r="AF102" s="18">
        <v>0</v>
      </c>
      <c r="AG102" s="18">
        <v>0</v>
      </c>
      <c r="AH102" s="18">
        <v>0</v>
      </c>
      <c r="AI102" s="73">
        <v>0.86499999999999999</v>
      </c>
      <c r="AJ102" s="81">
        <f t="shared" si="75"/>
        <v>0.13500000000000001</v>
      </c>
      <c r="AK102" s="23">
        <f t="shared" si="66"/>
        <v>6823895.2000000002</v>
      </c>
      <c r="AL102" s="22">
        <f t="shared" si="76"/>
        <v>5902669.3499999996</v>
      </c>
      <c r="AM102" s="22">
        <f t="shared" si="77"/>
        <v>921225.85</v>
      </c>
      <c r="AN102" s="74" t="b">
        <f t="shared" si="60"/>
        <v>1</v>
      </c>
      <c r="AO102" s="74" t="b">
        <f t="shared" si="61"/>
        <v>1</v>
      </c>
      <c r="AP102" s="74" t="b">
        <f t="shared" si="62"/>
        <v>1</v>
      </c>
      <c r="AQ102" s="5" t="s">
        <v>1125</v>
      </c>
      <c r="AR102" s="28" t="s">
        <v>1155</v>
      </c>
      <c r="AS102" s="28" t="s">
        <v>1157</v>
      </c>
      <c r="AT102" t="b">
        <f t="shared" si="63"/>
        <v>1</v>
      </c>
      <c r="AU102" t="b">
        <f t="shared" si="64"/>
        <v>1</v>
      </c>
      <c r="AV102" t="b">
        <f t="shared" si="65"/>
        <v>1</v>
      </c>
      <c r="AW102" s="83">
        <f t="shared" si="68"/>
        <v>0.7</v>
      </c>
      <c r="AX102" s="83">
        <f t="shared" si="69"/>
        <v>0.7</v>
      </c>
      <c r="AY102" s="72" t="b">
        <f t="shared" si="70"/>
        <v>1</v>
      </c>
    </row>
    <row r="103" spans="1:51" ht="23.25" x14ac:dyDescent="0.35">
      <c r="A103" s="49">
        <v>569</v>
      </c>
      <c r="B103" s="77" t="s">
        <v>667</v>
      </c>
      <c r="C103" s="50">
        <v>1757</v>
      </c>
      <c r="D103" s="51">
        <v>43760</v>
      </c>
      <c r="E103" s="52">
        <v>110.3</v>
      </c>
      <c r="F103" s="53">
        <v>7</v>
      </c>
      <c r="G103" s="52">
        <v>110.3</v>
      </c>
      <c r="H103" s="53">
        <v>7</v>
      </c>
      <c r="I103" s="54" t="s">
        <v>1166</v>
      </c>
      <c r="J103" s="54" t="s">
        <v>1167</v>
      </c>
      <c r="K103" s="55">
        <v>7</v>
      </c>
      <c r="L103" s="55">
        <v>7</v>
      </c>
      <c r="M103" s="56">
        <v>110.3</v>
      </c>
      <c r="N103" s="39"/>
      <c r="O103" s="39"/>
      <c r="P103" s="39"/>
      <c r="Q103" s="56">
        <v>110.3</v>
      </c>
      <c r="R103" s="57"/>
      <c r="S103" s="57"/>
      <c r="T103" s="18">
        <f t="shared" si="72"/>
        <v>11966226.4</v>
      </c>
      <c r="U103" s="18">
        <f t="shared" si="73"/>
        <v>10350785.84</v>
      </c>
      <c r="V103" s="18">
        <f t="shared" si="55"/>
        <v>7245550.0899999999</v>
      </c>
      <c r="W103" s="18">
        <f t="shared" ref="W103:W156" si="84">U103-V103</f>
        <v>3105235.75</v>
      </c>
      <c r="X103" s="18">
        <v>0</v>
      </c>
      <c r="Y103" s="18">
        <v>0</v>
      </c>
      <c r="Z103" s="18">
        <v>0</v>
      </c>
      <c r="AA103" s="18">
        <v>0</v>
      </c>
      <c r="AB103" s="18">
        <f t="shared" si="74"/>
        <v>1615440.56</v>
      </c>
      <c r="AC103" s="18">
        <f t="shared" si="57"/>
        <v>1130808.3899999999</v>
      </c>
      <c r="AD103" s="18">
        <f t="shared" si="83"/>
        <v>484632.17</v>
      </c>
      <c r="AE103" s="18">
        <v>0</v>
      </c>
      <c r="AF103" s="18">
        <v>0</v>
      </c>
      <c r="AG103" s="18">
        <v>0</v>
      </c>
      <c r="AH103" s="18">
        <v>0</v>
      </c>
      <c r="AI103" s="73">
        <v>0.86499999999999999</v>
      </c>
      <c r="AJ103" s="81">
        <f t="shared" si="75"/>
        <v>0.13500000000000001</v>
      </c>
      <c r="AK103" s="23">
        <f t="shared" si="66"/>
        <v>11966226.4</v>
      </c>
      <c r="AL103" s="22">
        <f t="shared" si="76"/>
        <v>10350785.84</v>
      </c>
      <c r="AM103" s="22">
        <f t="shared" si="77"/>
        <v>1615440.56</v>
      </c>
      <c r="AN103" s="74" t="b">
        <f t="shared" si="60"/>
        <v>1</v>
      </c>
      <c r="AO103" s="74" t="b">
        <f t="shared" si="61"/>
        <v>1</v>
      </c>
      <c r="AP103" s="74" t="b">
        <f t="shared" si="62"/>
        <v>1</v>
      </c>
      <c r="AQ103" s="5" t="s">
        <v>1125</v>
      </c>
      <c r="AR103" s="28" t="s">
        <v>1155</v>
      </c>
      <c r="AS103" s="28" t="s">
        <v>1157</v>
      </c>
      <c r="AT103" t="b">
        <f t="shared" si="63"/>
        <v>1</v>
      </c>
      <c r="AU103" t="b">
        <f t="shared" si="64"/>
        <v>1</v>
      </c>
      <c r="AV103" t="b">
        <f t="shared" si="65"/>
        <v>1</v>
      </c>
      <c r="AW103" s="83">
        <f t="shared" si="68"/>
        <v>0.7</v>
      </c>
      <c r="AX103" s="83">
        <f t="shared" si="69"/>
        <v>0.7</v>
      </c>
      <c r="AY103" s="72" t="b">
        <f t="shared" si="70"/>
        <v>1</v>
      </c>
    </row>
    <row r="104" spans="1:51" ht="23.25" x14ac:dyDescent="0.35">
      <c r="A104" s="49">
        <v>570</v>
      </c>
      <c r="B104" s="77" t="s">
        <v>668</v>
      </c>
      <c r="C104" s="50">
        <v>1088</v>
      </c>
      <c r="D104" s="51">
        <v>43230</v>
      </c>
      <c r="E104" s="52">
        <v>83.5</v>
      </c>
      <c r="F104" s="53">
        <v>12</v>
      </c>
      <c r="G104" s="52">
        <v>83.4</v>
      </c>
      <c r="H104" s="53">
        <v>12</v>
      </c>
      <c r="I104" s="54" t="s">
        <v>1166</v>
      </c>
      <c r="J104" s="54" t="s">
        <v>1167</v>
      </c>
      <c r="K104" s="55">
        <v>12</v>
      </c>
      <c r="L104" s="55">
        <v>12</v>
      </c>
      <c r="M104" s="79">
        <v>83.4</v>
      </c>
      <c r="N104" s="39"/>
      <c r="O104" s="39"/>
      <c r="P104" s="39"/>
      <c r="Q104" s="56">
        <v>83.4</v>
      </c>
      <c r="R104" s="57"/>
      <c r="S104" s="57"/>
      <c r="T104" s="18">
        <f t="shared" si="72"/>
        <v>9047899.1999999993</v>
      </c>
      <c r="U104" s="18">
        <f t="shared" si="73"/>
        <v>7826432.8099999996</v>
      </c>
      <c r="V104" s="18">
        <f t="shared" si="55"/>
        <v>5478502.9699999997</v>
      </c>
      <c r="W104" s="18">
        <f t="shared" si="84"/>
        <v>2347929.84</v>
      </c>
      <c r="X104" s="18">
        <v>0</v>
      </c>
      <c r="Y104" s="18">
        <v>0</v>
      </c>
      <c r="Z104" s="18">
        <v>0</v>
      </c>
      <c r="AA104" s="18">
        <v>0</v>
      </c>
      <c r="AB104" s="18">
        <f t="shared" si="74"/>
        <v>1221466.3899999999</v>
      </c>
      <c r="AC104" s="18">
        <f t="shared" si="57"/>
        <v>855026.47</v>
      </c>
      <c r="AD104" s="18">
        <f t="shared" si="83"/>
        <v>366439.92</v>
      </c>
      <c r="AE104" s="18">
        <v>0</v>
      </c>
      <c r="AF104" s="18">
        <v>0</v>
      </c>
      <c r="AG104" s="18">
        <v>0</v>
      </c>
      <c r="AH104" s="18">
        <v>0</v>
      </c>
      <c r="AI104" s="73">
        <v>0.86499999999999999</v>
      </c>
      <c r="AJ104" s="81">
        <f t="shared" si="75"/>
        <v>0.13500000000000001</v>
      </c>
      <c r="AK104" s="23">
        <f t="shared" si="66"/>
        <v>9047899.1999999993</v>
      </c>
      <c r="AL104" s="22">
        <f t="shared" si="76"/>
        <v>7826432.8099999996</v>
      </c>
      <c r="AM104" s="22">
        <f t="shared" si="77"/>
        <v>1221466.3899999999</v>
      </c>
      <c r="AN104" s="74" t="b">
        <f t="shared" si="60"/>
        <v>1</v>
      </c>
      <c r="AO104" s="74" t="b">
        <f t="shared" si="61"/>
        <v>1</v>
      </c>
      <c r="AP104" s="74" t="b">
        <f t="shared" si="62"/>
        <v>1</v>
      </c>
      <c r="AQ104" s="5" t="s">
        <v>1125</v>
      </c>
      <c r="AR104" s="28" t="s">
        <v>1155</v>
      </c>
      <c r="AS104" s="28" t="s">
        <v>1157</v>
      </c>
      <c r="AT104" t="b">
        <f t="shared" si="63"/>
        <v>1</v>
      </c>
      <c r="AU104" t="b">
        <f t="shared" si="64"/>
        <v>1</v>
      </c>
      <c r="AV104" t="b">
        <f t="shared" si="65"/>
        <v>1</v>
      </c>
      <c r="AW104" s="83">
        <f t="shared" si="68"/>
        <v>0.7</v>
      </c>
      <c r="AX104" s="83">
        <f t="shared" si="69"/>
        <v>0.7</v>
      </c>
      <c r="AY104" s="72" t="b">
        <f t="shared" si="70"/>
        <v>1</v>
      </c>
    </row>
    <row r="105" spans="1:51" ht="23.25" x14ac:dyDescent="0.35">
      <c r="A105" s="49">
        <v>571</v>
      </c>
      <c r="B105" s="77" t="s">
        <v>669</v>
      </c>
      <c r="C105" s="50">
        <v>1478</v>
      </c>
      <c r="D105" s="51">
        <v>44396</v>
      </c>
      <c r="E105" s="52">
        <v>153.30000000000001</v>
      </c>
      <c r="F105" s="53">
        <v>9</v>
      </c>
      <c r="G105" s="52">
        <v>153.30000000000001</v>
      </c>
      <c r="H105" s="53">
        <v>9</v>
      </c>
      <c r="I105" s="54" t="s">
        <v>1166</v>
      </c>
      <c r="J105" s="54" t="s">
        <v>1167</v>
      </c>
      <c r="K105" s="55">
        <v>9</v>
      </c>
      <c r="L105" s="55">
        <v>9</v>
      </c>
      <c r="M105" s="56">
        <v>153.30000000000001</v>
      </c>
      <c r="N105" s="39"/>
      <c r="O105" s="39"/>
      <c r="P105" s="39"/>
      <c r="Q105" s="56">
        <v>153.30000000000001</v>
      </c>
      <c r="R105" s="57"/>
      <c r="S105" s="57"/>
      <c r="T105" s="18">
        <f t="shared" si="72"/>
        <v>16631210.4</v>
      </c>
      <c r="U105" s="18">
        <f t="shared" si="73"/>
        <v>14385997</v>
      </c>
      <c r="V105" s="18">
        <f t="shared" si="55"/>
        <v>10070197.9</v>
      </c>
      <c r="W105" s="18">
        <f t="shared" si="84"/>
        <v>4315799.0999999996</v>
      </c>
      <c r="X105" s="18">
        <v>0</v>
      </c>
      <c r="Y105" s="18">
        <v>0</v>
      </c>
      <c r="Z105" s="18">
        <v>0</v>
      </c>
      <c r="AA105" s="18">
        <v>0</v>
      </c>
      <c r="AB105" s="18">
        <f t="shared" si="74"/>
        <v>2245213.4</v>
      </c>
      <c r="AC105" s="18">
        <f t="shared" si="57"/>
        <v>1571649.38</v>
      </c>
      <c r="AD105" s="18">
        <f t="shared" si="83"/>
        <v>673564.02</v>
      </c>
      <c r="AE105" s="18">
        <v>0</v>
      </c>
      <c r="AF105" s="18">
        <v>0</v>
      </c>
      <c r="AG105" s="18">
        <v>0</v>
      </c>
      <c r="AH105" s="18">
        <v>0</v>
      </c>
      <c r="AI105" s="73">
        <v>0.86499999999999999</v>
      </c>
      <c r="AJ105" s="81">
        <f t="shared" si="75"/>
        <v>0.13500000000000001</v>
      </c>
      <c r="AK105" s="23">
        <f t="shared" si="66"/>
        <v>16631210.4</v>
      </c>
      <c r="AL105" s="22">
        <f t="shared" si="76"/>
        <v>14385997</v>
      </c>
      <c r="AM105" s="22">
        <f t="shared" si="77"/>
        <v>2245213.4</v>
      </c>
      <c r="AN105" s="74" t="b">
        <f t="shared" si="60"/>
        <v>1</v>
      </c>
      <c r="AO105" s="74" t="b">
        <f t="shared" si="61"/>
        <v>1</v>
      </c>
      <c r="AP105" s="74" t="b">
        <f t="shared" si="62"/>
        <v>1</v>
      </c>
      <c r="AQ105" s="5" t="s">
        <v>1125</v>
      </c>
      <c r="AR105" s="28" t="s">
        <v>1155</v>
      </c>
      <c r="AS105" s="28" t="s">
        <v>1157</v>
      </c>
      <c r="AT105" t="b">
        <f t="shared" si="63"/>
        <v>1</v>
      </c>
      <c r="AU105" t="b">
        <f t="shared" si="64"/>
        <v>1</v>
      </c>
      <c r="AV105" t="b">
        <f t="shared" si="65"/>
        <v>1</v>
      </c>
      <c r="AW105" s="83">
        <f t="shared" si="68"/>
        <v>0.7</v>
      </c>
      <c r="AX105" s="83">
        <f t="shared" si="69"/>
        <v>0.7</v>
      </c>
      <c r="AY105" s="72" t="b">
        <f t="shared" si="70"/>
        <v>1</v>
      </c>
    </row>
    <row r="106" spans="1:51" ht="23.25" x14ac:dyDescent="0.35">
      <c r="A106" s="49">
        <v>572</v>
      </c>
      <c r="B106" s="77" t="s">
        <v>670</v>
      </c>
      <c r="C106" s="50">
        <v>2244</v>
      </c>
      <c r="D106" s="51">
        <v>43354</v>
      </c>
      <c r="E106" s="52">
        <v>254.8</v>
      </c>
      <c r="F106" s="53">
        <v>9</v>
      </c>
      <c r="G106" s="52">
        <v>254.8</v>
      </c>
      <c r="H106" s="53">
        <v>9</v>
      </c>
      <c r="I106" s="54" t="s">
        <v>1166</v>
      </c>
      <c r="J106" s="54" t="s">
        <v>1167</v>
      </c>
      <c r="K106" s="55">
        <v>9</v>
      </c>
      <c r="L106" s="55">
        <v>9</v>
      </c>
      <c r="M106" s="56">
        <v>254.8</v>
      </c>
      <c r="N106" s="39"/>
      <c r="O106" s="39"/>
      <c r="P106" s="39"/>
      <c r="Q106" s="56">
        <v>254.8</v>
      </c>
      <c r="R106" s="57"/>
      <c r="S106" s="57"/>
      <c r="T106" s="18">
        <f t="shared" si="72"/>
        <v>27642742.399999999</v>
      </c>
      <c r="U106" s="18">
        <f t="shared" si="73"/>
        <v>23910972.18</v>
      </c>
      <c r="V106" s="18">
        <f t="shared" si="55"/>
        <v>16737680.529999999</v>
      </c>
      <c r="W106" s="18">
        <f t="shared" si="84"/>
        <v>7173291.6500000004</v>
      </c>
      <c r="X106" s="18">
        <v>0</v>
      </c>
      <c r="Y106" s="18">
        <v>0</v>
      </c>
      <c r="Z106" s="18">
        <v>0</v>
      </c>
      <c r="AA106" s="18">
        <v>0</v>
      </c>
      <c r="AB106" s="18">
        <f t="shared" si="74"/>
        <v>3731770.22</v>
      </c>
      <c r="AC106" s="18">
        <f t="shared" si="57"/>
        <v>2612239.15</v>
      </c>
      <c r="AD106" s="18">
        <f t="shared" si="83"/>
        <v>1119531.07</v>
      </c>
      <c r="AE106" s="18">
        <v>0</v>
      </c>
      <c r="AF106" s="18">
        <v>0</v>
      </c>
      <c r="AG106" s="18">
        <v>0</v>
      </c>
      <c r="AH106" s="18">
        <v>0</v>
      </c>
      <c r="AI106" s="73">
        <v>0.86499999999999999</v>
      </c>
      <c r="AJ106" s="81">
        <f t="shared" si="75"/>
        <v>0.13500000000000001</v>
      </c>
      <c r="AK106" s="23">
        <f t="shared" si="66"/>
        <v>27642742.399999999</v>
      </c>
      <c r="AL106" s="22">
        <f t="shared" si="76"/>
        <v>23910972.18</v>
      </c>
      <c r="AM106" s="22">
        <f t="shared" si="77"/>
        <v>3731770.22</v>
      </c>
      <c r="AN106" s="74" t="b">
        <f t="shared" si="60"/>
        <v>1</v>
      </c>
      <c r="AO106" s="74" t="b">
        <f t="shared" si="61"/>
        <v>1</v>
      </c>
      <c r="AP106" s="74" t="b">
        <f t="shared" si="62"/>
        <v>1</v>
      </c>
      <c r="AQ106" s="5" t="s">
        <v>1125</v>
      </c>
      <c r="AR106" s="28" t="s">
        <v>1155</v>
      </c>
      <c r="AS106" s="28" t="s">
        <v>1157</v>
      </c>
      <c r="AT106" t="b">
        <f t="shared" si="63"/>
        <v>1</v>
      </c>
      <c r="AU106" t="b">
        <f t="shared" si="64"/>
        <v>1</v>
      </c>
      <c r="AV106" t="b">
        <f t="shared" si="65"/>
        <v>1</v>
      </c>
      <c r="AW106" s="83">
        <f t="shared" si="68"/>
        <v>0.7</v>
      </c>
      <c r="AX106" s="83">
        <f t="shared" si="69"/>
        <v>0.7</v>
      </c>
      <c r="AY106" s="72" t="b">
        <f t="shared" si="70"/>
        <v>1</v>
      </c>
    </row>
    <row r="107" spans="1:51" ht="23.25" x14ac:dyDescent="0.35">
      <c r="A107" s="49">
        <v>573</v>
      </c>
      <c r="B107" s="77" t="s">
        <v>671</v>
      </c>
      <c r="C107" s="50">
        <v>2350</v>
      </c>
      <c r="D107" s="51">
        <v>43829</v>
      </c>
      <c r="E107" s="52">
        <v>70.099999999999994</v>
      </c>
      <c r="F107" s="53">
        <v>2</v>
      </c>
      <c r="G107" s="52">
        <v>70.099999999999994</v>
      </c>
      <c r="H107" s="53">
        <v>2</v>
      </c>
      <c r="I107" s="54" t="s">
        <v>1166</v>
      </c>
      <c r="J107" s="54" t="s">
        <v>1167</v>
      </c>
      <c r="K107" s="55">
        <v>2</v>
      </c>
      <c r="L107" s="55">
        <v>2</v>
      </c>
      <c r="M107" s="56">
        <v>70.099999999999994</v>
      </c>
      <c r="N107" s="39"/>
      <c r="O107" s="39"/>
      <c r="P107" s="39"/>
      <c r="Q107" s="56">
        <v>70.099999999999994</v>
      </c>
      <c r="R107" s="57"/>
      <c r="S107" s="57"/>
      <c r="T107" s="18">
        <f t="shared" si="72"/>
        <v>7605008.7999999998</v>
      </c>
      <c r="U107" s="18">
        <f t="shared" si="73"/>
        <v>6578332.6100000003</v>
      </c>
      <c r="V107" s="18">
        <f t="shared" si="55"/>
        <v>4604832.83</v>
      </c>
      <c r="W107" s="18">
        <f t="shared" si="84"/>
        <v>1973499.78</v>
      </c>
      <c r="X107" s="18">
        <v>0</v>
      </c>
      <c r="Y107" s="18">
        <v>0</v>
      </c>
      <c r="Z107" s="18">
        <v>0</v>
      </c>
      <c r="AA107" s="18">
        <v>0</v>
      </c>
      <c r="AB107" s="18">
        <f t="shared" si="74"/>
        <v>1026676.19</v>
      </c>
      <c r="AC107" s="18">
        <f t="shared" si="57"/>
        <v>718673.33</v>
      </c>
      <c r="AD107" s="18">
        <f t="shared" si="83"/>
        <v>308002.86</v>
      </c>
      <c r="AE107" s="18">
        <v>0</v>
      </c>
      <c r="AF107" s="18">
        <v>0</v>
      </c>
      <c r="AG107" s="18">
        <v>0</v>
      </c>
      <c r="AH107" s="18">
        <v>0</v>
      </c>
      <c r="AI107" s="73">
        <v>0.86499999999999999</v>
      </c>
      <c r="AJ107" s="81">
        <f t="shared" si="75"/>
        <v>0.13500000000000001</v>
      </c>
      <c r="AK107" s="23">
        <f t="shared" si="66"/>
        <v>7605008.7999999998</v>
      </c>
      <c r="AL107" s="22">
        <f t="shared" si="76"/>
        <v>6578332.6100000003</v>
      </c>
      <c r="AM107" s="22">
        <f t="shared" si="77"/>
        <v>1026676.19</v>
      </c>
      <c r="AN107" s="74" t="b">
        <f t="shared" si="60"/>
        <v>1</v>
      </c>
      <c r="AO107" s="74" t="b">
        <f t="shared" si="61"/>
        <v>1</v>
      </c>
      <c r="AP107" s="74" t="b">
        <f t="shared" si="62"/>
        <v>1</v>
      </c>
      <c r="AQ107" s="5" t="s">
        <v>1125</v>
      </c>
      <c r="AR107" s="28" t="s">
        <v>1155</v>
      </c>
      <c r="AS107" s="28" t="s">
        <v>1157</v>
      </c>
      <c r="AT107" t="b">
        <f t="shared" si="63"/>
        <v>1</v>
      </c>
      <c r="AU107" t="b">
        <f t="shared" si="64"/>
        <v>1</v>
      </c>
      <c r="AV107" t="b">
        <f t="shared" si="65"/>
        <v>1</v>
      </c>
      <c r="AW107" s="83">
        <f t="shared" si="68"/>
        <v>0.7</v>
      </c>
      <c r="AX107" s="83">
        <f t="shared" si="69"/>
        <v>0.7</v>
      </c>
      <c r="AY107" s="72" t="b">
        <f t="shared" si="70"/>
        <v>1</v>
      </c>
    </row>
    <row r="108" spans="1:51" ht="23.25" x14ac:dyDescent="0.35">
      <c r="A108" s="49">
        <v>574</v>
      </c>
      <c r="B108" s="77" t="s">
        <v>672</v>
      </c>
      <c r="C108" s="50">
        <v>2048</v>
      </c>
      <c r="D108" s="51">
        <v>43802</v>
      </c>
      <c r="E108" s="52">
        <v>113.5</v>
      </c>
      <c r="F108" s="53">
        <v>10</v>
      </c>
      <c r="G108" s="52">
        <v>113.5</v>
      </c>
      <c r="H108" s="53">
        <v>10</v>
      </c>
      <c r="I108" s="54" t="s">
        <v>1166</v>
      </c>
      <c r="J108" s="54" t="s">
        <v>1167</v>
      </c>
      <c r="K108" s="55">
        <v>10</v>
      </c>
      <c r="L108" s="55">
        <v>10</v>
      </c>
      <c r="M108" s="56">
        <v>113.5</v>
      </c>
      <c r="N108" s="39"/>
      <c r="O108" s="39"/>
      <c r="P108" s="39"/>
      <c r="Q108" s="56">
        <v>113.5</v>
      </c>
      <c r="R108" s="57"/>
      <c r="S108" s="57"/>
      <c r="T108" s="18">
        <f t="shared" si="72"/>
        <v>12313388</v>
      </c>
      <c r="U108" s="18">
        <f t="shared" si="73"/>
        <v>10651080.619999999</v>
      </c>
      <c r="V108" s="18">
        <f t="shared" si="55"/>
        <v>7455756.4299999997</v>
      </c>
      <c r="W108" s="18">
        <f t="shared" si="84"/>
        <v>3195324.19</v>
      </c>
      <c r="X108" s="18">
        <v>0</v>
      </c>
      <c r="Y108" s="18">
        <v>0</v>
      </c>
      <c r="Z108" s="18">
        <v>0</v>
      </c>
      <c r="AA108" s="18">
        <v>0</v>
      </c>
      <c r="AB108" s="18">
        <f t="shared" si="74"/>
        <v>1662307.38</v>
      </c>
      <c r="AC108" s="18">
        <f t="shared" si="57"/>
        <v>1163615.17</v>
      </c>
      <c r="AD108" s="18">
        <f t="shared" si="83"/>
        <v>498692.21</v>
      </c>
      <c r="AE108" s="18">
        <v>0</v>
      </c>
      <c r="AF108" s="18">
        <v>0</v>
      </c>
      <c r="AG108" s="18">
        <v>0</v>
      </c>
      <c r="AH108" s="18">
        <v>0</v>
      </c>
      <c r="AI108" s="73">
        <v>0.86499999999999999</v>
      </c>
      <c r="AJ108" s="81">
        <f t="shared" si="75"/>
        <v>0.13500000000000001</v>
      </c>
      <c r="AK108" s="23">
        <f t="shared" si="66"/>
        <v>12313388</v>
      </c>
      <c r="AL108" s="22">
        <f t="shared" si="76"/>
        <v>10651080.619999999</v>
      </c>
      <c r="AM108" s="22">
        <f t="shared" si="77"/>
        <v>1662307.38</v>
      </c>
      <c r="AN108" s="74" t="b">
        <f t="shared" si="60"/>
        <v>1</v>
      </c>
      <c r="AO108" s="74" t="b">
        <f t="shared" si="61"/>
        <v>1</v>
      </c>
      <c r="AP108" s="74" t="b">
        <f t="shared" si="62"/>
        <v>1</v>
      </c>
      <c r="AQ108" s="5" t="s">
        <v>1125</v>
      </c>
      <c r="AR108" s="28" t="s">
        <v>1155</v>
      </c>
      <c r="AS108" s="28" t="s">
        <v>1157</v>
      </c>
      <c r="AT108" t="b">
        <f t="shared" si="63"/>
        <v>1</v>
      </c>
      <c r="AU108" t="b">
        <f t="shared" si="64"/>
        <v>1</v>
      </c>
      <c r="AV108" t="b">
        <f t="shared" si="65"/>
        <v>1</v>
      </c>
      <c r="AW108" s="83">
        <f t="shared" si="68"/>
        <v>0.7</v>
      </c>
      <c r="AX108" s="83">
        <f t="shared" si="69"/>
        <v>0.7</v>
      </c>
      <c r="AY108" s="72" t="b">
        <f t="shared" si="70"/>
        <v>1</v>
      </c>
    </row>
    <row r="109" spans="1:51" ht="23.25" x14ac:dyDescent="0.35">
      <c r="A109" s="49">
        <v>575</v>
      </c>
      <c r="B109" s="77" t="s">
        <v>673</v>
      </c>
      <c r="C109" s="50">
        <v>420</v>
      </c>
      <c r="D109" s="51">
        <v>43158</v>
      </c>
      <c r="E109" s="52">
        <v>224.5</v>
      </c>
      <c r="F109" s="53">
        <v>18</v>
      </c>
      <c r="G109" s="52">
        <v>224.5</v>
      </c>
      <c r="H109" s="53">
        <v>18</v>
      </c>
      <c r="I109" s="54" t="s">
        <v>1166</v>
      </c>
      <c r="J109" s="54" t="s">
        <v>1167</v>
      </c>
      <c r="K109" s="55">
        <v>18</v>
      </c>
      <c r="L109" s="55">
        <v>18</v>
      </c>
      <c r="M109" s="56">
        <v>224.5</v>
      </c>
      <c r="N109" s="39"/>
      <c r="O109" s="39"/>
      <c r="P109" s="39"/>
      <c r="Q109" s="56">
        <v>224.5</v>
      </c>
      <c r="R109" s="57"/>
      <c r="S109" s="57"/>
      <c r="T109" s="18">
        <f t="shared" si="72"/>
        <v>24355556</v>
      </c>
      <c r="U109" s="18">
        <f t="shared" si="73"/>
        <v>21067555.940000001</v>
      </c>
      <c r="V109" s="18">
        <f t="shared" si="55"/>
        <v>14747289.16</v>
      </c>
      <c r="W109" s="18">
        <f t="shared" si="84"/>
        <v>6320266.7800000003</v>
      </c>
      <c r="X109" s="18">
        <v>0</v>
      </c>
      <c r="Y109" s="18">
        <v>0</v>
      </c>
      <c r="Z109" s="18">
        <v>0</v>
      </c>
      <c r="AA109" s="18">
        <v>0</v>
      </c>
      <c r="AB109" s="18">
        <f t="shared" si="74"/>
        <v>3288000.06</v>
      </c>
      <c r="AC109" s="18">
        <f t="shared" si="57"/>
        <v>2301600.04</v>
      </c>
      <c r="AD109" s="18">
        <f t="shared" si="83"/>
        <v>986400.02</v>
      </c>
      <c r="AE109" s="18">
        <v>0</v>
      </c>
      <c r="AF109" s="18">
        <v>0</v>
      </c>
      <c r="AG109" s="18">
        <v>0</v>
      </c>
      <c r="AH109" s="18">
        <v>0</v>
      </c>
      <c r="AI109" s="73">
        <v>0.86499999999999999</v>
      </c>
      <c r="AJ109" s="81">
        <f t="shared" si="75"/>
        <v>0.13500000000000001</v>
      </c>
      <c r="AK109" s="23">
        <f t="shared" si="66"/>
        <v>24355556</v>
      </c>
      <c r="AL109" s="22">
        <f t="shared" si="76"/>
        <v>21067555.940000001</v>
      </c>
      <c r="AM109" s="22">
        <f t="shared" si="77"/>
        <v>3288000.06</v>
      </c>
      <c r="AN109" s="74" t="b">
        <f t="shared" si="60"/>
        <v>1</v>
      </c>
      <c r="AO109" s="74" t="b">
        <f t="shared" si="61"/>
        <v>1</v>
      </c>
      <c r="AP109" s="74" t="b">
        <f t="shared" si="62"/>
        <v>1</v>
      </c>
      <c r="AQ109" s="5" t="s">
        <v>1125</v>
      </c>
      <c r="AR109" s="28" t="s">
        <v>1155</v>
      </c>
      <c r="AS109" s="28" t="s">
        <v>1157</v>
      </c>
      <c r="AT109" t="b">
        <f t="shared" si="63"/>
        <v>1</v>
      </c>
      <c r="AU109" t="b">
        <f t="shared" si="64"/>
        <v>1</v>
      </c>
      <c r="AV109" t="b">
        <f t="shared" si="65"/>
        <v>1</v>
      </c>
      <c r="AW109" s="83">
        <f t="shared" si="68"/>
        <v>0.7</v>
      </c>
      <c r="AX109" s="83">
        <f t="shared" si="69"/>
        <v>0.7</v>
      </c>
      <c r="AY109" s="72" t="b">
        <f t="shared" si="70"/>
        <v>1</v>
      </c>
    </row>
    <row r="110" spans="1:51" ht="23.25" x14ac:dyDescent="0.35">
      <c r="A110" s="49">
        <v>576</v>
      </c>
      <c r="B110" s="77" t="s">
        <v>674</v>
      </c>
      <c r="C110" s="50">
        <v>1796</v>
      </c>
      <c r="D110" s="51">
        <v>43297</v>
      </c>
      <c r="E110" s="52">
        <v>74.3</v>
      </c>
      <c r="F110" s="53">
        <v>2</v>
      </c>
      <c r="G110" s="52">
        <v>74.3</v>
      </c>
      <c r="H110" s="53">
        <v>2</v>
      </c>
      <c r="I110" s="54" t="s">
        <v>1166</v>
      </c>
      <c r="J110" s="54" t="s">
        <v>1167</v>
      </c>
      <c r="K110" s="55">
        <v>2</v>
      </c>
      <c r="L110" s="55">
        <v>2</v>
      </c>
      <c r="M110" s="56">
        <v>74.3</v>
      </c>
      <c r="N110" s="39"/>
      <c r="O110" s="39"/>
      <c r="P110" s="39"/>
      <c r="Q110" s="56">
        <v>74.3</v>
      </c>
      <c r="R110" s="57"/>
      <c r="S110" s="57"/>
      <c r="T110" s="18">
        <f t="shared" si="72"/>
        <v>8060658.4000000004</v>
      </c>
      <c r="U110" s="18">
        <f t="shared" si="73"/>
        <v>6972469.5199999996</v>
      </c>
      <c r="V110" s="18">
        <f t="shared" si="55"/>
        <v>4880728.66</v>
      </c>
      <c r="W110" s="18">
        <f t="shared" si="84"/>
        <v>2091740.86</v>
      </c>
      <c r="X110" s="18">
        <v>0</v>
      </c>
      <c r="Y110" s="18">
        <v>0</v>
      </c>
      <c r="Z110" s="18">
        <v>0</v>
      </c>
      <c r="AA110" s="18">
        <v>0</v>
      </c>
      <c r="AB110" s="18">
        <f t="shared" si="74"/>
        <v>1088188.8799999999</v>
      </c>
      <c r="AC110" s="18">
        <f t="shared" si="57"/>
        <v>761732.22</v>
      </c>
      <c r="AD110" s="18">
        <f t="shared" si="83"/>
        <v>326456.65999999997</v>
      </c>
      <c r="AE110" s="18">
        <v>0</v>
      </c>
      <c r="AF110" s="18">
        <v>0</v>
      </c>
      <c r="AG110" s="18">
        <v>0</v>
      </c>
      <c r="AH110" s="18">
        <v>0</v>
      </c>
      <c r="AI110" s="73">
        <v>0.86499999999999999</v>
      </c>
      <c r="AJ110" s="81">
        <f t="shared" si="75"/>
        <v>0.13500000000000001</v>
      </c>
      <c r="AK110" s="23">
        <f t="shared" si="66"/>
        <v>8060658.4000000004</v>
      </c>
      <c r="AL110" s="22">
        <f t="shared" si="76"/>
        <v>6972469.5199999996</v>
      </c>
      <c r="AM110" s="22">
        <f t="shared" si="77"/>
        <v>1088188.8799999999</v>
      </c>
      <c r="AN110" s="74" t="b">
        <f t="shared" si="60"/>
        <v>1</v>
      </c>
      <c r="AO110" s="74" t="b">
        <f t="shared" si="61"/>
        <v>1</v>
      </c>
      <c r="AP110" s="74" t="b">
        <f t="shared" si="62"/>
        <v>1</v>
      </c>
      <c r="AQ110" s="5" t="s">
        <v>1125</v>
      </c>
      <c r="AR110" s="28" t="s">
        <v>1155</v>
      </c>
      <c r="AS110" s="28" t="s">
        <v>1157</v>
      </c>
      <c r="AT110" t="b">
        <f t="shared" si="63"/>
        <v>1</v>
      </c>
      <c r="AU110" t="b">
        <f t="shared" si="64"/>
        <v>1</v>
      </c>
      <c r="AV110" t="b">
        <f t="shared" si="65"/>
        <v>1</v>
      </c>
      <c r="AW110" s="83">
        <f t="shared" si="68"/>
        <v>0.7</v>
      </c>
      <c r="AX110" s="83">
        <f t="shared" si="69"/>
        <v>0.7</v>
      </c>
      <c r="AY110" s="72" t="b">
        <f t="shared" si="70"/>
        <v>1</v>
      </c>
    </row>
    <row r="111" spans="1:51" ht="23.25" x14ac:dyDescent="0.35">
      <c r="A111" s="49">
        <v>577</v>
      </c>
      <c r="B111" s="77" t="s">
        <v>675</v>
      </c>
      <c r="C111" s="50">
        <v>1029</v>
      </c>
      <c r="D111" s="51">
        <v>43218</v>
      </c>
      <c r="E111" s="52">
        <v>116.6</v>
      </c>
      <c r="F111" s="53">
        <v>7</v>
      </c>
      <c r="G111" s="52">
        <v>116.6</v>
      </c>
      <c r="H111" s="53">
        <v>7</v>
      </c>
      <c r="I111" s="54" t="s">
        <v>1166</v>
      </c>
      <c r="J111" s="54" t="s">
        <v>1167</v>
      </c>
      <c r="K111" s="55">
        <v>7</v>
      </c>
      <c r="L111" s="55">
        <v>7</v>
      </c>
      <c r="M111" s="56">
        <v>116.6</v>
      </c>
      <c r="N111" s="39"/>
      <c r="O111" s="39"/>
      <c r="P111" s="39"/>
      <c r="Q111" s="56">
        <v>116.6</v>
      </c>
      <c r="R111" s="57"/>
      <c r="S111" s="57"/>
      <c r="T111" s="18">
        <f t="shared" si="72"/>
        <v>12649700.800000001</v>
      </c>
      <c r="U111" s="18">
        <f t="shared" si="73"/>
        <v>10941991.189999999</v>
      </c>
      <c r="V111" s="18">
        <f t="shared" si="55"/>
        <v>7659393.8300000001</v>
      </c>
      <c r="W111" s="18">
        <f t="shared" si="84"/>
        <v>3282597.36</v>
      </c>
      <c r="X111" s="18">
        <v>0</v>
      </c>
      <c r="Y111" s="18">
        <v>0</v>
      </c>
      <c r="Z111" s="18">
        <v>0</v>
      </c>
      <c r="AA111" s="18">
        <v>0</v>
      </c>
      <c r="AB111" s="18">
        <f t="shared" si="74"/>
        <v>1707709.61</v>
      </c>
      <c r="AC111" s="18">
        <f t="shared" si="57"/>
        <v>1195396.73</v>
      </c>
      <c r="AD111" s="18">
        <f t="shared" si="83"/>
        <v>512312.88</v>
      </c>
      <c r="AE111" s="18">
        <v>0</v>
      </c>
      <c r="AF111" s="18">
        <v>0</v>
      </c>
      <c r="AG111" s="18">
        <v>0</v>
      </c>
      <c r="AH111" s="18">
        <v>0</v>
      </c>
      <c r="AI111" s="73">
        <v>0.86499999999999999</v>
      </c>
      <c r="AJ111" s="81">
        <f t="shared" si="75"/>
        <v>0.13500000000000001</v>
      </c>
      <c r="AK111" s="23">
        <f t="shared" si="66"/>
        <v>12649700.800000001</v>
      </c>
      <c r="AL111" s="22">
        <f t="shared" si="76"/>
        <v>10941991.189999999</v>
      </c>
      <c r="AM111" s="22">
        <f t="shared" si="77"/>
        <v>1707709.61</v>
      </c>
      <c r="AN111" s="74" t="b">
        <f t="shared" si="60"/>
        <v>1</v>
      </c>
      <c r="AO111" s="74" t="b">
        <f t="shared" si="61"/>
        <v>1</v>
      </c>
      <c r="AP111" s="74" t="b">
        <f t="shared" si="62"/>
        <v>1</v>
      </c>
      <c r="AQ111" s="5" t="s">
        <v>1125</v>
      </c>
      <c r="AR111" s="28" t="s">
        <v>1155</v>
      </c>
      <c r="AS111" s="28" t="s">
        <v>1157</v>
      </c>
      <c r="AT111" t="b">
        <f t="shared" si="63"/>
        <v>1</v>
      </c>
      <c r="AU111" t="b">
        <f t="shared" si="64"/>
        <v>1</v>
      </c>
      <c r="AV111" t="b">
        <f t="shared" si="65"/>
        <v>1</v>
      </c>
      <c r="AW111" s="83">
        <f t="shared" si="68"/>
        <v>0.7</v>
      </c>
      <c r="AX111" s="83">
        <f t="shared" si="69"/>
        <v>0.7</v>
      </c>
      <c r="AY111" s="72" t="b">
        <f t="shared" si="70"/>
        <v>1</v>
      </c>
    </row>
    <row r="112" spans="1:51" ht="23.25" x14ac:dyDescent="0.35">
      <c r="A112" s="49">
        <v>578</v>
      </c>
      <c r="B112" s="77" t="s">
        <v>676</v>
      </c>
      <c r="C112" s="50">
        <v>2731</v>
      </c>
      <c r="D112" s="51">
        <v>43430</v>
      </c>
      <c r="E112" s="52">
        <v>216.4</v>
      </c>
      <c r="F112" s="53">
        <v>7</v>
      </c>
      <c r="G112" s="52">
        <v>216.4</v>
      </c>
      <c r="H112" s="53">
        <v>7</v>
      </c>
      <c r="I112" s="54" t="s">
        <v>1166</v>
      </c>
      <c r="J112" s="54" t="s">
        <v>1167</v>
      </c>
      <c r="K112" s="55">
        <v>7</v>
      </c>
      <c r="L112" s="55">
        <v>7</v>
      </c>
      <c r="M112" s="56">
        <v>216.4</v>
      </c>
      <c r="N112" s="39"/>
      <c r="O112" s="39"/>
      <c r="P112" s="39"/>
      <c r="Q112" s="56">
        <v>216.4</v>
      </c>
      <c r="R112" s="57"/>
      <c r="S112" s="57"/>
      <c r="T112" s="18">
        <f t="shared" si="72"/>
        <v>23476803.199999999</v>
      </c>
      <c r="U112" s="18">
        <f t="shared" si="73"/>
        <v>20307434.77</v>
      </c>
      <c r="V112" s="18">
        <f t="shared" si="55"/>
        <v>14215204.34</v>
      </c>
      <c r="W112" s="18">
        <f t="shared" si="84"/>
        <v>6092230.4299999997</v>
      </c>
      <c r="X112" s="18">
        <v>0</v>
      </c>
      <c r="Y112" s="18">
        <v>0</v>
      </c>
      <c r="Z112" s="18">
        <v>0</v>
      </c>
      <c r="AA112" s="18">
        <v>0</v>
      </c>
      <c r="AB112" s="18">
        <f t="shared" si="74"/>
        <v>3169368.43</v>
      </c>
      <c r="AC112" s="18">
        <f t="shared" si="57"/>
        <v>2218557.9</v>
      </c>
      <c r="AD112" s="18">
        <f t="shared" si="83"/>
        <v>950810.53</v>
      </c>
      <c r="AE112" s="18">
        <v>0</v>
      </c>
      <c r="AF112" s="18">
        <v>0</v>
      </c>
      <c r="AG112" s="18">
        <v>0</v>
      </c>
      <c r="AH112" s="18">
        <v>0</v>
      </c>
      <c r="AI112" s="73">
        <v>0.86499999999999999</v>
      </c>
      <c r="AJ112" s="81">
        <f t="shared" si="75"/>
        <v>0.13500000000000001</v>
      </c>
      <c r="AK112" s="23">
        <f t="shared" si="66"/>
        <v>23476803.199999999</v>
      </c>
      <c r="AL112" s="22">
        <f t="shared" si="76"/>
        <v>20307434.77</v>
      </c>
      <c r="AM112" s="22">
        <f t="shared" si="77"/>
        <v>3169368.43</v>
      </c>
      <c r="AN112" s="74" t="b">
        <f t="shared" si="60"/>
        <v>1</v>
      </c>
      <c r="AO112" s="74" t="b">
        <f t="shared" si="61"/>
        <v>1</v>
      </c>
      <c r="AP112" s="74" t="b">
        <f t="shared" si="62"/>
        <v>1</v>
      </c>
      <c r="AQ112" s="5" t="s">
        <v>1125</v>
      </c>
      <c r="AR112" s="28" t="s">
        <v>1155</v>
      </c>
      <c r="AS112" s="28" t="s">
        <v>1157</v>
      </c>
      <c r="AT112" t="b">
        <f t="shared" si="63"/>
        <v>1</v>
      </c>
      <c r="AU112" t="b">
        <f t="shared" si="64"/>
        <v>1</v>
      </c>
      <c r="AV112" t="b">
        <f t="shared" si="65"/>
        <v>1</v>
      </c>
      <c r="AW112" s="83">
        <f t="shared" si="68"/>
        <v>0.7</v>
      </c>
      <c r="AX112" s="83">
        <f t="shared" si="69"/>
        <v>0.7</v>
      </c>
      <c r="AY112" s="72" t="b">
        <f t="shared" si="70"/>
        <v>1</v>
      </c>
    </row>
    <row r="113" spans="1:51" ht="23.25" x14ac:dyDescent="0.35">
      <c r="A113" s="49">
        <v>579</v>
      </c>
      <c r="B113" s="77" t="s">
        <v>677</v>
      </c>
      <c r="C113" s="50">
        <v>2133</v>
      </c>
      <c r="D113" s="51">
        <v>43816</v>
      </c>
      <c r="E113" s="52">
        <v>149.6</v>
      </c>
      <c r="F113" s="53">
        <v>11</v>
      </c>
      <c r="G113" s="52">
        <v>149.6</v>
      </c>
      <c r="H113" s="53">
        <v>11</v>
      </c>
      <c r="I113" s="54" t="s">
        <v>1166</v>
      </c>
      <c r="J113" s="54" t="s">
        <v>1167</v>
      </c>
      <c r="K113" s="55">
        <v>11</v>
      </c>
      <c r="L113" s="55">
        <v>11</v>
      </c>
      <c r="M113" s="56">
        <v>149.6</v>
      </c>
      <c r="N113" s="39"/>
      <c r="O113" s="39"/>
      <c r="P113" s="39"/>
      <c r="Q113" s="56">
        <v>149.6</v>
      </c>
      <c r="R113" s="57"/>
      <c r="S113" s="57"/>
      <c r="T113" s="18">
        <f t="shared" si="72"/>
        <v>16229804.800000001</v>
      </c>
      <c r="U113" s="18">
        <f t="shared" si="73"/>
        <v>14038781.15</v>
      </c>
      <c r="V113" s="18">
        <f t="shared" si="55"/>
        <v>9827146.8100000005</v>
      </c>
      <c r="W113" s="18">
        <f t="shared" si="84"/>
        <v>4211634.34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74"/>
        <v>2191023.65</v>
      </c>
      <c r="AC113" s="18">
        <f t="shared" si="57"/>
        <v>1533716.56</v>
      </c>
      <c r="AD113" s="18">
        <f t="shared" si="83"/>
        <v>657307.09</v>
      </c>
      <c r="AE113" s="18">
        <v>0</v>
      </c>
      <c r="AF113" s="18">
        <v>0</v>
      </c>
      <c r="AG113" s="18">
        <v>0</v>
      </c>
      <c r="AH113" s="18">
        <v>0</v>
      </c>
      <c r="AI113" s="73">
        <v>0.86499999999999999</v>
      </c>
      <c r="AJ113" s="81">
        <f t="shared" si="75"/>
        <v>0.13500000000000001</v>
      </c>
      <c r="AK113" s="23">
        <f t="shared" si="66"/>
        <v>16229804.800000001</v>
      </c>
      <c r="AL113" s="22">
        <f t="shared" si="76"/>
        <v>14038781.15</v>
      </c>
      <c r="AM113" s="22">
        <f t="shared" si="77"/>
        <v>2191023.65</v>
      </c>
      <c r="AN113" s="74" t="b">
        <f t="shared" si="60"/>
        <v>1</v>
      </c>
      <c r="AO113" s="74" t="b">
        <f t="shared" si="61"/>
        <v>1</v>
      </c>
      <c r="AP113" s="74" t="b">
        <f t="shared" si="62"/>
        <v>1</v>
      </c>
      <c r="AQ113" s="5" t="s">
        <v>1125</v>
      </c>
      <c r="AR113" s="28" t="s">
        <v>1155</v>
      </c>
      <c r="AS113" s="28" t="s">
        <v>1157</v>
      </c>
      <c r="AT113" t="b">
        <f t="shared" si="63"/>
        <v>1</v>
      </c>
      <c r="AU113" t="b">
        <f t="shared" si="64"/>
        <v>1</v>
      </c>
      <c r="AV113" t="b">
        <f t="shared" si="65"/>
        <v>1</v>
      </c>
      <c r="AW113" s="83">
        <f t="shared" si="68"/>
        <v>0.7</v>
      </c>
      <c r="AX113" s="83">
        <f t="shared" si="69"/>
        <v>0.7</v>
      </c>
      <c r="AY113" s="72" t="b">
        <f t="shared" si="70"/>
        <v>1</v>
      </c>
    </row>
    <row r="114" spans="1:51" ht="23.25" x14ac:dyDescent="0.35">
      <c r="A114" s="49">
        <v>580</v>
      </c>
      <c r="B114" s="77" t="s">
        <v>678</v>
      </c>
      <c r="C114" s="50">
        <v>3642</v>
      </c>
      <c r="D114" s="51">
        <v>43098</v>
      </c>
      <c r="E114" s="52">
        <v>193.5</v>
      </c>
      <c r="F114" s="53">
        <v>15</v>
      </c>
      <c r="G114" s="52">
        <v>193.5</v>
      </c>
      <c r="H114" s="53">
        <v>15</v>
      </c>
      <c r="I114" s="54" t="s">
        <v>1166</v>
      </c>
      <c r="J114" s="54" t="s">
        <v>1167</v>
      </c>
      <c r="K114" s="55">
        <v>15</v>
      </c>
      <c r="L114" s="55">
        <v>15</v>
      </c>
      <c r="M114" s="56">
        <v>193.5</v>
      </c>
      <c r="N114" s="39"/>
      <c r="O114" s="39"/>
      <c r="P114" s="39"/>
      <c r="Q114" s="56">
        <v>193.5</v>
      </c>
      <c r="R114" s="57"/>
      <c r="S114" s="57"/>
      <c r="T114" s="18">
        <f t="shared" si="72"/>
        <v>20992428</v>
      </c>
      <c r="U114" s="18">
        <f t="shared" si="73"/>
        <v>18158450.219999999</v>
      </c>
      <c r="V114" s="18">
        <f t="shared" si="55"/>
        <v>12710915.15</v>
      </c>
      <c r="W114" s="18">
        <f t="shared" si="84"/>
        <v>5447535.0700000003</v>
      </c>
      <c r="X114" s="18">
        <v>0</v>
      </c>
      <c r="Y114" s="18">
        <v>0</v>
      </c>
      <c r="Z114" s="18">
        <v>0</v>
      </c>
      <c r="AA114" s="18">
        <v>0</v>
      </c>
      <c r="AB114" s="18">
        <f t="shared" si="74"/>
        <v>2833977.78</v>
      </c>
      <c r="AC114" s="18">
        <f t="shared" si="57"/>
        <v>1983784.45</v>
      </c>
      <c r="AD114" s="18">
        <f t="shared" si="83"/>
        <v>850193.33</v>
      </c>
      <c r="AE114" s="18">
        <v>0</v>
      </c>
      <c r="AF114" s="18">
        <v>0</v>
      </c>
      <c r="AG114" s="18">
        <v>0</v>
      </c>
      <c r="AH114" s="18">
        <v>0</v>
      </c>
      <c r="AI114" s="73">
        <v>0.86499999999999999</v>
      </c>
      <c r="AJ114" s="81">
        <f t="shared" si="75"/>
        <v>0.13500000000000001</v>
      </c>
      <c r="AK114" s="23">
        <f t="shared" si="66"/>
        <v>20992428</v>
      </c>
      <c r="AL114" s="22">
        <f t="shared" si="76"/>
        <v>18158450.219999999</v>
      </c>
      <c r="AM114" s="22">
        <f t="shared" si="77"/>
        <v>2833977.78</v>
      </c>
      <c r="AN114" s="74" t="b">
        <f t="shared" si="60"/>
        <v>1</v>
      </c>
      <c r="AO114" s="74" t="b">
        <f t="shared" si="61"/>
        <v>1</v>
      </c>
      <c r="AP114" s="74" t="b">
        <f t="shared" si="62"/>
        <v>1</v>
      </c>
      <c r="AQ114" s="5" t="s">
        <v>1125</v>
      </c>
      <c r="AR114" s="28" t="s">
        <v>1155</v>
      </c>
      <c r="AS114" s="28" t="s">
        <v>1157</v>
      </c>
      <c r="AT114" t="b">
        <f t="shared" si="63"/>
        <v>1</v>
      </c>
      <c r="AU114" t="b">
        <f t="shared" si="64"/>
        <v>1</v>
      </c>
      <c r="AV114" t="b">
        <f t="shared" si="65"/>
        <v>1</v>
      </c>
      <c r="AW114" s="83">
        <f t="shared" si="68"/>
        <v>0.7</v>
      </c>
      <c r="AX114" s="83">
        <f t="shared" si="69"/>
        <v>0.7</v>
      </c>
      <c r="AY114" s="72" t="b">
        <f t="shared" si="70"/>
        <v>1</v>
      </c>
    </row>
    <row r="115" spans="1:51" ht="23.25" x14ac:dyDescent="0.35">
      <c r="A115" s="49">
        <v>581</v>
      </c>
      <c r="B115" s="77" t="s">
        <v>679</v>
      </c>
      <c r="C115" s="50">
        <v>795</v>
      </c>
      <c r="D115" s="51">
        <v>43199</v>
      </c>
      <c r="E115" s="52">
        <v>205.5</v>
      </c>
      <c r="F115" s="53">
        <v>10</v>
      </c>
      <c r="G115" s="52">
        <v>205.5</v>
      </c>
      <c r="H115" s="53">
        <v>10</v>
      </c>
      <c r="I115" s="54" t="s">
        <v>1166</v>
      </c>
      <c r="J115" s="54" t="s">
        <v>1167</v>
      </c>
      <c r="K115" s="55">
        <v>10</v>
      </c>
      <c r="L115" s="55">
        <v>10</v>
      </c>
      <c r="M115" s="56">
        <v>205.5</v>
      </c>
      <c r="N115" s="39"/>
      <c r="O115" s="39"/>
      <c r="P115" s="39"/>
      <c r="Q115" s="56">
        <v>205.5</v>
      </c>
      <c r="R115" s="57"/>
      <c r="S115" s="57"/>
      <c r="T115" s="18">
        <f t="shared" si="72"/>
        <v>22294284</v>
      </c>
      <c r="U115" s="18">
        <f t="shared" si="73"/>
        <v>19284555.66</v>
      </c>
      <c r="V115" s="18">
        <f t="shared" si="55"/>
        <v>13499188.960000001</v>
      </c>
      <c r="W115" s="18">
        <f t="shared" si="84"/>
        <v>5785366.7000000002</v>
      </c>
      <c r="X115" s="18">
        <v>0</v>
      </c>
      <c r="Y115" s="18">
        <v>0</v>
      </c>
      <c r="Z115" s="18">
        <v>0</v>
      </c>
      <c r="AA115" s="18">
        <v>0</v>
      </c>
      <c r="AB115" s="18">
        <f t="shared" si="74"/>
        <v>3009728.34</v>
      </c>
      <c r="AC115" s="18">
        <f t="shared" si="57"/>
        <v>2106809.84</v>
      </c>
      <c r="AD115" s="18">
        <f t="shared" si="83"/>
        <v>902918.5</v>
      </c>
      <c r="AE115" s="18">
        <v>0</v>
      </c>
      <c r="AF115" s="18">
        <v>0</v>
      </c>
      <c r="AG115" s="18">
        <v>0</v>
      </c>
      <c r="AH115" s="18">
        <v>0</v>
      </c>
      <c r="AI115" s="73">
        <v>0.86499999999999999</v>
      </c>
      <c r="AJ115" s="81">
        <f t="shared" si="75"/>
        <v>0.13500000000000001</v>
      </c>
      <c r="AK115" s="23">
        <f t="shared" si="66"/>
        <v>22294284</v>
      </c>
      <c r="AL115" s="22">
        <f t="shared" si="76"/>
        <v>19284555.66</v>
      </c>
      <c r="AM115" s="22">
        <f t="shared" si="77"/>
        <v>3009728.34</v>
      </c>
      <c r="AN115" s="74" t="b">
        <f t="shared" si="60"/>
        <v>1</v>
      </c>
      <c r="AO115" s="74" t="b">
        <f t="shared" si="61"/>
        <v>1</v>
      </c>
      <c r="AP115" s="74" t="b">
        <f t="shared" si="62"/>
        <v>1</v>
      </c>
      <c r="AQ115" s="5" t="s">
        <v>1125</v>
      </c>
      <c r="AR115" s="28" t="s">
        <v>1155</v>
      </c>
      <c r="AS115" s="28" t="s">
        <v>1157</v>
      </c>
      <c r="AT115" t="b">
        <f t="shared" si="63"/>
        <v>1</v>
      </c>
      <c r="AU115" t="b">
        <f t="shared" si="64"/>
        <v>1</v>
      </c>
      <c r="AV115" t="b">
        <f t="shared" si="65"/>
        <v>1</v>
      </c>
      <c r="AW115" s="83">
        <f t="shared" si="68"/>
        <v>0.7</v>
      </c>
      <c r="AX115" s="83">
        <f t="shared" si="69"/>
        <v>0.7</v>
      </c>
      <c r="AY115" s="72" t="b">
        <f t="shared" si="70"/>
        <v>1</v>
      </c>
    </row>
    <row r="116" spans="1:51" ht="23.25" x14ac:dyDescent="0.35">
      <c r="A116" s="49">
        <v>582</v>
      </c>
      <c r="B116" s="77" t="s">
        <v>680</v>
      </c>
      <c r="C116" s="50">
        <v>2142</v>
      </c>
      <c r="D116" s="51">
        <v>42969</v>
      </c>
      <c r="E116" s="52">
        <v>105.1</v>
      </c>
      <c r="F116" s="53">
        <v>10</v>
      </c>
      <c r="G116" s="52">
        <v>105.1</v>
      </c>
      <c r="H116" s="53">
        <v>10</v>
      </c>
      <c r="I116" s="54" t="s">
        <v>1166</v>
      </c>
      <c r="J116" s="54" t="s">
        <v>1167</v>
      </c>
      <c r="K116" s="55">
        <v>10</v>
      </c>
      <c r="L116" s="55">
        <v>10</v>
      </c>
      <c r="M116" s="56">
        <v>105.1</v>
      </c>
      <c r="N116" s="39"/>
      <c r="O116" s="39"/>
      <c r="P116" s="39"/>
      <c r="Q116" s="56">
        <v>105.1</v>
      </c>
      <c r="R116" s="57"/>
      <c r="S116" s="57"/>
      <c r="T116" s="18">
        <f t="shared" si="72"/>
        <v>11402088.800000001</v>
      </c>
      <c r="U116" s="18">
        <f t="shared" si="73"/>
        <v>9862806.8100000005</v>
      </c>
      <c r="V116" s="18">
        <f t="shared" si="55"/>
        <v>6903964.7699999996</v>
      </c>
      <c r="W116" s="18">
        <f t="shared" si="84"/>
        <v>2958842.04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74"/>
        <v>1539281.99</v>
      </c>
      <c r="AC116" s="18">
        <f t="shared" si="57"/>
        <v>1077497.3899999999</v>
      </c>
      <c r="AD116" s="18">
        <f t="shared" si="83"/>
        <v>461784.6</v>
      </c>
      <c r="AE116" s="18">
        <v>0</v>
      </c>
      <c r="AF116" s="18">
        <v>0</v>
      </c>
      <c r="AG116" s="18">
        <v>0</v>
      </c>
      <c r="AH116" s="18">
        <v>0</v>
      </c>
      <c r="AI116" s="73">
        <v>0.86499999999999999</v>
      </c>
      <c r="AJ116" s="81">
        <f t="shared" si="75"/>
        <v>0.13500000000000001</v>
      </c>
      <c r="AK116" s="23">
        <f t="shared" si="66"/>
        <v>11402088.800000001</v>
      </c>
      <c r="AL116" s="22">
        <f t="shared" si="76"/>
        <v>9862806.8100000005</v>
      </c>
      <c r="AM116" s="22">
        <f t="shared" si="77"/>
        <v>1539281.99</v>
      </c>
      <c r="AN116" s="74" t="b">
        <f t="shared" si="60"/>
        <v>1</v>
      </c>
      <c r="AO116" s="74" t="b">
        <f t="shared" si="61"/>
        <v>1</v>
      </c>
      <c r="AP116" s="74" t="b">
        <f t="shared" si="62"/>
        <v>1</v>
      </c>
      <c r="AQ116" s="5" t="s">
        <v>1125</v>
      </c>
      <c r="AR116" s="28" t="s">
        <v>1155</v>
      </c>
      <c r="AS116" s="28" t="s">
        <v>1157</v>
      </c>
      <c r="AT116" t="b">
        <f t="shared" si="63"/>
        <v>1</v>
      </c>
      <c r="AU116" t="b">
        <f t="shared" si="64"/>
        <v>1</v>
      </c>
      <c r="AV116" t="b">
        <f t="shared" si="65"/>
        <v>1</v>
      </c>
      <c r="AW116" s="83">
        <f t="shared" si="68"/>
        <v>0.7</v>
      </c>
      <c r="AX116" s="83">
        <f t="shared" si="69"/>
        <v>0.7</v>
      </c>
      <c r="AY116" s="72" t="b">
        <f t="shared" si="70"/>
        <v>1</v>
      </c>
    </row>
    <row r="117" spans="1:51" ht="23.25" x14ac:dyDescent="0.35">
      <c r="A117" s="49">
        <v>583</v>
      </c>
      <c r="B117" s="77" t="s">
        <v>681</v>
      </c>
      <c r="C117" s="50">
        <v>1193</v>
      </c>
      <c r="D117" s="51">
        <v>42877</v>
      </c>
      <c r="E117" s="52">
        <v>159.1</v>
      </c>
      <c r="F117" s="53">
        <v>6</v>
      </c>
      <c r="G117" s="52">
        <v>159.1</v>
      </c>
      <c r="H117" s="53">
        <v>6</v>
      </c>
      <c r="I117" s="54" t="s">
        <v>1166</v>
      </c>
      <c r="J117" s="54" t="s">
        <v>1167</v>
      </c>
      <c r="K117" s="55">
        <v>6</v>
      </c>
      <c r="L117" s="55">
        <v>6</v>
      </c>
      <c r="M117" s="56">
        <v>159.1</v>
      </c>
      <c r="N117" s="39"/>
      <c r="O117" s="39"/>
      <c r="P117" s="39"/>
      <c r="Q117" s="56">
        <v>159.1</v>
      </c>
      <c r="R117" s="57"/>
      <c r="S117" s="57"/>
      <c r="T117" s="18">
        <f t="shared" si="72"/>
        <v>17260440.800000001</v>
      </c>
      <c r="U117" s="18">
        <f t="shared" si="73"/>
        <v>14930281.289999999</v>
      </c>
      <c r="V117" s="18">
        <f t="shared" si="55"/>
        <v>10451196.9</v>
      </c>
      <c r="W117" s="18">
        <f t="shared" si="84"/>
        <v>4479084.3899999997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74"/>
        <v>2330159.5099999998</v>
      </c>
      <c r="AC117" s="18">
        <f t="shared" si="57"/>
        <v>1631111.66</v>
      </c>
      <c r="AD117" s="18">
        <f t="shared" si="83"/>
        <v>699047.85</v>
      </c>
      <c r="AE117" s="18">
        <v>0</v>
      </c>
      <c r="AF117" s="18">
        <v>0</v>
      </c>
      <c r="AG117" s="18">
        <v>0</v>
      </c>
      <c r="AH117" s="18">
        <v>0</v>
      </c>
      <c r="AI117" s="73">
        <v>0.86499999999999999</v>
      </c>
      <c r="AJ117" s="81">
        <f t="shared" si="75"/>
        <v>0.13500000000000001</v>
      </c>
      <c r="AK117" s="23">
        <f t="shared" si="66"/>
        <v>17260440.800000001</v>
      </c>
      <c r="AL117" s="22">
        <f t="shared" si="76"/>
        <v>14930281.289999999</v>
      </c>
      <c r="AM117" s="22">
        <f t="shared" si="77"/>
        <v>2330159.5099999998</v>
      </c>
      <c r="AN117" s="74" t="b">
        <f t="shared" si="60"/>
        <v>1</v>
      </c>
      <c r="AO117" s="74" t="b">
        <f t="shared" si="61"/>
        <v>1</v>
      </c>
      <c r="AP117" s="74" t="b">
        <f t="shared" si="62"/>
        <v>1</v>
      </c>
      <c r="AQ117" s="5" t="s">
        <v>1125</v>
      </c>
      <c r="AR117" s="28" t="s">
        <v>1155</v>
      </c>
      <c r="AS117" s="28" t="s">
        <v>1157</v>
      </c>
      <c r="AT117" t="b">
        <f t="shared" si="63"/>
        <v>1</v>
      </c>
      <c r="AU117" t="b">
        <f t="shared" si="64"/>
        <v>1</v>
      </c>
      <c r="AV117" t="b">
        <f t="shared" si="65"/>
        <v>1</v>
      </c>
      <c r="AW117" s="83">
        <f t="shared" si="68"/>
        <v>0.7</v>
      </c>
      <c r="AX117" s="83">
        <f t="shared" si="69"/>
        <v>0.7</v>
      </c>
      <c r="AY117" s="72" t="b">
        <f t="shared" si="70"/>
        <v>1</v>
      </c>
    </row>
    <row r="118" spans="1:51" ht="23.25" x14ac:dyDescent="0.35">
      <c r="A118" s="49">
        <v>584</v>
      </c>
      <c r="B118" s="77" t="s">
        <v>682</v>
      </c>
      <c r="C118" s="50">
        <v>2046</v>
      </c>
      <c r="D118" s="51">
        <v>43802</v>
      </c>
      <c r="E118" s="52">
        <v>122.8</v>
      </c>
      <c r="F118" s="53">
        <v>11</v>
      </c>
      <c r="G118" s="52">
        <v>116.1</v>
      </c>
      <c r="H118" s="53">
        <v>11</v>
      </c>
      <c r="I118" s="54" t="s">
        <v>1166</v>
      </c>
      <c r="J118" s="54" t="s">
        <v>1167</v>
      </c>
      <c r="K118" s="55">
        <v>11</v>
      </c>
      <c r="L118" s="55">
        <v>11</v>
      </c>
      <c r="M118" s="79">
        <v>116.1</v>
      </c>
      <c r="N118" s="39">
        <v>116.1</v>
      </c>
      <c r="O118" s="39">
        <v>116.1</v>
      </c>
      <c r="P118" s="39">
        <v>116.1</v>
      </c>
      <c r="Q118" s="56">
        <v>116.1</v>
      </c>
      <c r="R118" s="57"/>
      <c r="S118" s="57"/>
      <c r="T118" s="18">
        <f t="shared" si="72"/>
        <v>12595456.800000001</v>
      </c>
      <c r="U118" s="18">
        <f t="shared" si="73"/>
        <v>10895070.130000001</v>
      </c>
      <c r="V118" s="18">
        <f t="shared" si="55"/>
        <v>7626549.0899999999</v>
      </c>
      <c r="W118" s="18">
        <f t="shared" si="84"/>
        <v>3268521.04</v>
      </c>
      <c r="X118" s="18">
        <v>0</v>
      </c>
      <c r="Y118" s="18">
        <v>0</v>
      </c>
      <c r="Z118" s="18">
        <v>0</v>
      </c>
      <c r="AA118" s="18">
        <v>0</v>
      </c>
      <c r="AB118" s="18">
        <f t="shared" si="74"/>
        <v>1700386.67</v>
      </c>
      <c r="AC118" s="18">
        <f t="shared" si="57"/>
        <v>1190270.67</v>
      </c>
      <c r="AD118" s="18">
        <f t="shared" si="83"/>
        <v>510116</v>
      </c>
      <c r="AE118" s="18">
        <v>0</v>
      </c>
      <c r="AF118" s="18">
        <v>0</v>
      </c>
      <c r="AG118" s="18">
        <v>0</v>
      </c>
      <c r="AH118" s="18">
        <v>0</v>
      </c>
      <c r="AI118" s="73">
        <v>0.86499999999999999</v>
      </c>
      <c r="AJ118" s="81">
        <f t="shared" si="75"/>
        <v>0.13500000000000001</v>
      </c>
      <c r="AK118" s="23">
        <f t="shared" si="66"/>
        <v>12595456.800000001</v>
      </c>
      <c r="AL118" s="22">
        <f t="shared" si="76"/>
        <v>10895070.130000001</v>
      </c>
      <c r="AM118" s="22">
        <f t="shared" si="77"/>
        <v>1700386.67</v>
      </c>
      <c r="AN118" s="74" t="b">
        <f t="shared" si="60"/>
        <v>1</v>
      </c>
      <c r="AO118" s="74" t="b">
        <f t="shared" si="61"/>
        <v>1</v>
      </c>
      <c r="AP118" s="74" t="b">
        <f t="shared" si="62"/>
        <v>1</v>
      </c>
      <c r="AQ118" s="5" t="s">
        <v>1125</v>
      </c>
      <c r="AR118" s="28" t="s">
        <v>1156</v>
      </c>
      <c r="AS118" s="28" t="s">
        <v>1158</v>
      </c>
      <c r="AT118" t="b">
        <f t="shared" si="63"/>
        <v>1</v>
      </c>
      <c r="AU118" t="b">
        <f t="shared" si="64"/>
        <v>1</v>
      </c>
      <c r="AV118" t="b">
        <f t="shared" si="65"/>
        <v>1</v>
      </c>
      <c r="AW118" s="83">
        <f t="shared" si="68"/>
        <v>0.7</v>
      </c>
      <c r="AX118" s="83">
        <f t="shared" si="69"/>
        <v>0.7</v>
      </c>
      <c r="AY118" s="72" t="b">
        <f t="shared" si="70"/>
        <v>1</v>
      </c>
    </row>
    <row r="119" spans="1:51" ht="23.25" x14ac:dyDescent="0.35">
      <c r="A119" s="49">
        <v>585</v>
      </c>
      <c r="B119" s="77" t="s">
        <v>683</v>
      </c>
      <c r="C119" s="50">
        <v>2763</v>
      </c>
      <c r="D119" s="51">
        <v>43434</v>
      </c>
      <c r="E119" s="52">
        <v>413.5</v>
      </c>
      <c r="F119" s="53">
        <v>33</v>
      </c>
      <c r="G119" s="52">
        <v>413.5</v>
      </c>
      <c r="H119" s="53">
        <v>33</v>
      </c>
      <c r="I119" s="54" t="s">
        <v>1166</v>
      </c>
      <c r="J119" s="54" t="s">
        <v>1167</v>
      </c>
      <c r="K119" s="55">
        <v>33</v>
      </c>
      <c r="L119" s="55">
        <v>33</v>
      </c>
      <c r="M119" s="56">
        <v>413.5</v>
      </c>
      <c r="N119" s="39"/>
      <c r="O119" s="39"/>
      <c r="P119" s="39"/>
      <c r="Q119" s="56">
        <v>413.5</v>
      </c>
      <c r="R119" s="57"/>
      <c r="S119" s="57"/>
      <c r="T119" s="18">
        <f t="shared" ref="T119:T150" si="85">AK119</f>
        <v>44859788</v>
      </c>
      <c r="U119" s="18">
        <f t="shared" ref="U119:U150" si="86">T119*AI119</f>
        <v>38803716.619999997</v>
      </c>
      <c r="V119" s="18">
        <f t="shared" si="55"/>
        <v>27162601.629999999</v>
      </c>
      <c r="W119" s="18">
        <f t="shared" si="84"/>
        <v>11641114.99</v>
      </c>
      <c r="X119" s="18">
        <v>0</v>
      </c>
      <c r="Y119" s="18">
        <v>0</v>
      </c>
      <c r="Z119" s="18">
        <v>0</v>
      </c>
      <c r="AA119" s="18">
        <v>0</v>
      </c>
      <c r="AB119" s="18">
        <f t="shared" ref="AB119:AB150" si="87">T119-U119</f>
        <v>6056071.3799999999</v>
      </c>
      <c r="AC119" s="18">
        <f t="shared" si="57"/>
        <v>4239249.97</v>
      </c>
      <c r="AD119" s="18">
        <f t="shared" si="83"/>
        <v>1816821.41</v>
      </c>
      <c r="AE119" s="18">
        <v>0</v>
      </c>
      <c r="AF119" s="18">
        <v>0</v>
      </c>
      <c r="AG119" s="18">
        <v>0</v>
      </c>
      <c r="AH119" s="18">
        <v>0</v>
      </c>
      <c r="AI119" s="73">
        <v>0.86499999999999999</v>
      </c>
      <c r="AJ119" s="81">
        <f t="shared" ref="AJ119:AJ150" si="88">1-AI119</f>
        <v>0.13500000000000001</v>
      </c>
      <c r="AK119" s="23">
        <f t="shared" si="66"/>
        <v>44859788</v>
      </c>
      <c r="AL119" s="22">
        <f t="shared" ref="AL119:AL150" si="89">ROUND(AK119*AI119,2)</f>
        <v>38803716.619999997</v>
      </c>
      <c r="AM119" s="22">
        <f t="shared" ref="AM119:AM150" si="90">AK119-AL119</f>
        <v>6056071.3799999999</v>
      </c>
      <c r="AN119" s="74" t="b">
        <f t="shared" si="60"/>
        <v>1</v>
      </c>
      <c r="AO119" s="74" t="b">
        <f t="shared" si="61"/>
        <v>1</v>
      </c>
      <c r="AP119" s="74" t="b">
        <f t="shared" si="62"/>
        <v>1</v>
      </c>
      <c r="AQ119" s="5" t="s">
        <v>1125</v>
      </c>
      <c r="AR119" s="28" t="s">
        <v>1156</v>
      </c>
      <c r="AS119" s="28" t="s">
        <v>1158</v>
      </c>
      <c r="AT119" t="b">
        <f t="shared" si="63"/>
        <v>1</v>
      </c>
      <c r="AU119" t="b">
        <f t="shared" si="64"/>
        <v>1</v>
      </c>
      <c r="AV119" t="b">
        <f t="shared" si="65"/>
        <v>1</v>
      </c>
      <c r="AW119" s="83">
        <f t="shared" si="68"/>
        <v>0.7</v>
      </c>
      <c r="AX119" s="83">
        <f t="shared" si="69"/>
        <v>0.7</v>
      </c>
      <c r="AY119" s="72" t="b">
        <f t="shared" si="70"/>
        <v>1</v>
      </c>
    </row>
    <row r="120" spans="1:51" ht="23.25" x14ac:dyDescent="0.35">
      <c r="A120" s="49">
        <v>586</v>
      </c>
      <c r="B120" s="77" t="s">
        <v>684</v>
      </c>
      <c r="C120" s="50">
        <v>842</v>
      </c>
      <c r="D120" s="51">
        <v>43607</v>
      </c>
      <c r="E120" s="52">
        <v>557.20000000000005</v>
      </c>
      <c r="F120" s="53">
        <v>30</v>
      </c>
      <c r="G120" s="52">
        <v>557.20000000000005</v>
      </c>
      <c r="H120" s="53">
        <v>30</v>
      </c>
      <c r="I120" s="54" t="s">
        <v>1166</v>
      </c>
      <c r="J120" s="54" t="s">
        <v>1167</v>
      </c>
      <c r="K120" s="55">
        <v>30</v>
      </c>
      <c r="L120" s="55">
        <v>30</v>
      </c>
      <c r="M120" s="56">
        <v>557.20000000000005</v>
      </c>
      <c r="N120" s="39"/>
      <c r="O120" s="39"/>
      <c r="P120" s="39"/>
      <c r="Q120" s="56">
        <v>557.20000000000005</v>
      </c>
      <c r="R120" s="57"/>
      <c r="S120" s="57"/>
      <c r="T120" s="18">
        <f t="shared" si="85"/>
        <v>60449513.600000001</v>
      </c>
      <c r="U120" s="18">
        <f t="shared" si="86"/>
        <v>52288829.259999998</v>
      </c>
      <c r="V120" s="18">
        <f t="shared" ref="V120:V156" si="91">U120*0.7</f>
        <v>36602180.479999997</v>
      </c>
      <c r="W120" s="18">
        <f t="shared" si="84"/>
        <v>15686648.779999999</v>
      </c>
      <c r="X120" s="18">
        <v>0</v>
      </c>
      <c r="Y120" s="18">
        <v>0</v>
      </c>
      <c r="Z120" s="18">
        <v>0</v>
      </c>
      <c r="AA120" s="18">
        <v>0</v>
      </c>
      <c r="AB120" s="18">
        <f t="shared" si="87"/>
        <v>8160684.3399999999</v>
      </c>
      <c r="AC120" s="18">
        <f t="shared" ref="AC120:AC156" si="92">AB120*0.7</f>
        <v>5712479.04</v>
      </c>
      <c r="AD120" s="18">
        <f t="shared" si="83"/>
        <v>2448205.2999999998</v>
      </c>
      <c r="AE120" s="18">
        <v>0</v>
      </c>
      <c r="AF120" s="18">
        <v>0</v>
      </c>
      <c r="AG120" s="18">
        <v>0</v>
      </c>
      <c r="AH120" s="18">
        <v>0</v>
      </c>
      <c r="AI120" s="73">
        <v>0.86499999999999999</v>
      </c>
      <c r="AJ120" s="81">
        <f t="shared" si="88"/>
        <v>0.13500000000000001</v>
      </c>
      <c r="AK120" s="23">
        <f t="shared" si="66"/>
        <v>60449513.600000001</v>
      </c>
      <c r="AL120" s="22">
        <f t="shared" si="89"/>
        <v>52288829.259999998</v>
      </c>
      <c r="AM120" s="22">
        <f t="shared" si="90"/>
        <v>8160684.3399999999</v>
      </c>
      <c r="AN120" s="74" t="b">
        <f t="shared" si="60"/>
        <v>1</v>
      </c>
      <c r="AO120" s="74" t="b">
        <f t="shared" si="61"/>
        <v>1</v>
      </c>
      <c r="AP120" s="74" t="b">
        <f t="shared" si="62"/>
        <v>1</v>
      </c>
      <c r="AQ120" s="5" t="s">
        <v>1125</v>
      </c>
      <c r="AR120" s="28" t="s">
        <v>1156</v>
      </c>
      <c r="AS120" s="28" t="s">
        <v>1158</v>
      </c>
      <c r="AT120" t="b">
        <f t="shared" si="63"/>
        <v>1</v>
      </c>
      <c r="AU120" t="b">
        <f t="shared" si="64"/>
        <v>1</v>
      </c>
      <c r="AV120" t="b">
        <f t="shared" si="65"/>
        <v>1</v>
      </c>
      <c r="AW120" s="83">
        <f t="shared" si="68"/>
        <v>0.7</v>
      </c>
      <c r="AX120" s="83">
        <f t="shared" si="69"/>
        <v>0.7</v>
      </c>
      <c r="AY120" s="72" t="b">
        <f t="shared" si="70"/>
        <v>1</v>
      </c>
    </row>
    <row r="121" spans="1:51" ht="23.25" x14ac:dyDescent="0.35">
      <c r="A121" s="49">
        <v>587</v>
      </c>
      <c r="B121" s="77" t="s">
        <v>685</v>
      </c>
      <c r="C121" s="50">
        <v>2047</v>
      </c>
      <c r="D121" s="51">
        <v>43802</v>
      </c>
      <c r="E121" s="52">
        <v>353.4</v>
      </c>
      <c r="F121" s="53">
        <v>34</v>
      </c>
      <c r="G121" s="52">
        <v>353.4</v>
      </c>
      <c r="H121" s="53">
        <v>34</v>
      </c>
      <c r="I121" s="54" t="s">
        <v>1166</v>
      </c>
      <c r="J121" s="54" t="s">
        <v>1167</v>
      </c>
      <c r="K121" s="55">
        <v>34</v>
      </c>
      <c r="L121" s="55">
        <v>34</v>
      </c>
      <c r="M121" s="56">
        <v>353.4</v>
      </c>
      <c r="N121" s="39"/>
      <c r="O121" s="39"/>
      <c r="P121" s="39"/>
      <c r="Q121" s="56">
        <v>353.4</v>
      </c>
      <c r="R121" s="57"/>
      <c r="S121" s="57"/>
      <c r="T121" s="18">
        <f t="shared" si="85"/>
        <v>38339659.200000003</v>
      </c>
      <c r="U121" s="18">
        <f t="shared" si="86"/>
        <v>33163805.210000001</v>
      </c>
      <c r="V121" s="18">
        <f t="shared" si="91"/>
        <v>23214663.649999999</v>
      </c>
      <c r="W121" s="18">
        <f t="shared" si="84"/>
        <v>9949141.5600000005</v>
      </c>
      <c r="X121" s="18">
        <v>0</v>
      </c>
      <c r="Y121" s="18">
        <v>0</v>
      </c>
      <c r="Z121" s="18">
        <v>0</v>
      </c>
      <c r="AA121" s="18">
        <v>0</v>
      </c>
      <c r="AB121" s="18">
        <f t="shared" si="87"/>
        <v>5175853.99</v>
      </c>
      <c r="AC121" s="18">
        <f t="shared" si="92"/>
        <v>3623097.79</v>
      </c>
      <c r="AD121" s="18">
        <f t="shared" si="83"/>
        <v>1552756.2</v>
      </c>
      <c r="AE121" s="18">
        <v>0</v>
      </c>
      <c r="AF121" s="18">
        <v>0</v>
      </c>
      <c r="AG121" s="18">
        <v>0</v>
      </c>
      <c r="AH121" s="18">
        <v>0</v>
      </c>
      <c r="AI121" s="73">
        <v>0.86499999999999999</v>
      </c>
      <c r="AJ121" s="81">
        <f t="shared" si="88"/>
        <v>0.13500000000000001</v>
      </c>
      <c r="AK121" s="23">
        <f t="shared" si="66"/>
        <v>38339659.200000003</v>
      </c>
      <c r="AL121" s="22">
        <f t="shared" si="89"/>
        <v>33163805.210000001</v>
      </c>
      <c r="AM121" s="22">
        <f t="shared" si="90"/>
        <v>5175853.99</v>
      </c>
      <c r="AN121" s="74" t="b">
        <f t="shared" si="60"/>
        <v>1</v>
      </c>
      <c r="AO121" s="74" t="b">
        <f t="shared" si="61"/>
        <v>1</v>
      </c>
      <c r="AP121" s="74" t="b">
        <f t="shared" si="62"/>
        <v>1</v>
      </c>
      <c r="AQ121" s="5" t="s">
        <v>1125</v>
      </c>
      <c r="AR121" s="28" t="s">
        <v>1156</v>
      </c>
      <c r="AS121" s="28" t="s">
        <v>1158</v>
      </c>
      <c r="AT121" t="b">
        <f t="shared" si="63"/>
        <v>1</v>
      </c>
      <c r="AU121" t="b">
        <f t="shared" si="64"/>
        <v>1</v>
      </c>
      <c r="AV121" t="b">
        <f t="shared" si="65"/>
        <v>1</v>
      </c>
      <c r="AW121" s="83">
        <f t="shared" si="68"/>
        <v>0.7</v>
      </c>
      <c r="AX121" s="83">
        <f t="shared" si="69"/>
        <v>0.7</v>
      </c>
      <c r="AY121" s="72" t="b">
        <f t="shared" si="70"/>
        <v>1</v>
      </c>
    </row>
    <row r="122" spans="1:51" ht="23.25" x14ac:dyDescent="0.35">
      <c r="A122" s="49">
        <v>588</v>
      </c>
      <c r="B122" s="77" t="s">
        <v>686</v>
      </c>
      <c r="C122" s="50">
        <v>1028</v>
      </c>
      <c r="D122" s="51">
        <v>43218</v>
      </c>
      <c r="E122" s="52">
        <v>307.89999999999998</v>
      </c>
      <c r="F122" s="53">
        <v>22</v>
      </c>
      <c r="G122" s="52">
        <v>307.89999999999998</v>
      </c>
      <c r="H122" s="53">
        <v>22</v>
      </c>
      <c r="I122" s="54" t="s">
        <v>1166</v>
      </c>
      <c r="J122" s="54" t="s">
        <v>1167</v>
      </c>
      <c r="K122" s="55">
        <v>22</v>
      </c>
      <c r="L122" s="55">
        <v>22</v>
      </c>
      <c r="M122" s="56">
        <v>307.89999999999998</v>
      </c>
      <c r="N122" s="39"/>
      <c r="O122" s="39"/>
      <c r="P122" s="39"/>
      <c r="Q122" s="56">
        <v>307.89999999999998</v>
      </c>
      <c r="R122" s="57"/>
      <c r="S122" s="57"/>
      <c r="T122" s="18">
        <f t="shared" si="85"/>
        <v>33403455.199999999</v>
      </c>
      <c r="U122" s="18">
        <f t="shared" si="86"/>
        <v>28893988.75</v>
      </c>
      <c r="V122" s="18">
        <f t="shared" si="91"/>
        <v>20225792.129999999</v>
      </c>
      <c r="W122" s="18">
        <f t="shared" si="84"/>
        <v>8668196.6199999992</v>
      </c>
      <c r="X122" s="18">
        <v>0</v>
      </c>
      <c r="Y122" s="18">
        <v>0</v>
      </c>
      <c r="Z122" s="18">
        <v>0</v>
      </c>
      <c r="AA122" s="18">
        <v>0</v>
      </c>
      <c r="AB122" s="18">
        <f t="shared" si="87"/>
        <v>4509466.45</v>
      </c>
      <c r="AC122" s="18">
        <f t="shared" si="92"/>
        <v>3156626.52</v>
      </c>
      <c r="AD122" s="18">
        <f t="shared" si="83"/>
        <v>1352839.93</v>
      </c>
      <c r="AE122" s="18">
        <v>0</v>
      </c>
      <c r="AF122" s="18">
        <v>0</v>
      </c>
      <c r="AG122" s="18">
        <v>0</v>
      </c>
      <c r="AH122" s="18">
        <v>0</v>
      </c>
      <c r="AI122" s="73">
        <v>0.86499999999999999</v>
      </c>
      <c r="AJ122" s="81">
        <f t="shared" si="88"/>
        <v>0.13500000000000001</v>
      </c>
      <c r="AK122" s="23">
        <f t="shared" si="66"/>
        <v>33403455.199999999</v>
      </c>
      <c r="AL122" s="22">
        <f t="shared" si="89"/>
        <v>28893988.75</v>
      </c>
      <c r="AM122" s="22">
        <f t="shared" si="90"/>
        <v>4509466.45</v>
      </c>
      <c r="AN122" s="74" t="b">
        <f t="shared" si="60"/>
        <v>1</v>
      </c>
      <c r="AO122" s="74" t="b">
        <f t="shared" si="61"/>
        <v>1</v>
      </c>
      <c r="AP122" s="74" t="b">
        <f t="shared" si="62"/>
        <v>1</v>
      </c>
      <c r="AQ122" s="5" t="s">
        <v>1125</v>
      </c>
      <c r="AR122" s="28" t="s">
        <v>1156</v>
      </c>
      <c r="AS122" s="28" t="s">
        <v>1158</v>
      </c>
      <c r="AT122" t="b">
        <f t="shared" si="63"/>
        <v>1</v>
      </c>
      <c r="AU122" t="b">
        <f t="shared" si="64"/>
        <v>1</v>
      </c>
      <c r="AV122" t="b">
        <f t="shared" si="65"/>
        <v>1</v>
      </c>
      <c r="AW122" s="83">
        <f t="shared" si="68"/>
        <v>0.7</v>
      </c>
      <c r="AX122" s="83">
        <f t="shared" si="69"/>
        <v>0.7</v>
      </c>
      <c r="AY122" s="72" t="b">
        <f t="shared" si="70"/>
        <v>1</v>
      </c>
    </row>
    <row r="123" spans="1:51" ht="23.25" x14ac:dyDescent="0.35">
      <c r="A123" s="49">
        <v>589</v>
      </c>
      <c r="B123" s="77" t="s">
        <v>687</v>
      </c>
      <c r="C123" s="50">
        <v>2382</v>
      </c>
      <c r="D123" s="51">
        <v>44526</v>
      </c>
      <c r="E123" s="52">
        <v>260.89999999999998</v>
      </c>
      <c r="F123" s="53">
        <v>40</v>
      </c>
      <c r="G123" s="52">
        <v>260.91000000000003</v>
      </c>
      <c r="H123" s="53">
        <v>40</v>
      </c>
      <c r="I123" s="54" t="s">
        <v>1166</v>
      </c>
      <c r="J123" s="54" t="s">
        <v>1167</v>
      </c>
      <c r="K123" s="55">
        <v>40</v>
      </c>
      <c r="L123" s="55">
        <v>40</v>
      </c>
      <c r="M123" s="79">
        <v>260.91000000000003</v>
      </c>
      <c r="N123" s="39">
        <v>260.91000000000003</v>
      </c>
      <c r="O123" s="39">
        <v>260.91000000000003</v>
      </c>
      <c r="P123" s="39">
        <v>260.91000000000003</v>
      </c>
      <c r="Q123" s="56">
        <v>260.91000000000003</v>
      </c>
      <c r="R123" s="57"/>
      <c r="S123" s="57"/>
      <c r="T123" s="18">
        <f t="shared" si="85"/>
        <v>28305604.079999998</v>
      </c>
      <c r="U123" s="18">
        <f t="shared" si="86"/>
        <v>24484347.530000001</v>
      </c>
      <c r="V123" s="18">
        <f t="shared" si="91"/>
        <v>17139043.27</v>
      </c>
      <c r="W123" s="18">
        <f t="shared" si="84"/>
        <v>7345304.2599999998</v>
      </c>
      <c r="X123" s="18">
        <v>0</v>
      </c>
      <c r="Y123" s="18">
        <v>0</v>
      </c>
      <c r="Z123" s="18">
        <v>0</v>
      </c>
      <c r="AA123" s="18">
        <v>0</v>
      </c>
      <c r="AB123" s="18">
        <f t="shared" si="87"/>
        <v>3821256.55</v>
      </c>
      <c r="AC123" s="18">
        <f t="shared" si="92"/>
        <v>2674879.59</v>
      </c>
      <c r="AD123" s="18">
        <f t="shared" si="83"/>
        <v>1146376.96</v>
      </c>
      <c r="AE123" s="18">
        <v>0</v>
      </c>
      <c r="AF123" s="18">
        <v>0</v>
      </c>
      <c r="AG123" s="18">
        <v>0</v>
      </c>
      <c r="AH123" s="18">
        <v>0</v>
      </c>
      <c r="AI123" s="73">
        <v>0.86499999999999999</v>
      </c>
      <c r="AJ123" s="81">
        <f t="shared" si="88"/>
        <v>0.13500000000000001</v>
      </c>
      <c r="AK123" s="23">
        <f t="shared" si="66"/>
        <v>28305604.079999998</v>
      </c>
      <c r="AL123" s="22">
        <f t="shared" si="89"/>
        <v>24484347.530000001</v>
      </c>
      <c r="AM123" s="22">
        <f t="shared" si="90"/>
        <v>3821256.55</v>
      </c>
      <c r="AN123" s="74" t="b">
        <f t="shared" si="60"/>
        <v>1</v>
      </c>
      <c r="AO123" s="74" t="b">
        <f t="shared" si="61"/>
        <v>1</v>
      </c>
      <c r="AP123" s="74" t="b">
        <f t="shared" si="62"/>
        <v>1</v>
      </c>
      <c r="AQ123" s="5" t="s">
        <v>1125</v>
      </c>
      <c r="AR123" s="28" t="s">
        <v>1156</v>
      </c>
      <c r="AS123" s="28" t="s">
        <v>1158</v>
      </c>
      <c r="AT123" t="b">
        <f t="shared" si="63"/>
        <v>1</v>
      </c>
      <c r="AU123" t="b">
        <f t="shared" si="64"/>
        <v>1</v>
      </c>
      <c r="AV123" t="b">
        <f t="shared" si="65"/>
        <v>1</v>
      </c>
      <c r="AW123" s="83">
        <f t="shared" si="68"/>
        <v>0.7</v>
      </c>
      <c r="AX123" s="83">
        <f t="shared" si="69"/>
        <v>0.7</v>
      </c>
      <c r="AY123" s="72" t="b">
        <f t="shared" si="70"/>
        <v>1</v>
      </c>
    </row>
    <row r="124" spans="1:51" ht="23.25" x14ac:dyDescent="0.35">
      <c r="A124" s="49">
        <v>590</v>
      </c>
      <c r="B124" s="77" t="s">
        <v>688</v>
      </c>
      <c r="C124" s="50">
        <v>2085</v>
      </c>
      <c r="D124" s="51">
        <v>43335</v>
      </c>
      <c r="E124" s="52">
        <v>135.5</v>
      </c>
      <c r="F124" s="53">
        <v>9</v>
      </c>
      <c r="G124" s="52">
        <v>135.5</v>
      </c>
      <c r="H124" s="53">
        <v>9</v>
      </c>
      <c r="I124" s="54" t="s">
        <v>1166</v>
      </c>
      <c r="J124" s="54" t="s">
        <v>1167</v>
      </c>
      <c r="K124" s="55">
        <v>9</v>
      </c>
      <c r="L124" s="55">
        <v>9</v>
      </c>
      <c r="M124" s="56">
        <v>135.5</v>
      </c>
      <c r="N124" s="39"/>
      <c r="O124" s="39"/>
      <c r="P124" s="39"/>
      <c r="Q124" s="56">
        <v>135.5</v>
      </c>
      <c r="R124" s="57"/>
      <c r="S124" s="57"/>
      <c r="T124" s="18">
        <f t="shared" si="85"/>
        <v>14700124</v>
      </c>
      <c r="U124" s="18">
        <f t="shared" si="86"/>
        <v>12715607.26</v>
      </c>
      <c r="V124" s="18">
        <f t="shared" si="91"/>
        <v>8900925.0800000001</v>
      </c>
      <c r="W124" s="18">
        <f t="shared" si="84"/>
        <v>3814682.18</v>
      </c>
      <c r="X124" s="18">
        <v>0</v>
      </c>
      <c r="Y124" s="18">
        <v>0</v>
      </c>
      <c r="Z124" s="18">
        <v>0</v>
      </c>
      <c r="AA124" s="18">
        <v>0</v>
      </c>
      <c r="AB124" s="18">
        <f t="shared" si="87"/>
        <v>1984516.74</v>
      </c>
      <c r="AC124" s="18">
        <f t="shared" si="92"/>
        <v>1389161.72</v>
      </c>
      <c r="AD124" s="18">
        <f t="shared" si="83"/>
        <v>595355.02</v>
      </c>
      <c r="AE124" s="18">
        <v>0</v>
      </c>
      <c r="AF124" s="18">
        <v>0</v>
      </c>
      <c r="AG124" s="18">
        <v>0</v>
      </c>
      <c r="AH124" s="18">
        <v>0</v>
      </c>
      <c r="AI124" s="73">
        <v>0.86499999999999999</v>
      </c>
      <c r="AJ124" s="81">
        <f t="shared" si="88"/>
        <v>0.13500000000000001</v>
      </c>
      <c r="AK124" s="23">
        <f t="shared" si="66"/>
        <v>14700124</v>
      </c>
      <c r="AL124" s="22">
        <f t="shared" si="89"/>
        <v>12715607.26</v>
      </c>
      <c r="AM124" s="22">
        <f t="shared" si="90"/>
        <v>1984516.74</v>
      </c>
      <c r="AN124" s="74" t="b">
        <f t="shared" si="60"/>
        <v>1</v>
      </c>
      <c r="AO124" s="74" t="b">
        <f t="shared" si="61"/>
        <v>1</v>
      </c>
      <c r="AP124" s="74" t="b">
        <f t="shared" si="62"/>
        <v>1</v>
      </c>
      <c r="AQ124" s="5" t="s">
        <v>1125</v>
      </c>
      <c r="AR124" s="28" t="s">
        <v>1156</v>
      </c>
      <c r="AS124" s="28" t="s">
        <v>1158</v>
      </c>
      <c r="AT124" t="b">
        <f t="shared" si="63"/>
        <v>1</v>
      </c>
      <c r="AU124" t="b">
        <f t="shared" si="64"/>
        <v>1</v>
      </c>
      <c r="AV124" t="b">
        <f t="shared" si="65"/>
        <v>1</v>
      </c>
      <c r="AW124" s="83">
        <f t="shared" si="68"/>
        <v>0.7</v>
      </c>
      <c r="AX124" s="83">
        <f t="shared" si="69"/>
        <v>0.7</v>
      </c>
      <c r="AY124" s="72" t="b">
        <f t="shared" si="70"/>
        <v>1</v>
      </c>
    </row>
    <row r="125" spans="1:51" ht="23.25" x14ac:dyDescent="0.35">
      <c r="A125" s="49">
        <v>591</v>
      </c>
      <c r="B125" s="77" t="s">
        <v>689</v>
      </c>
      <c r="C125" s="50">
        <v>946</v>
      </c>
      <c r="D125" s="51">
        <v>43214</v>
      </c>
      <c r="E125" s="52">
        <v>395.2</v>
      </c>
      <c r="F125" s="53">
        <v>14</v>
      </c>
      <c r="G125" s="52">
        <v>395.2</v>
      </c>
      <c r="H125" s="53">
        <v>14</v>
      </c>
      <c r="I125" s="54" t="s">
        <v>1166</v>
      </c>
      <c r="J125" s="54" t="s">
        <v>1167</v>
      </c>
      <c r="K125" s="55">
        <v>14</v>
      </c>
      <c r="L125" s="55">
        <v>14</v>
      </c>
      <c r="M125" s="56">
        <v>395.2</v>
      </c>
      <c r="N125" s="39"/>
      <c r="O125" s="39"/>
      <c r="P125" s="39"/>
      <c r="Q125" s="56">
        <v>395.2</v>
      </c>
      <c r="R125" s="57"/>
      <c r="S125" s="57"/>
      <c r="T125" s="18">
        <f t="shared" si="85"/>
        <v>42874457.600000001</v>
      </c>
      <c r="U125" s="18">
        <f t="shared" si="86"/>
        <v>37086405.82</v>
      </c>
      <c r="V125" s="18">
        <f t="shared" si="91"/>
        <v>25960484.07</v>
      </c>
      <c r="W125" s="18">
        <f t="shared" si="84"/>
        <v>11125921.75</v>
      </c>
      <c r="X125" s="18">
        <v>0</v>
      </c>
      <c r="Y125" s="18">
        <v>0</v>
      </c>
      <c r="Z125" s="18">
        <v>0</v>
      </c>
      <c r="AA125" s="18">
        <v>0</v>
      </c>
      <c r="AB125" s="18">
        <f t="shared" si="87"/>
        <v>5788051.7800000003</v>
      </c>
      <c r="AC125" s="18">
        <f t="shared" si="92"/>
        <v>4051636.25</v>
      </c>
      <c r="AD125" s="18">
        <f t="shared" si="83"/>
        <v>1736415.53</v>
      </c>
      <c r="AE125" s="18">
        <v>0</v>
      </c>
      <c r="AF125" s="18">
        <v>0</v>
      </c>
      <c r="AG125" s="18">
        <v>0</v>
      </c>
      <c r="AH125" s="18">
        <v>0</v>
      </c>
      <c r="AI125" s="73">
        <v>0.86499999999999999</v>
      </c>
      <c r="AJ125" s="81">
        <f t="shared" si="88"/>
        <v>0.13500000000000001</v>
      </c>
      <c r="AK125" s="23">
        <f t="shared" si="66"/>
        <v>42874457.600000001</v>
      </c>
      <c r="AL125" s="22">
        <f t="shared" si="89"/>
        <v>37086405.82</v>
      </c>
      <c r="AM125" s="22">
        <f t="shared" si="90"/>
        <v>5788051.7800000003</v>
      </c>
      <c r="AN125" s="74" t="b">
        <f t="shared" si="60"/>
        <v>1</v>
      </c>
      <c r="AO125" s="74" t="b">
        <f t="shared" si="61"/>
        <v>1</v>
      </c>
      <c r="AP125" s="74" t="b">
        <f t="shared" si="62"/>
        <v>1</v>
      </c>
      <c r="AQ125" s="5" t="s">
        <v>1125</v>
      </c>
      <c r="AR125" s="28" t="s">
        <v>1156</v>
      </c>
      <c r="AS125" s="28" t="s">
        <v>1158</v>
      </c>
      <c r="AT125" t="b">
        <f t="shared" si="63"/>
        <v>1</v>
      </c>
      <c r="AU125" t="b">
        <f t="shared" si="64"/>
        <v>1</v>
      </c>
      <c r="AV125" t="b">
        <f t="shared" si="65"/>
        <v>1</v>
      </c>
      <c r="AW125" s="83">
        <f t="shared" si="68"/>
        <v>0.7</v>
      </c>
      <c r="AX125" s="83">
        <f t="shared" si="69"/>
        <v>0.7</v>
      </c>
      <c r="AY125" s="72" t="b">
        <f t="shared" si="70"/>
        <v>1</v>
      </c>
    </row>
    <row r="126" spans="1:51" ht="23.25" x14ac:dyDescent="0.35">
      <c r="A126" s="49">
        <v>592</v>
      </c>
      <c r="B126" s="77" t="s">
        <v>690</v>
      </c>
      <c r="C126" s="50">
        <v>945</v>
      </c>
      <c r="D126" s="51">
        <v>43214</v>
      </c>
      <c r="E126" s="52">
        <v>632.70000000000005</v>
      </c>
      <c r="F126" s="53">
        <v>34</v>
      </c>
      <c r="G126" s="52">
        <v>632.70000000000005</v>
      </c>
      <c r="H126" s="53">
        <v>34</v>
      </c>
      <c r="I126" s="54" t="s">
        <v>1166</v>
      </c>
      <c r="J126" s="54" t="s">
        <v>1167</v>
      </c>
      <c r="K126" s="55">
        <v>34</v>
      </c>
      <c r="L126" s="55">
        <v>34</v>
      </c>
      <c r="M126" s="56">
        <v>632.70000000000005</v>
      </c>
      <c r="N126" s="39"/>
      <c r="O126" s="39"/>
      <c r="P126" s="39"/>
      <c r="Q126" s="56">
        <v>632.70000000000005</v>
      </c>
      <c r="R126" s="57"/>
      <c r="S126" s="57"/>
      <c r="T126" s="18">
        <f t="shared" si="85"/>
        <v>68640357.599999994</v>
      </c>
      <c r="U126" s="18">
        <f t="shared" si="86"/>
        <v>59373909.32</v>
      </c>
      <c r="V126" s="18">
        <f t="shared" si="91"/>
        <v>41561736.520000003</v>
      </c>
      <c r="W126" s="18">
        <f t="shared" si="84"/>
        <v>17812172.800000001</v>
      </c>
      <c r="X126" s="18">
        <v>0</v>
      </c>
      <c r="Y126" s="18">
        <v>0</v>
      </c>
      <c r="Z126" s="18">
        <v>0</v>
      </c>
      <c r="AA126" s="18">
        <v>0</v>
      </c>
      <c r="AB126" s="18">
        <f t="shared" si="87"/>
        <v>9266448.2799999993</v>
      </c>
      <c r="AC126" s="18">
        <f t="shared" si="92"/>
        <v>6486513.7999999998</v>
      </c>
      <c r="AD126" s="18">
        <f t="shared" si="83"/>
        <v>2779934.48</v>
      </c>
      <c r="AE126" s="18">
        <v>0</v>
      </c>
      <c r="AF126" s="18">
        <v>0</v>
      </c>
      <c r="AG126" s="18">
        <v>0</v>
      </c>
      <c r="AH126" s="18">
        <v>0</v>
      </c>
      <c r="AI126" s="73">
        <v>0.86499999999999999</v>
      </c>
      <c r="AJ126" s="81">
        <f t="shared" si="88"/>
        <v>0.13500000000000001</v>
      </c>
      <c r="AK126" s="23">
        <f t="shared" si="66"/>
        <v>68640357.599999994</v>
      </c>
      <c r="AL126" s="22">
        <f t="shared" si="89"/>
        <v>59373909.32</v>
      </c>
      <c r="AM126" s="22">
        <f t="shared" si="90"/>
        <v>9266448.2799999993</v>
      </c>
      <c r="AN126" s="74" t="b">
        <f t="shared" si="60"/>
        <v>1</v>
      </c>
      <c r="AO126" s="74" t="b">
        <f t="shared" si="61"/>
        <v>1</v>
      </c>
      <c r="AP126" s="74" t="b">
        <f t="shared" si="62"/>
        <v>1</v>
      </c>
      <c r="AQ126" s="5" t="s">
        <v>1125</v>
      </c>
      <c r="AR126" s="28" t="s">
        <v>1156</v>
      </c>
      <c r="AS126" s="28" t="s">
        <v>1158</v>
      </c>
      <c r="AT126" t="b">
        <f t="shared" si="63"/>
        <v>1</v>
      </c>
      <c r="AU126" t="b">
        <f t="shared" si="64"/>
        <v>1</v>
      </c>
      <c r="AV126" t="b">
        <f t="shared" si="65"/>
        <v>1</v>
      </c>
      <c r="AW126" s="83">
        <f t="shared" si="68"/>
        <v>0.7</v>
      </c>
      <c r="AX126" s="83">
        <f t="shared" si="69"/>
        <v>0.7</v>
      </c>
      <c r="AY126" s="72" t="b">
        <f t="shared" si="70"/>
        <v>1</v>
      </c>
    </row>
    <row r="127" spans="1:51" ht="23.25" x14ac:dyDescent="0.35">
      <c r="A127" s="49">
        <v>593</v>
      </c>
      <c r="B127" s="77" t="s">
        <v>691</v>
      </c>
      <c r="C127" s="50">
        <v>2395</v>
      </c>
      <c r="D127" s="51">
        <v>43381</v>
      </c>
      <c r="E127" s="52">
        <v>162.9</v>
      </c>
      <c r="F127" s="53">
        <v>13</v>
      </c>
      <c r="G127" s="52">
        <v>162.9</v>
      </c>
      <c r="H127" s="53">
        <v>13</v>
      </c>
      <c r="I127" s="54" t="s">
        <v>1166</v>
      </c>
      <c r="J127" s="54" t="s">
        <v>1167</v>
      </c>
      <c r="K127" s="55">
        <v>13</v>
      </c>
      <c r="L127" s="55">
        <v>13</v>
      </c>
      <c r="M127" s="56">
        <v>162.9</v>
      </c>
      <c r="N127" s="39"/>
      <c r="O127" s="39"/>
      <c r="P127" s="39"/>
      <c r="Q127" s="56">
        <v>162.9</v>
      </c>
      <c r="R127" s="57"/>
      <c r="S127" s="57"/>
      <c r="T127" s="18">
        <f t="shared" si="85"/>
        <v>17672695.199999999</v>
      </c>
      <c r="U127" s="18">
        <f t="shared" si="86"/>
        <v>15286881.35</v>
      </c>
      <c r="V127" s="18">
        <f t="shared" si="91"/>
        <v>10700816.949999999</v>
      </c>
      <c r="W127" s="18">
        <f t="shared" si="84"/>
        <v>4586064.4000000004</v>
      </c>
      <c r="X127" s="18">
        <v>0</v>
      </c>
      <c r="Y127" s="18">
        <v>0</v>
      </c>
      <c r="Z127" s="18">
        <v>0</v>
      </c>
      <c r="AA127" s="18">
        <v>0</v>
      </c>
      <c r="AB127" s="18">
        <f t="shared" si="87"/>
        <v>2385813.85</v>
      </c>
      <c r="AC127" s="18">
        <f t="shared" si="92"/>
        <v>1670069.7</v>
      </c>
      <c r="AD127" s="18">
        <f t="shared" si="83"/>
        <v>715744.15</v>
      </c>
      <c r="AE127" s="18">
        <v>0</v>
      </c>
      <c r="AF127" s="18">
        <v>0</v>
      </c>
      <c r="AG127" s="18">
        <v>0</v>
      </c>
      <c r="AH127" s="18">
        <v>0</v>
      </c>
      <c r="AI127" s="73">
        <v>0.86499999999999999</v>
      </c>
      <c r="AJ127" s="81">
        <f t="shared" si="88"/>
        <v>0.13500000000000001</v>
      </c>
      <c r="AK127" s="23">
        <f t="shared" si="66"/>
        <v>17672695.199999999</v>
      </c>
      <c r="AL127" s="22">
        <f t="shared" si="89"/>
        <v>15286881.35</v>
      </c>
      <c r="AM127" s="22">
        <f t="shared" si="90"/>
        <v>2385813.85</v>
      </c>
      <c r="AN127" s="74" t="b">
        <f t="shared" si="60"/>
        <v>1</v>
      </c>
      <c r="AO127" s="74" t="b">
        <f t="shared" si="61"/>
        <v>1</v>
      </c>
      <c r="AP127" s="74" t="b">
        <f t="shared" si="62"/>
        <v>1</v>
      </c>
      <c r="AQ127" s="5" t="s">
        <v>1125</v>
      </c>
      <c r="AR127" s="28" t="s">
        <v>1156</v>
      </c>
      <c r="AS127" s="28" t="s">
        <v>1158</v>
      </c>
      <c r="AT127" t="b">
        <f t="shared" si="63"/>
        <v>1</v>
      </c>
      <c r="AU127" t="b">
        <f t="shared" si="64"/>
        <v>1</v>
      </c>
      <c r="AV127" t="b">
        <f t="shared" si="65"/>
        <v>1</v>
      </c>
      <c r="AW127" s="83">
        <f t="shared" si="68"/>
        <v>0.7</v>
      </c>
      <c r="AX127" s="83">
        <f t="shared" si="69"/>
        <v>0.7</v>
      </c>
      <c r="AY127" s="72" t="b">
        <f t="shared" si="70"/>
        <v>1</v>
      </c>
    </row>
    <row r="128" spans="1:51" ht="23.25" x14ac:dyDescent="0.35">
      <c r="A128" s="49">
        <v>594</v>
      </c>
      <c r="B128" s="77" t="s">
        <v>692</v>
      </c>
      <c r="C128" s="50">
        <v>1120</v>
      </c>
      <c r="D128" s="51">
        <v>44350</v>
      </c>
      <c r="E128" s="52">
        <v>2030.28</v>
      </c>
      <c r="F128" s="53">
        <v>138</v>
      </c>
      <c r="G128" s="52">
        <v>2030.28</v>
      </c>
      <c r="H128" s="53">
        <v>138</v>
      </c>
      <c r="I128" s="54" t="s">
        <v>1166</v>
      </c>
      <c r="J128" s="54" t="s">
        <v>1167</v>
      </c>
      <c r="K128" s="55">
        <v>138</v>
      </c>
      <c r="L128" s="55">
        <v>138</v>
      </c>
      <c r="M128" s="56">
        <v>2030.28</v>
      </c>
      <c r="N128" s="39"/>
      <c r="O128" s="39"/>
      <c r="P128" s="39"/>
      <c r="Q128" s="56">
        <v>2030.28</v>
      </c>
      <c r="R128" s="57"/>
      <c r="S128" s="57"/>
      <c r="T128" s="18">
        <f t="shared" si="85"/>
        <v>220261016.63999999</v>
      </c>
      <c r="U128" s="18">
        <f t="shared" si="86"/>
        <v>190525779.38999999</v>
      </c>
      <c r="V128" s="18">
        <f t="shared" si="91"/>
        <v>133368045.56999999</v>
      </c>
      <c r="W128" s="18">
        <f t="shared" si="84"/>
        <v>57157733.82</v>
      </c>
      <c r="X128" s="18">
        <v>0</v>
      </c>
      <c r="Y128" s="18">
        <v>0</v>
      </c>
      <c r="Z128" s="18">
        <v>0</v>
      </c>
      <c r="AA128" s="18">
        <v>0</v>
      </c>
      <c r="AB128" s="18">
        <f t="shared" si="87"/>
        <v>29735237.25</v>
      </c>
      <c r="AC128" s="18">
        <f t="shared" si="92"/>
        <v>20814666.079999998</v>
      </c>
      <c r="AD128" s="18">
        <f t="shared" si="83"/>
        <v>8920571.1699999999</v>
      </c>
      <c r="AE128" s="18">
        <v>0</v>
      </c>
      <c r="AF128" s="18">
        <v>0</v>
      </c>
      <c r="AG128" s="18">
        <v>0</v>
      </c>
      <c r="AH128" s="18">
        <v>0</v>
      </c>
      <c r="AI128" s="73">
        <v>0.86499999999999999</v>
      </c>
      <c r="AJ128" s="81">
        <f t="shared" si="88"/>
        <v>0.13500000000000001</v>
      </c>
      <c r="AK128" s="23">
        <f t="shared" si="66"/>
        <v>220261016.63999999</v>
      </c>
      <c r="AL128" s="22">
        <f t="shared" si="89"/>
        <v>190525779.38999999</v>
      </c>
      <c r="AM128" s="22">
        <f t="shared" si="90"/>
        <v>29735237.25</v>
      </c>
      <c r="AN128" s="74" t="b">
        <f t="shared" si="60"/>
        <v>1</v>
      </c>
      <c r="AO128" s="74" t="b">
        <f t="shared" si="61"/>
        <v>1</v>
      </c>
      <c r="AP128" s="74" t="b">
        <f t="shared" si="62"/>
        <v>1</v>
      </c>
      <c r="AQ128" s="5" t="s">
        <v>1125</v>
      </c>
      <c r="AR128" s="28" t="s">
        <v>1156</v>
      </c>
      <c r="AS128" s="28" t="s">
        <v>1158</v>
      </c>
      <c r="AT128" t="b">
        <f t="shared" si="63"/>
        <v>1</v>
      </c>
      <c r="AU128" t="b">
        <f t="shared" si="64"/>
        <v>1</v>
      </c>
      <c r="AV128" t="b">
        <f t="shared" si="65"/>
        <v>1</v>
      </c>
      <c r="AW128" s="83">
        <f t="shared" si="68"/>
        <v>0.7</v>
      </c>
      <c r="AX128" s="83">
        <f t="shared" si="69"/>
        <v>0.7</v>
      </c>
      <c r="AY128" s="72" t="b">
        <f t="shared" si="70"/>
        <v>1</v>
      </c>
    </row>
    <row r="129" spans="1:51" ht="23.25" x14ac:dyDescent="0.35">
      <c r="A129" s="49">
        <v>595</v>
      </c>
      <c r="B129" s="77" t="s">
        <v>693</v>
      </c>
      <c r="C129" s="50">
        <v>840</v>
      </c>
      <c r="D129" s="51">
        <v>43607</v>
      </c>
      <c r="E129" s="52">
        <v>510.2</v>
      </c>
      <c r="F129" s="53">
        <v>27</v>
      </c>
      <c r="G129" s="52">
        <v>510.2</v>
      </c>
      <c r="H129" s="53">
        <v>27</v>
      </c>
      <c r="I129" s="54" t="s">
        <v>1166</v>
      </c>
      <c r="J129" s="54" t="s">
        <v>1167</v>
      </c>
      <c r="K129" s="55">
        <v>27</v>
      </c>
      <c r="L129" s="55">
        <v>27</v>
      </c>
      <c r="M129" s="56">
        <v>510.2</v>
      </c>
      <c r="N129" s="39"/>
      <c r="O129" s="39"/>
      <c r="P129" s="39"/>
      <c r="Q129" s="56">
        <v>510.2</v>
      </c>
      <c r="R129" s="57"/>
      <c r="S129" s="57"/>
      <c r="T129" s="18">
        <f t="shared" si="85"/>
        <v>55350577.600000001</v>
      </c>
      <c r="U129" s="18">
        <f t="shared" si="86"/>
        <v>47878249.619999997</v>
      </c>
      <c r="V129" s="18">
        <f t="shared" si="91"/>
        <v>33514774.73</v>
      </c>
      <c r="W129" s="18">
        <f t="shared" si="84"/>
        <v>14363474.890000001</v>
      </c>
      <c r="X129" s="18">
        <v>0</v>
      </c>
      <c r="Y129" s="18">
        <v>0</v>
      </c>
      <c r="Z129" s="18">
        <v>0</v>
      </c>
      <c r="AA129" s="18">
        <v>0</v>
      </c>
      <c r="AB129" s="18">
        <f t="shared" si="87"/>
        <v>7472327.9800000004</v>
      </c>
      <c r="AC129" s="18">
        <f t="shared" si="92"/>
        <v>5230629.59</v>
      </c>
      <c r="AD129" s="18">
        <f t="shared" si="83"/>
        <v>2241698.39</v>
      </c>
      <c r="AE129" s="18">
        <v>0</v>
      </c>
      <c r="AF129" s="18">
        <v>0</v>
      </c>
      <c r="AG129" s="18">
        <v>0</v>
      </c>
      <c r="AH129" s="18">
        <v>0</v>
      </c>
      <c r="AI129" s="73">
        <v>0.86499999999999999</v>
      </c>
      <c r="AJ129" s="81">
        <f t="shared" si="88"/>
        <v>0.13500000000000001</v>
      </c>
      <c r="AK129" s="23">
        <f t="shared" si="66"/>
        <v>55350577.600000001</v>
      </c>
      <c r="AL129" s="22">
        <f t="shared" si="89"/>
        <v>47878249.619999997</v>
      </c>
      <c r="AM129" s="22">
        <f t="shared" si="90"/>
        <v>7472327.9800000004</v>
      </c>
      <c r="AN129" s="74" t="b">
        <f t="shared" si="60"/>
        <v>1</v>
      </c>
      <c r="AO129" s="74" t="b">
        <f t="shared" si="61"/>
        <v>1</v>
      </c>
      <c r="AP129" s="74" t="b">
        <f t="shared" si="62"/>
        <v>1</v>
      </c>
      <c r="AQ129" s="5" t="s">
        <v>1125</v>
      </c>
      <c r="AR129" s="28" t="s">
        <v>1156</v>
      </c>
      <c r="AS129" s="28" t="s">
        <v>1158</v>
      </c>
      <c r="AT129" t="b">
        <f t="shared" si="63"/>
        <v>1</v>
      </c>
      <c r="AU129" t="b">
        <f t="shared" si="64"/>
        <v>1</v>
      </c>
      <c r="AV129" t="b">
        <f t="shared" si="65"/>
        <v>1</v>
      </c>
      <c r="AW129" s="83">
        <f t="shared" si="68"/>
        <v>0.7</v>
      </c>
      <c r="AX129" s="83">
        <f t="shared" si="69"/>
        <v>0.7</v>
      </c>
      <c r="AY129" s="72" t="b">
        <f t="shared" si="70"/>
        <v>1</v>
      </c>
    </row>
    <row r="130" spans="1:51" ht="23.25" x14ac:dyDescent="0.35">
      <c r="A130" s="49">
        <v>596</v>
      </c>
      <c r="B130" s="77" t="s">
        <v>694</v>
      </c>
      <c r="C130" s="50">
        <v>1751</v>
      </c>
      <c r="D130" s="51">
        <v>43760</v>
      </c>
      <c r="E130" s="52">
        <v>146.19999999999999</v>
      </c>
      <c r="F130" s="53">
        <v>8</v>
      </c>
      <c r="G130" s="52">
        <v>146.19999999999999</v>
      </c>
      <c r="H130" s="53">
        <v>8</v>
      </c>
      <c r="I130" s="54" t="s">
        <v>1166</v>
      </c>
      <c r="J130" s="54" t="s">
        <v>1167</v>
      </c>
      <c r="K130" s="55">
        <v>8</v>
      </c>
      <c r="L130" s="55">
        <v>8</v>
      </c>
      <c r="M130" s="56">
        <v>146.19999999999999</v>
      </c>
      <c r="N130" s="39"/>
      <c r="O130" s="39"/>
      <c r="P130" s="39"/>
      <c r="Q130" s="56">
        <v>146.19999999999999</v>
      </c>
      <c r="R130" s="57"/>
      <c r="S130" s="57"/>
      <c r="T130" s="18">
        <f t="shared" si="85"/>
        <v>15860945.6</v>
      </c>
      <c r="U130" s="18">
        <f t="shared" si="86"/>
        <v>13719717.939999999</v>
      </c>
      <c r="V130" s="18">
        <f t="shared" si="91"/>
        <v>9603802.5600000005</v>
      </c>
      <c r="W130" s="18">
        <f t="shared" si="84"/>
        <v>4115915.38</v>
      </c>
      <c r="X130" s="18">
        <v>0</v>
      </c>
      <c r="Y130" s="18">
        <v>0</v>
      </c>
      <c r="Z130" s="18">
        <v>0</v>
      </c>
      <c r="AA130" s="18">
        <v>0</v>
      </c>
      <c r="AB130" s="18">
        <f t="shared" si="87"/>
        <v>2141227.66</v>
      </c>
      <c r="AC130" s="18">
        <f t="shared" si="92"/>
        <v>1498859.36</v>
      </c>
      <c r="AD130" s="18">
        <f t="shared" si="83"/>
        <v>642368.30000000005</v>
      </c>
      <c r="AE130" s="18">
        <v>0</v>
      </c>
      <c r="AF130" s="18">
        <v>0</v>
      </c>
      <c r="AG130" s="18">
        <v>0</v>
      </c>
      <c r="AH130" s="18">
        <v>0</v>
      </c>
      <c r="AI130" s="73">
        <v>0.86499999999999999</v>
      </c>
      <c r="AJ130" s="81">
        <f t="shared" si="88"/>
        <v>0.13500000000000001</v>
      </c>
      <c r="AK130" s="23">
        <f t="shared" si="66"/>
        <v>15860945.6</v>
      </c>
      <c r="AL130" s="22">
        <f t="shared" si="89"/>
        <v>13719717.939999999</v>
      </c>
      <c r="AM130" s="22">
        <f t="shared" si="90"/>
        <v>2141227.66</v>
      </c>
      <c r="AN130" s="74" t="b">
        <f t="shared" si="60"/>
        <v>1</v>
      </c>
      <c r="AO130" s="74" t="b">
        <f t="shared" si="61"/>
        <v>1</v>
      </c>
      <c r="AP130" s="74" t="b">
        <f t="shared" si="62"/>
        <v>1</v>
      </c>
      <c r="AQ130" s="5" t="s">
        <v>1125</v>
      </c>
      <c r="AR130" s="28" t="s">
        <v>1156</v>
      </c>
      <c r="AS130" s="28" t="s">
        <v>1158</v>
      </c>
      <c r="AT130" t="b">
        <f t="shared" si="63"/>
        <v>1</v>
      </c>
      <c r="AU130" t="b">
        <f t="shared" si="64"/>
        <v>1</v>
      </c>
      <c r="AV130" t="b">
        <f t="shared" si="65"/>
        <v>1</v>
      </c>
      <c r="AW130" s="83">
        <f t="shared" si="68"/>
        <v>0.7</v>
      </c>
      <c r="AX130" s="83">
        <f t="shared" si="69"/>
        <v>0.7</v>
      </c>
      <c r="AY130" s="72" t="b">
        <f t="shared" si="70"/>
        <v>1</v>
      </c>
    </row>
    <row r="131" spans="1:51" ht="23.25" x14ac:dyDescent="0.35">
      <c r="A131" s="49">
        <v>597</v>
      </c>
      <c r="B131" s="77" t="s">
        <v>695</v>
      </c>
      <c r="C131" s="50">
        <v>1027</v>
      </c>
      <c r="D131" s="51">
        <v>43218</v>
      </c>
      <c r="E131" s="52">
        <v>231.4</v>
      </c>
      <c r="F131" s="53">
        <v>12</v>
      </c>
      <c r="G131" s="52">
        <v>231.4</v>
      </c>
      <c r="H131" s="53">
        <v>12</v>
      </c>
      <c r="I131" s="54" t="s">
        <v>1166</v>
      </c>
      <c r="J131" s="54" t="s">
        <v>1167</v>
      </c>
      <c r="K131" s="55">
        <v>12</v>
      </c>
      <c r="L131" s="55">
        <v>12</v>
      </c>
      <c r="M131" s="56">
        <v>231.4</v>
      </c>
      <c r="N131" s="39"/>
      <c r="O131" s="39"/>
      <c r="P131" s="39"/>
      <c r="Q131" s="56">
        <v>231.4</v>
      </c>
      <c r="R131" s="57"/>
      <c r="S131" s="57"/>
      <c r="T131" s="18">
        <f t="shared" si="85"/>
        <v>25104123.199999999</v>
      </c>
      <c r="U131" s="18">
        <f t="shared" si="86"/>
        <v>21715066.57</v>
      </c>
      <c r="V131" s="18">
        <f t="shared" si="91"/>
        <v>15200546.6</v>
      </c>
      <c r="W131" s="18">
        <f t="shared" si="84"/>
        <v>6514519.9699999997</v>
      </c>
      <c r="X131" s="18">
        <v>0</v>
      </c>
      <c r="Y131" s="18">
        <v>0</v>
      </c>
      <c r="Z131" s="18">
        <v>0</v>
      </c>
      <c r="AA131" s="18">
        <v>0</v>
      </c>
      <c r="AB131" s="18">
        <f t="shared" si="87"/>
        <v>3389056.63</v>
      </c>
      <c r="AC131" s="18">
        <f t="shared" si="92"/>
        <v>2372339.64</v>
      </c>
      <c r="AD131" s="18">
        <f t="shared" si="83"/>
        <v>1016716.99</v>
      </c>
      <c r="AE131" s="18">
        <v>0</v>
      </c>
      <c r="AF131" s="18">
        <v>0</v>
      </c>
      <c r="AG131" s="18">
        <v>0</v>
      </c>
      <c r="AH131" s="18">
        <v>0</v>
      </c>
      <c r="AI131" s="73">
        <v>0.86499999999999999</v>
      </c>
      <c r="AJ131" s="81">
        <f t="shared" si="88"/>
        <v>0.13500000000000001</v>
      </c>
      <c r="AK131" s="23">
        <f t="shared" si="66"/>
        <v>25104123.199999999</v>
      </c>
      <c r="AL131" s="22">
        <f t="shared" si="89"/>
        <v>21715066.57</v>
      </c>
      <c r="AM131" s="22">
        <f t="shared" si="90"/>
        <v>3389056.63</v>
      </c>
      <c r="AN131" s="74" t="b">
        <f t="shared" si="60"/>
        <v>1</v>
      </c>
      <c r="AO131" s="74" t="b">
        <f t="shared" si="61"/>
        <v>1</v>
      </c>
      <c r="AP131" s="74" t="b">
        <f t="shared" si="62"/>
        <v>1</v>
      </c>
      <c r="AQ131" s="5" t="s">
        <v>1125</v>
      </c>
      <c r="AR131" s="28" t="s">
        <v>1156</v>
      </c>
      <c r="AS131" s="28" t="s">
        <v>1158</v>
      </c>
      <c r="AT131" t="b">
        <f t="shared" si="63"/>
        <v>1</v>
      </c>
      <c r="AU131" t="b">
        <f t="shared" si="64"/>
        <v>1</v>
      </c>
      <c r="AV131" t="b">
        <f t="shared" si="65"/>
        <v>1</v>
      </c>
      <c r="AW131" s="83">
        <f t="shared" si="68"/>
        <v>0.7</v>
      </c>
      <c r="AX131" s="83">
        <f t="shared" si="69"/>
        <v>0.7</v>
      </c>
      <c r="AY131" s="72" t="b">
        <f t="shared" si="70"/>
        <v>1</v>
      </c>
    </row>
    <row r="132" spans="1:51" ht="23.25" x14ac:dyDescent="0.35">
      <c r="A132" s="49">
        <v>598</v>
      </c>
      <c r="B132" s="77" t="s">
        <v>696</v>
      </c>
      <c r="C132" s="50">
        <v>865</v>
      </c>
      <c r="D132" s="51">
        <v>43202</v>
      </c>
      <c r="E132" s="52">
        <v>606.52</v>
      </c>
      <c r="F132" s="53">
        <v>24</v>
      </c>
      <c r="G132" s="52">
        <v>606.52</v>
      </c>
      <c r="H132" s="53">
        <v>24</v>
      </c>
      <c r="I132" s="54" t="s">
        <v>1166</v>
      </c>
      <c r="J132" s="54" t="s">
        <v>1167</v>
      </c>
      <c r="K132" s="55">
        <v>24</v>
      </c>
      <c r="L132" s="55">
        <v>24</v>
      </c>
      <c r="M132" s="56">
        <v>606.52</v>
      </c>
      <c r="N132" s="39"/>
      <c r="O132" s="39"/>
      <c r="P132" s="39"/>
      <c r="Q132" s="56">
        <v>606.52</v>
      </c>
      <c r="R132" s="57"/>
      <c r="S132" s="57"/>
      <c r="T132" s="18">
        <f t="shared" si="85"/>
        <v>65800141.759999998</v>
      </c>
      <c r="U132" s="18">
        <f t="shared" si="86"/>
        <v>56917122.619999997</v>
      </c>
      <c r="V132" s="18">
        <f t="shared" si="91"/>
        <v>39841985.829999998</v>
      </c>
      <c r="W132" s="18">
        <f t="shared" si="84"/>
        <v>17075136.789999999</v>
      </c>
      <c r="X132" s="18">
        <v>0</v>
      </c>
      <c r="Y132" s="18">
        <v>0</v>
      </c>
      <c r="Z132" s="18">
        <v>0</v>
      </c>
      <c r="AA132" s="18">
        <v>0</v>
      </c>
      <c r="AB132" s="18">
        <f t="shared" si="87"/>
        <v>8883019.1400000006</v>
      </c>
      <c r="AC132" s="18">
        <f t="shared" si="92"/>
        <v>6218113.4000000004</v>
      </c>
      <c r="AD132" s="18">
        <f t="shared" si="83"/>
        <v>2664905.7400000002</v>
      </c>
      <c r="AE132" s="18">
        <v>0</v>
      </c>
      <c r="AF132" s="18">
        <v>0</v>
      </c>
      <c r="AG132" s="18">
        <v>0</v>
      </c>
      <c r="AH132" s="18">
        <v>0</v>
      </c>
      <c r="AI132" s="73">
        <v>0.86499999999999999</v>
      </c>
      <c r="AJ132" s="81">
        <f t="shared" si="88"/>
        <v>0.13500000000000001</v>
      </c>
      <c r="AK132" s="23">
        <f t="shared" si="66"/>
        <v>65800141.759999998</v>
      </c>
      <c r="AL132" s="22">
        <f t="shared" si="89"/>
        <v>56917122.619999997</v>
      </c>
      <c r="AM132" s="22">
        <f t="shared" si="90"/>
        <v>8883019.1400000006</v>
      </c>
      <c r="AN132" s="74" t="b">
        <f t="shared" si="60"/>
        <v>1</v>
      </c>
      <c r="AO132" s="74" t="b">
        <f t="shared" si="61"/>
        <v>1</v>
      </c>
      <c r="AP132" s="74" t="b">
        <f t="shared" si="62"/>
        <v>1</v>
      </c>
      <c r="AQ132" s="5" t="s">
        <v>1125</v>
      </c>
      <c r="AR132" s="28" t="s">
        <v>1156</v>
      </c>
      <c r="AS132" s="28" t="s">
        <v>1158</v>
      </c>
      <c r="AT132" t="b">
        <f t="shared" si="63"/>
        <v>1</v>
      </c>
      <c r="AU132" t="b">
        <f t="shared" si="64"/>
        <v>1</v>
      </c>
      <c r="AV132" t="b">
        <f t="shared" si="65"/>
        <v>1</v>
      </c>
      <c r="AW132" s="83">
        <f t="shared" si="68"/>
        <v>0.7</v>
      </c>
      <c r="AX132" s="83">
        <f t="shared" si="69"/>
        <v>0.7</v>
      </c>
      <c r="AY132" s="72" t="b">
        <f t="shared" si="70"/>
        <v>1</v>
      </c>
    </row>
    <row r="133" spans="1:51" ht="23.25" x14ac:dyDescent="0.35">
      <c r="A133" s="49">
        <v>599</v>
      </c>
      <c r="B133" s="77" t="s">
        <v>697</v>
      </c>
      <c r="C133" s="50">
        <v>1319</v>
      </c>
      <c r="D133" s="51">
        <v>43703</v>
      </c>
      <c r="E133" s="52">
        <v>612</v>
      </c>
      <c r="F133" s="53">
        <v>35</v>
      </c>
      <c r="G133" s="52">
        <v>612</v>
      </c>
      <c r="H133" s="53">
        <v>35</v>
      </c>
      <c r="I133" s="54" t="s">
        <v>1166</v>
      </c>
      <c r="J133" s="54" t="s">
        <v>1167</v>
      </c>
      <c r="K133" s="55">
        <v>35</v>
      </c>
      <c r="L133" s="55">
        <v>35</v>
      </c>
      <c r="M133" s="56">
        <v>612</v>
      </c>
      <c r="N133" s="39"/>
      <c r="O133" s="39"/>
      <c r="P133" s="39"/>
      <c r="Q133" s="56">
        <v>612</v>
      </c>
      <c r="R133" s="57"/>
      <c r="S133" s="57"/>
      <c r="T133" s="18">
        <f t="shared" si="85"/>
        <v>66394656</v>
      </c>
      <c r="U133" s="18">
        <f t="shared" si="86"/>
        <v>57431377.439999998</v>
      </c>
      <c r="V133" s="18">
        <f t="shared" si="91"/>
        <v>40201964.210000001</v>
      </c>
      <c r="W133" s="18">
        <f t="shared" si="84"/>
        <v>17229413.23</v>
      </c>
      <c r="X133" s="18">
        <v>0</v>
      </c>
      <c r="Y133" s="18">
        <v>0</v>
      </c>
      <c r="Z133" s="18">
        <v>0</v>
      </c>
      <c r="AA133" s="18">
        <v>0</v>
      </c>
      <c r="AB133" s="18">
        <f t="shared" si="87"/>
        <v>8963278.5600000005</v>
      </c>
      <c r="AC133" s="18">
        <f t="shared" si="92"/>
        <v>6274294.9900000002</v>
      </c>
      <c r="AD133" s="18">
        <f t="shared" si="83"/>
        <v>2688983.57</v>
      </c>
      <c r="AE133" s="18">
        <v>0</v>
      </c>
      <c r="AF133" s="18">
        <v>0</v>
      </c>
      <c r="AG133" s="18">
        <v>0</v>
      </c>
      <c r="AH133" s="18">
        <v>0</v>
      </c>
      <c r="AI133" s="73">
        <v>0.86499999999999999</v>
      </c>
      <c r="AJ133" s="81">
        <f t="shared" si="88"/>
        <v>0.13500000000000001</v>
      </c>
      <c r="AK133" s="23">
        <f t="shared" si="66"/>
        <v>66394656</v>
      </c>
      <c r="AL133" s="22">
        <f t="shared" si="89"/>
        <v>57431377.439999998</v>
      </c>
      <c r="AM133" s="22">
        <f t="shared" si="90"/>
        <v>8963278.5600000005</v>
      </c>
      <c r="AN133" s="74" t="b">
        <f t="shared" si="60"/>
        <v>1</v>
      </c>
      <c r="AO133" s="74" t="b">
        <f t="shared" si="61"/>
        <v>1</v>
      </c>
      <c r="AP133" s="74" t="b">
        <f t="shared" si="62"/>
        <v>1</v>
      </c>
      <c r="AQ133" s="5" t="s">
        <v>1125</v>
      </c>
      <c r="AR133" s="28" t="s">
        <v>1156</v>
      </c>
      <c r="AS133" s="28" t="s">
        <v>1158</v>
      </c>
      <c r="AT133" t="b">
        <f t="shared" si="63"/>
        <v>1</v>
      </c>
      <c r="AU133" t="b">
        <f t="shared" si="64"/>
        <v>1</v>
      </c>
      <c r="AV133" t="b">
        <f t="shared" si="65"/>
        <v>1</v>
      </c>
      <c r="AW133" s="83">
        <f t="shared" si="68"/>
        <v>0.7</v>
      </c>
      <c r="AX133" s="83">
        <f t="shared" si="69"/>
        <v>0.7</v>
      </c>
      <c r="AY133" s="72" t="b">
        <f t="shared" si="70"/>
        <v>1</v>
      </c>
    </row>
    <row r="134" spans="1:51" ht="23.25" x14ac:dyDescent="0.35">
      <c r="A134" s="49">
        <v>600</v>
      </c>
      <c r="B134" s="77" t="s">
        <v>698</v>
      </c>
      <c r="C134" s="50">
        <v>1318</v>
      </c>
      <c r="D134" s="51">
        <v>43703</v>
      </c>
      <c r="E134" s="52">
        <v>630.79999999999995</v>
      </c>
      <c r="F134" s="53">
        <v>46</v>
      </c>
      <c r="G134" s="52">
        <v>630.4</v>
      </c>
      <c r="H134" s="53">
        <v>46</v>
      </c>
      <c r="I134" s="54" t="s">
        <v>1166</v>
      </c>
      <c r="J134" s="54" t="s">
        <v>1167</v>
      </c>
      <c r="K134" s="55">
        <v>46</v>
      </c>
      <c r="L134" s="55">
        <v>46</v>
      </c>
      <c r="M134" s="56">
        <v>630.4</v>
      </c>
      <c r="N134" s="39">
        <v>630.4</v>
      </c>
      <c r="O134" s="39">
        <v>630.4</v>
      </c>
      <c r="P134" s="39">
        <v>630.4</v>
      </c>
      <c r="Q134" s="56">
        <v>630.4</v>
      </c>
      <c r="R134" s="57"/>
      <c r="S134" s="57"/>
      <c r="T134" s="18">
        <f t="shared" si="85"/>
        <v>68390835.200000003</v>
      </c>
      <c r="U134" s="18">
        <f t="shared" si="86"/>
        <v>59158072.450000003</v>
      </c>
      <c r="V134" s="18">
        <f t="shared" si="91"/>
        <v>41410650.719999999</v>
      </c>
      <c r="W134" s="18">
        <f t="shared" si="84"/>
        <v>17747421.73</v>
      </c>
      <c r="X134" s="18">
        <v>0</v>
      </c>
      <c r="Y134" s="18">
        <v>0</v>
      </c>
      <c r="Z134" s="18">
        <v>0</v>
      </c>
      <c r="AA134" s="18">
        <v>0</v>
      </c>
      <c r="AB134" s="18">
        <f t="shared" si="87"/>
        <v>9232762.75</v>
      </c>
      <c r="AC134" s="18">
        <f t="shared" si="92"/>
        <v>6462933.9299999997</v>
      </c>
      <c r="AD134" s="18">
        <f t="shared" si="83"/>
        <v>2769828.82</v>
      </c>
      <c r="AE134" s="18">
        <v>0</v>
      </c>
      <c r="AF134" s="18">
        <v>0</v>
      </c>
      <c r="AG134" s="18">
        <v>0</v>
      </c>
      <c r="AH134" s="18">
        <v>0</v>
      </c>
      <c r="AI134" s="73">
        <v>0.86499999999999999</v>
      </c>
      <c r="AJ134" s="81">
        <f t="shared" si="88"/>
        <v>0.13500000000000001</v>
      </c>
      <c r="AK134" s="23">
        <f t="shared" si="66"/>
        <v>68390835.200000003</v>
      </c>
      <c r="AL134" s="22">
        <f t="shared" si="89"/>
        <v>59158072.450000003</v>
      </c>
      <c r="AM134" s="22">
        <f t="shared" si="90"/>
        <v>9232762.75</v>
      </c>
      <c r="AN134" s="74" t="b">
        <f t="shared" ref="AN134:AN197" si="93">AK134=T134</f>
        <v>1</v>
      </c>
      <c r="AO134" s="74" t="b">
        <f t="shared" ref="AO134:AO197" si="94">AL134=U134</f>
        <v>1</v>
      </c>
      <c r="AP134" s="74" t="b">
        <f t="shared" ref="AP134:AP197" si="95">AM134=AB134</f>
        <v>1</v>
      </c>
      <c r="AQ134" s="5" t="s">
        <v>1125</v>
      </c>
      <c r="AR134" s="28" t="s">
        <v>1156</v>
      </c>
      <c r="AS134" s="28" t="s">
        <v>1158</v>
      </c>
      <c r="AT134" t="b">
        <f t="shared" ref="AT134:AT197" si="96">T134=U134+AB134</f>
        <v>1</v>
      </c>
      <c r="AU134" t="b">
        <f t="shared" ref="AU134:AU197" si="97">U134=V134+W134+X134+Y134+Z134+AA134</f>
        <v>1</v>
      </c>
      <c r="AV134" t="b">
        <f t="shared" ref="AV134:AV197" si="98">AB134=AC134+AD134+AE134+AF134+AG134</f>
        <v>1</v>
      </c>
      <c r="AW134" s="83">
        <f t="shared" si="68"/>
        <v>0.7</v>
      </c>
      <c r="AX134" s="83">
        <f t="shared" si="69"/>
        <v>0.7</v>
      </c>
      <c r="AY134" s="72" t="b">
        <f t="shared" si="70"/>
        <v>1</v>
      </c>
    </row>
    <row r="135" spans="1:51" ht="23.25" x14ac:dyDescent="0.35">
      <c r="A135" s="49">
        <v>601</v>
      </c>
      <c r="B135" s="77" t="s">
        <v>699</v>
      </c>
      <c r="C135" s="50">
        <v>2384</v>
      </c>
      <c r="D135" s="51">
        <v>43378</v>
      </c>
      <c r="E135" s="52">
        <v>2028.22</v>
      </c>
      <c r="F135" s="53">
        <v>187</v>
      </c>
      <c r="G135" s="52">
        <v>2028.22</v>
      </c>
      <c r="H135" s="53">
        <v>187</v>
      </c>
      <c r="I135" s="54" t="s">
        <v>1166</v>
      </c>
      <c r="J135" s="54" t="s">
        <v>1167</v>
      </c>
      <c r="K135" s="55">
        <v>187</v>
      </c>
      <c r="L135" s="55">
        <v>187</v>
      </c>
      <c r="M135" s="56">
        <v>2028.22</v>
      </c>
      <c r="N135" s="39">
        <v>2028.22</v>
      </c>
      <c r="O135" s="39">
        <v>2028.22</v>
      </c>
      <c r="P135" s="39">
        <v>2028.22</v>
      </c>
      <c r="Q135" s="56">
        <v>2028.22</v>
      </c>
      <c r="R135" s="57"/>
      <c r="S135" s="57"/>
      <c r="T135" s="18">
        <f t="shared" si="85"/>
        <v>220037531.36000001</v>
      </c>
      <c r="U135" s="18">
        <f t="shared" si="86"/>
        <v>190332464.63</v>
      </c>
      <c r="V135" s="18">
        <f t="shared" si="91"/>
        <v>133232725.23999999</v>
      </c>
      <c r="W135" s="18">
        <f t="shared" si="84"/>
        <v>57099739.390000001</v>
      </c>
      <c r="X135" s="18">
        <v>0</v>
      </c>
      <c r="Y135" s="18">
        <v>0</v>
      </c>
      <c r="Z135" s="18">
        <v>0</v>
      </c>
      <c r="AA135" s="18">
        <v>0</v>
      </c>
      <c r="AB135" s="18">
        <f t="shared" si="87"/>
        <v>29705066.73</v>
      </c>
      <c r="AC135" s="18">
        <f t="shared" si="92"/>
        <v>20793546.710000001</v>
      </c>
      <c r="AD135" s="18">
        <f t="shared" si="83"/>
        <v>8911520.0199999996</v>
      </c>
      <c r="AE135" s="18">
        <v>0</v>
      </c>
      <c r="AF135" s="18">
        <v>0</v>
      </c>
      <c r="AG135" s="18">
        <v>0</v>
      </c>
      <c r="AH135" s="18">
        <v>0</v>
      </c>
      <c r="AI135" s="73">
        <v>0.86499999999999999</v>
      </c>
      <c r="AJ135" s="81">
        <f t="shared" si="88"/>
        <v>0.13500000000000001</v>
      </c>
      <c r="AK135" s="23">
        <f t="shared" si="66"/>
        <v>220037531.36000001</v>
      </c>
      <c r="AL135" s="22">
        <f t="shared" si="89"/>
        <v>190332464.63</v>
      </c>
      <c r="AM135" s="22">
        <f t="shared" si="90"/>
        <v>29705066.73</v>
      </c>
      <c r="AN135" s="74" t="b">
        <f t="shared" si="93"/>
        <v>1</v>
      </c>
      <c r="AO135" s="74" t="b">
        <f t="shared" si="94"/>
        <v>1</v>
      </c>
      <c r="AP135" s="74" t="b">
        <f t="shared" si="95"/>
        <v>1</v>
      </c>
      <c r="AQ135" s="5" t="s">
        <v>1125</v>
      </c>
      <c r="AR135" s="28" t="s">
        <v>1156</v>
      </c>
      <c r="AS135" s="28" t="s">
        <v>1158</v>
      </c>
      <c r="AT135" t="b">
        <f t="shared" si="96"/>
        <v>1</v>
      </c>
      <c r="AU135" t="b">
        <f t="shared" si="97"/>
        <v>1</v>
      </c>
      <c r="AV135" t="b">
        <f t="shared" si="98"/>
        <v>1</v>
      </c>
      <c r="AW135" s="83">
        <f t="shared" si="68"/>
        <v>0.7</v>
      </c>
      <c r="AX135" s="83">
        <f t="shared" si="69"/>
        <v>0.7</v>
      </c>
      <c r="AY135" s="72" t="b">
        <f t="shared" si="70"/>
        <v>1</v>
      </c>
    </row>
    <row r="136" spans="1:51" ht="23.25" x14ac:dyDescent="0.35">
      <c r="A136" s="49">
        <v>602</v>
      </c>
      <c r="B136" s="77" t="s">
        <v>700</v>
      </c>
      <c r="C136" s="50">
        <v>1480</v>
      </c>
      <c r="D136" s="51">
        <v>44396</v>
      </c>
      <c r="E136" s="52">
        <v>94.7</v>
      </c>
      <c r="F136" s="53">
        <v>4</v>
      </c>
      <c r="G136" s="52">
        <v>94.7</v>
      </c>
      <c r="H136" s="53">
        <v>4</v>
      </c>
      <c r="I136" s="54" t="s">
        <v>1166</v>
      </c>
      <c r="J136" s="54" t="s">
        <v>1167</v>
      </c>
      <c r="K136" s="55">
        <v>4</v>
      </c>
      <c r="L136" s="55">
        <v>4</v>
      </c>
      <c r="M136" s="56">
        <v>94.7</v>
      </c>
      <c r="N136" s="39">
        <v>94.7</v>
      </c>
      <c r="O136" s="39">
        <v>94.7</v>
      </c>
      <c r="P136" s="39">
        <v>94.7</v>
      </c>
      <c r="Q136" s="56">
        <v>94.7</v>
      </c>
      <c r="R136" s="57"/>
      <c r="S136" s="57"/>
      <c r="T136" s="18">
        <f t="shared" si="85"/>
        <v>10273813.6</v>
      </c>
      <c r="U136" s="18">
        <f t="shared" si="86"/>
        <v>8886848.7599999998</v>
      </c>
      <c r="V136" s="18">
        <f t="shared" si="91"/>
        <v>6220794.1299999999</v>
      </c>
      <c r="W136" s="18">
        <f t="shared" si="84"/>
        <v>2666054.63</v>
      </c>
      <c r="X136" s="18">
        <v>0</v>
      </c>
      <c r="Y136" s="18">
        <v>0</v>
      </c>
      <c r="Z136" s="18">
        <v>0</v>
      </c>
      <c r="AA136" s="18">
        <v>0</v>
      </c>
      <c r="AB136" s="18">
        <f t="shared" si="87"/>
        <v>1386964.84</v>
      </c>
      <c r="AC136" s="18">
        <f t="shared" si="92"/>
        <v>970875.39</v>
      </c>
      <c r="AD136" s="18">
        <f t="shared" si="83"/>
        <v>416089.45</v>
      </c>
      <c r="AE136" s="18">
        <v>0</v>
      </c>
      <c r="AF136" s="18">
        <v>0</v>
      </c>
      <c r="AG136" s="18">
        <v>0</v>
      </c>
      <c r="AH136" s="18">
        <v>0</v>
      </c>
      <c r="AI136" s="73">
        <v>0.86499999999999999</v>
      </c>
      <c r="AJ136" s="81">
        <f t="shared" si="88"/>
        <v>0.13500000000000001</v>
      </c>
      <c r="AK136" s="23">
        <f t="shared" si="66"/>
        <v>10273813.6</v>
      </c>
      <c r="AL136" s="22">
        <f t="shared" si="89"/>
        <v>8886848.7599999998</v>
      </c>
      <c r="AM136" s="22">
        <f t="shared" si="90"/>
        <v>1386964.84</v>
      </c>
      <c r="AN136" s="74" t="b">
        <f t="shared" si="93"/>
        <v>1</v>
      </c>
      <c r="AO136" s="74" t="b">
        <f t="shared" si="94"/>
        <v>1</v>
      </c>
      <c r="AP136" s="74" t="b">
        <f t="shared" si="95"/>
        <v>1</v>
      </c>
      <c r="AQ136" s="5" t="s">
        <v>1125</v>
      </c>
      <c r="AR136" s="28" t="s">
        <v>1156</v>
      </c>
      <c r="AS136" s="28" t="s">
        <v>1158</v>
      </c>
      <c r="AT136" t="b">
        <f t="shared" si="96"/>
        <v>1</v>
      </c>
      <c r="AU136" t="b">
        <f t="shared" si="97"/>
        <v>1</v>
      </c>
      <c r="AV136" t="b">
        <f t="shared" si="98"/>
        <v>1</v>
      </c>
      <c r="AW136" s="83">
        <f t="shared" si="68"/>
        <v>0.7</v>
      </c>
      <c r="AX136" s="83">
        <f t="shared" si="69"/>
        <v>0.7</v>
      </c>
      <c r="AY136" s="72" t="b">
        <f t="shared" si="70"/>
        <v>1</v>
      </c>
    </row>
    <row r="137" spans="1:51" ht="23.25" x14ac:dyDescent="0.35">
      <c r="A137" s="49">
        <v>603</v>
      </c>
      <c r="B137" s="77" t="s">
        <v>701</v>
      </c>
      <c r="C137" s="50">
        <v>1065</v>
      </c>
      <c r="D137" s="51">
        <v>43224</v>
      </c>
      <c r="E137" s="52">
        <v>1793.64</v>
      </c>
      <c r="F137" s="53">
        <v>132</v>
      </c>
      <c r="G137" s="52">
        <v>1793.64</v>
      </c>
      <c r="H137" s="53">
        <v>132</v>
      </c>
      <c r="I137" s="54" t="s">
        <v>1166</v>
      </c>
      <c r="J137" s="54" t="s">
        <v>1167</v>
      </c>
      <c r="K137" s="55">
        <v>132</v>
      </c>
      <c r="L137" s="55">
        <v>132</v>
      </c>
      <c r="M137" s="56">
        <v>1793.64</v>
      </c>
      <c r="N137" s="39">
        <v>1793.64</v>
      </c>
      <c r="O137" s="39">
        <v>1793.64</v>
      </c>
      <c r="P137" s="39">
        <v>1793.64</v>
      </c>
      <c r="Q137" s="56">
        <v>1793.64</v>
      </c>
      <c r="R137" s="57"/>
      <c r="S137" s="57"/>
      <c r="T137" s="18">
        <f t="shared" si="85"/>
        <v>194588416.31999999</v>
      </c>
      <c r="U137" s="18">
        <f t="shared" si="86"/>
        <v>168318980.12</v>
      </c>
      <c r="V137" s="18">
        <f t="shared" si="91"/>
        <v>117823286.08</v>
      </c>
      <c r="W137" s="18">
        <f t="shared" si="84"/>
        <v>50495694.039999999</v>
      </c>
      <c r="X137" s="18">
        <v>0</v>
      </c>
      <c r="Y137" s="18">
        <v>0</v>
      </c>
      <c r="Z137" s="18">
        <v>0</v>
      </c>
      <c r="AA137" s="18">
        <v>0</v>
      </c>
      <c r="AB137" s="18">
        <f t="shared" si="87"/>
        <v>26269436.199999999</v>
      </c>
      <c r="AC137" s="18">
        <f t="shared" si="92"/>
        <v>18388605.34</v>
      </c>
      <c r="AD137" s="18">
        <f t="shared" si="83"/>
        <v>7880830.8600000003</v>
      </c>
      <c r="AE137" s="18">
        <v>0</v>
      </c>
      <c r="AF137" s="18">
        <v>0</v>
      </c>
      <c r="AG137" s="18">
        <v>0</v>
      </c>
      <c r="AH137" s="18">
        <v>0</v>
      </c>
      <c r="AI137" s="73">
        <v>0.86499999999999999</v>
      </c>
      <c r="AJ137" s="81">
        <f t="shared" si="88"/>
        <v>0.13500000000000001</v>
      </c>
      <c r="AK137" s="23">
        <f t="shared" ref="AK137:AK200" si="99">G137*108488</f>
        <v>194588416.31999999</v>
      </c>
      <c r="AL137" s="22">
        <f t="shared" si="89"/>
        <v>168318980.12</v>
      </c>
      <c r="AM137" s="22">
        <f t="shared" si="90"/>
        <v>26269436.199999999</v>
      </c>
      <c r="AN137" s="74" t="b">
        <f t="shared" si="93"/>
        <v>1</v>
      </c>
      <c r="AO137" s="74" t="b">
        <f t="shared" si="94"/>
        <v>1</v>
      </c>
      <c r="AP137" s="74" t="b">
        <f t="shared" si="95"/>
        <v>1</v>
      </c>
      <c r="AQ137" s="5" t="s">
        <v>1125</v>
      </c>
      <c r="AR137" s="28" t="s">
        <v>1156</v>
      </c>
      <c r="AS137" s="28" t="s">
        <v>1158</v>
      </c>
      <c r="AT137" t="b">
        <f t="shared" si="96"/>
        <v>1</v>
      </c>
      <c r="AU137" t="b">
        <f t="shared" si="97"/>
        <v>1</v>
      </c>
      <c r="AV137" t="b">
        <f t="shared" si="98"/>
        <v>1</v>
      </c>
      <c r="AW137" s="83">
        <f t="shared" si="68"/>
        <v>0.7</v>
      </c>
      <c r="AX137" s="83">
        <f t="shared" si="69"/>
        <v>0.7</v>
      </c>
      <c r="AY137" s="72" t="b">
        <f t="shared" si="70"/>
        <v>1</v>
      </c>
    </row>
    <row r="138" spans="1:51" ht="23.25" x14ac:dyDescent="0.35">
      <c r="A138" s="49">
        <v>604</v>
      </c>
      <c r="B138" s="77" t="s">
        <v>702</v>
      </c>
      <c r="C138" s="50">
        <v>1083</v>
      </c>
      <c r="D138" s="51">
        <v>42870</v>
      </c>
      <c r="E138" s="52">
        <v>185.8</v>
      </c>
      <c r="F138" s="53">
        <v>7</v>
      </c>
      <c r="G138" s="52">
        <v>185.8</v>
      </c>
      <c r="H138" s="53">
        <v>7</v>
      </c>
      <c r="I138" s="54" t="s">
        <v>1166</v>
      </c>
      <c r="J138" s="54" t="s">
        <v>1167</v>
      </c>
      <c r="K138" s="55">
        <v>7</v>
      </c>
      <c r="L138" s="55">
        <v>7</v>
      </c>
      <c r="M138" s="56">
        <v>185.8</v>
      </c>
      <c r="N138" s="39">
        <v>185.8</v>
      </c>
      <c r="O138" s="39">
        <v>185.8</v>
      </c>
      <c r="P138" s="39">
        <v>185.8</v>
      </c>
      <c r="Q138" s="56">
        <v>185.8</v>
      </c>
      <c r="R138" s="57"/>
      <c r="S138" s="57"/>
      <c r="T138" s="18">
        <f t="shared" si="85"/>
        <v>20157070.399999999</v>
      </c>
      <c r="U138" s="18">
        <f t="shared" si="86"/>
        <v>17435865.899999999</v>
      </c>
      <c r="V138" s="18">
        <f t="shared" si="91"/>
        <v>12205106.130000001</v>
      </c>
      <c r="W138" s="18">
        <f t="shared" si="84"/>
        <v>5230759.7699999996</v>
      </c>
      <c r="X138" s="18">
        <v>0</v>
      </c>
      <c r="Y138" s="18">
        <v>0</v>
      </c>
      <c r="Z138" s="18">
        <v>0</v>
      </c>
      <c r="AA138" s="18">
        <v>0</v>
      </c>
      <c r="AB138" s="18">
        <f t="shared" si="87"/>
        <v>2721204.5</v>
      </c>
      <c r="AC138" s="18">
        <f t="shared" si="92"/>
        <v>1904843.15</v>
      </c>
      <c r="AD138" s="18">
        <f t="shared" si="83"/>
        <v>816361.35</v>
      </c>
      <c r="AE138" s="18">
        <v>0</v>
      </c>
      <c r="AF138" s="18">
        <v>0</v>
      </c>
      <c r="AG138" s="18">
        <v>0</v>
      </c>
      <c r="AH138" s="18">
        <v>0</v>
      </c>
      <c r="AI138" s="73">
        <v>0.86499999999999999</v>
      </c>
      <c r="AJ138" s="81">
        <f t="shared" si="88"/>
        <v>0.13500000000000001</v>
      </c>
      <c r="AK138" s="23">
        <f t="shared" si="99"/>
        <v>20157070.399999999</v>
      </c>
      <c r="AL138" s="22">
        <f t="shared" si="89"/>
        <v>17435865.899999999</v>
      </c>
      <c r="AM138" s="22">
        <f t="shared" si="90"/>
        <v>2721204.5</v>
      </c>
      <c r="AN138" s="74" t="b">
        <f t="shared" si="93"/>
        <v>1</v>
      </c>
      <c r="AO138" s="74" t="b">
        <f t="shared" si="94"/>
        <v>1</v>
      </c>
      <c r="AP138" s="74" t="b">
        <f t="shared" si="95"/>
        <v>1</v>
      </c>
      <c r="AQ138" s="5" t="s">
        <v>1125</v>
      </c>
      <c r="AR138" s="28" t="s">
        <v>1156</v>
      </c>
      <c r="AS138" s="28" t="s">
        <v>1158</v>
      </c>
      <c r="AT138" t="b">
        <f t="shared" si="96"/>
        <v>1</v>
      </c>
      <c r="AU138" t="b">
        <f t="shared" si="97"/>
        <v>1</v>
      </c>
      <c r="AV138" t="b">
        <f t="shared" si="98"/>
        <v>1</v>
      </c>
      <c r="AW138" s="83">
        <f t="shared" si="68"/>
        <v>0.7</v>
      </c>
      <c r="AX138" s="83">
        <f t="shared" si="69"/>
        <v>0.7</v>
      </c>
      <c r="AY138" s="72" t="b">
        <f t="shared" si="70"/>
        <v>1</v>
      </c>
    </row>
    <row r="139" spans="1:51" ht="23.25" x14ac:dyDescent="0.35">
      <c r="A139" s="49">
        <v>605</v>
      </c>
      <c r="B139" s="77" t="s">
        <v>703</v>
      </c>
      <c r="C139" s="50">
        <v>2394</v>
      </c>
      <c r="D139" s="51">
        <v>43381</v>
      </c>
      <c r="E139" s="52">
        <v>268</v>
      </c>
      <c r="F139" s="53">
        <v>26</v>
      </c>
      <c r="G139" s="52">
        <v>268</v>
      </c>
      <c r="H139" s="53">
        <v>26</v>
      </c>
      <c r="I139" s="54" t="s">
        <v>1166</v>
      </c>
      <c r="J139" s="54" t="s">
        <v>1167</v>
      </c>
      <c r="K139" s="55">
        <v>26</v>
      </c>
      <c r="L139" s="55">
        <v>26</v>
      </c>
      <c r="M139" s="56">
        <v>268</v>
      </c>
      <c r="N139" s="39">
        <v>268</v>
      </c>
      <c r="O139" s="39">
        <v>268</v>
      </c>
      <c r="P139" s="39">
        <v>268</v>
      </c>
      <c r="Q139" s="56">
        <v>268</v>
      </c>
      <c r="R139" s="57"/>
      <c r="S139" s="57"/>
      <c r="T139" s="18">
        <f t="shared" si="85"/>
        <v>29074784</v>
      </c>
      <c r="U139" s="18">
        <f t="shared" si="86"/>
        <v>25149688.16</v>
      </c>
      <c r="V139" s="18">
        <f t="shared" si="91"/>
        <v>17604781.710000001</v>
      </c>
      <c r="W139" s="18">
        <f t="shared" si="84"/>
        <v>7544906.4500000002</v>
      </c>
      <c r="X139" s="18">
        <v>0</v>
      </c>
      <c r="Y139" s="18">
        <v>0</v>
      </c>
      <c r="Z139" s="18">
        <v>0</v>
      </c>
      <c r="AA139" s="18">
        <v>0</v>
      </c>
      <c r="AB139" s="18">
        <f t="shared" si="87"/>
        <v>3925095.84</v>
      </c>
      <c r="AC139" s="18">
        <f t="shared" si="92"/>
        <v>2747567.09</v>
      </c>
      <c r="AD139" s="18">
        <f t="shared" si="83"/>
        <v>1177528.75</v>
      </c>
      <c r="AE139" s="18">
        <v>0</v>
      </c>
      <c r="AF139" s="18">
        <v>0</v>
      </c>
      <c r="AG139" s="18">
        <v>0</v>
      </c>
      <c r="AH139" s="18">
        <v>0</v>
      </c>
      <c r="AI139" s="73">
        <v>0.86499999999999999</v>
      </c>
      <c r="AJ139" s="81">
        <f t="shared" si="88"/>
        <v>0.13500000000000001</v>
      </c>
      <c r="AK139" s="23">
        <f t="shared" si="99"/>
        <v>29074784</v>
      </c>
      <c r="AL139" s="22">
        <f t="shared" si="89"/>
        <v>25149688.16</v>
      </c>
      <c r="AM139" s="22">
        <f t="shared" si="90"/>
        <v>3925095.84</v>
      </c>
      <c r="AN139" s="74" t="b">
        <f t="shared" si="93"/>
        <v>1</v>
      </c>
      <c r="AO139" s="74" t="b">
        <f t="shared" si="94"/>
        <v>1</v>
      </c>
      <c r="AP139" s="74" t="b">
        <f t="shared" si="95"/>
        <v>1</v>
      </c>
      <c r="AQ139" s="5" t="s">
        <v>1125</v>
      </c>
      <c r="AR139" s="28" t="s">
        <v>1156</v>
      </c>
      <c r="AS139" s="28" t="s">
        <v>1158</v>
      </c>
      <c r="AT139" t="b">
        <f t="shared" si="96"/>
        <v>1</v>
      </c>
      <c r="AU139" t="b">
        <f t="shared" si="97"/>
        <v>1</v>
      </c>
      <c r="AV139" t="b">
        <f t="shared" si="98"/>
        <v>1</v>
      </c>
      <c r="AW139" s="83">
        <f t="shared" si="68"/>
        <v>0.7</v>
      </c>
      <c r="AX139" s="83">
        <f t="shared" si="69"/>
        <v>0.7</v>
      </c>
      <c r="AY139" s="72" t="b">
        <f t="shared" si="70"/>
        <v>1</v>
      </c>
    </row>
    <row r="140" spans="1:51" ht="23.25" x14ac:dyDescent="0.35">
      <c r="A140" s="49">
        <v>606</v>
      </c>
      <c r="B140" s="77" t="s">
        <v>704</v>
      </c>
      <c r="C140" s="50">
        <v>86</v>
      </c>
      <c r="D140" s="51">
        <v>43861</v>
      </c>
      <c r="E140" s="52">
        <v>710.79</v>
      </c>
      <c r="F140" s="53">
        <v>46</v>
      </c>
      <c r="G140" s="52">
        <v>710.79</v>
      </c>
      <c r="H140" s="53">
        <v>46</v>
      </c>
      <c r="I140" s="54" t="s">
        <v>1166</v>
      </c>
      <c r="J140" s="54" t="s">
        <v>1167</v>
      </c>
      <c r="K140" s="55">
        <v>46</v>
      </c>
      <c r="L140" s="55">
        <v>46</v>
      </c>
      <c r="M140" s="56">
        <v>710.79</v>
      </c>
      <c r="N140" s="39">
        <v>710.79</v>
      </c>
      <c r="O140" s="39">
        <v>710.79</v>
      </c>
      <c r="P140" s="39">
        <v>710.79</v>
      </c>
      <c r="Q140" s="56">
        <v>710.79</v>
      </c>
      <c r="R140" s="57"/>
      <c r="S140" s="57"/>
      <c r="T140" s="18">
        <f t="shared" si="85"/>
        <v>77112185.519999996</v>
      </c>
      <c r="U140" s="18">
        <f t="shared" si="86"/>
        <v>66702040.469999999</v>
      </c>
      <c r="V140" s="18">
        <f t="shared" si="91"/>
        <v>46691428.329999998</v>
      </c>
      <c r="W140" s="18">
        <f t="shared" si="84"/>
        <v>20010612.140000001</v>
      </c>
      <c r="X140" s="18">
        <v>0</v>
      </c>
      <c r="Y140" s="18">
        <v>0</v>
      </c>
      <c r="Z140" s="18">
        <v>0</v>
      </c>
      <c r="AA140" s="18">
        <v>0</v>
      </c>
      <c r="AB140" s="18">
        <f t="shared" si="87"/>
        <v>10410145.050000001</v>
      </c>
      <c r="AC140" s="18">
        <f t="shared" si="92"/>
        <v>7287101.54</v>
      </c>
      <c r="AD140" s="18">
        <f t="shared" si="83"/>
        <v>3123043.51</v>
      </c>
      <c r="AE140" s="18">
        <v>0</v>
      </c>
      <c r="AF140" s="18">
        <v>0</v>
      </c>
      <c r="AG140" s="18">
        <v>0</v>
      </c>
      <c r="AH140" s="18">
        <v>0</v>
      </c>
      <c r="AI140" s="73">
        <v>0.86499999999999999</v>
      </c>
      <c r="AJ140" s="81">
        <f t="shared" si="88"/>
        <v>0.13500000000000001</v>
      </c>
      <c r="AK140" s="23">
        <f t="shared" si="99"/>
        <v>77112185.519999996</v>
      </c>
      <c r="AL140" s="22">
        <f t="shared" si="89"/>
        <v>66702040.469999999</v>
      </c>
      <c r="AM140" s="22">
        <f t="shared" si="90"/>
        <v>10410145.050000001</v>
      </c>
      <c r="AN140" s="74" t="b">
        <f t="shared" si="93"/>
        <v>1</v>
      </c>
      <c r="AO140" s="74" t="b">
        <f t="shared" si="94"/>
        <v>1</v>
      </c>
      <c r="AP140" s="74" t="b">
        <f t="shared" si="95"/>
        <v>1</v>
      </c>
      <c r="AQ140" s="5" t="s">
        <v>1125</v>
      </c>
      <c r="AR140" s="28" t="s">
        <v>1156</v>
      </c>
      <c r="AS140" s="28" t="s">
        <v>1158</v>
      </c>
      <c r="AT140" t="b">
        <f t="shared" si="96"/>
        <v>1</v>
      </c>
      <c r="AU140" t="b">
        <f t="shared" si="97"/>
        <v>1</v>
      </c>
      <c r="AV140" t="b">
        <f t="shared" si="98"/>
        <v>1</v>
      </c>
      <c r="AW140" s="83">
        <f t="shared" si="68"/>
        <v>0.7</v>
      </c>
      <c r="AX140" s="83">
        <f t="shared" si="69"/>
        <v>0.7</v>
      </c>
      <c r="AY140" s="72" t="b">
        <f t="shared" si="70"/>
        <v>1</v>
      </c>
    </row>
    <row r="141" spans="1:51" ht="23.25" x14ac:dyDescent="0.35">
      <c r="A141" s="49">
        <v>607</v>
      </c>
      <c r="B141" s="77" t="s">
        <v>705</v>
      </c>
      <c r="C141" s="50">
        <v>2333</v>
      </c>
      <c r="D141" s="51">
        <v>43825</v>
      </c>
      <c r="E141" s="52">
        <v>776.91</v>
      </c>
      <c r="F141" s="53">
        <v>47</v>
      </c>
      <c r="G141" s="52">
        <v>776.91</v>
      </c>
      <c r="H141" s="53">
        <v>47</v>
      </c>
      <c r="I141" s="54" t="s">
        <v>1166</v>
      </c>
      <c r="J141" s="54" t="s">
        <v>1167</v>
      </c>
      <c r="K141" s="55">
        <v>47</v>
      </c>
      <c r="L141" s="55">
        <v>47</v>
      </c>
      <c r="M141" s="56">
        <v>776.91</v>
      </c>
      <c r="N141" s="39">
        <v>776.91</v>
      </c>
      <c r="O141" s="39">
        <v>776.91</v>
      </c>
      <c r="P141" s="39">
        <v>776.91</v>
      </c>
      <c r="Q141" s="56">
        <v>776.91</v>
      </c>
      <c r="R141" s="57"/>
      <c r="S141" s="57"/>
      <c r="T141" s="18">
        <f t="shared" si="85"/>
        <v>84285412.079999998</v>
      </c>
      <c r="U141" s="18">
        <f t="shared" si="86"/>
        <v>72906881.450000003</v>
      </c>
      <c r="V141" s="18">
        <f t="shared" si="91"/>
        <v>51034817.020000003</v>
      </c>
      <c r="W141" s="18">
        <f t="shared" si="84"/>
        <v>21872064.43</v>
      </c>
      <c r="X141" s="18">
        <v>0</v>
      </c>
      <c r="Y141" s="18">
        <v>0</v>
      </c>
      <c r="Z141" s="18">
        <v>0</v>
      </c>
      <c r="AA141" s="18">
        <v>0</v>
      </c>
      <c r="AB141" s="18">
        <f t="shared" si="87"/>
        <v>11378530.630000001</v>
      </c>
      <c r="AC141" s="18">
        <f t="shared" si="92"/>
        <v>7964971.4400000004</v>
      </c>
      <c r="AD141" s="18">
        <f t="shared" si="83"/>
        <v>3413559.19</v>
      </c>
      <c r="AE141" s="18">
        <v>0</v>
      </c>
      <c r="AF141" s="18">
        <v>0</v>
      </c>
      <c r="AG141" s="18">
        <v>0</v>
      </c>
      <c r="AH141" s="18">
        <v>0</v>
      </c>
      <c r="AI141" s="73">
        <v>0.86499999999999999</v>
      </c>
      <c r="AJ141" s="81">
        <f t="shared" si="88"/>
        <v>0.13500000000000001</v>
      </c>
      <c r="AK141" s="23">
        <f t="shared" si="99"/>
        <v>84285412.079999998</v>
      </c>
      <c r="AL141" s="22">
        <f t="shared" si="89"/>
        <v>72906881.450000003</v>
      </c>
      <c r="AM141" s="22">
        <f t="shared" si="90"/>
        <v>11378530.630000001</v>
      </c>
      <c r="AN141" s="74" t="b">
        <f t="shared" si="93"/>
        <v>1</v>
      </c>
      <c r="AO141" s="74" t="b">
        <f t="shared" si="94"/>
        <v>1</v>
      </c>
      <c r="AP141" s="74" t="b">
        <f t="shared" si="95"/>
        <v>1</v>
      </c>
      <c r="AQ141" s="5" t="s">
        <v>1125</v>
      </c>
      <c r="AR141" s="28" t="s">
        <v>1156</v>
      </c>
      <c r="AS141" s="28" t="s">
        <v>1158</v>
      </c>
      <c r="AT141" t="b">
        <f t="shared" si="96"/>
        <v>1</v>
      </c>
      <c r="AU141" t="b">
        <f t="shared" si="97"/>
        <v>1</v>
      </c>
      <c r="AV141" t="b">
        <f t="shared" si="98"/>
        <v>1</v>
      </c>
      <c r="AW141" s="83">
        <f t="shared" si="68"/>
        <v>0.7</v>
      </c>
      <c r="AX141" s="83">
        <f t="shared" si="69"/>
        <v>0.7</v>
      </c>
      <c r="AY141" s="72" t="b">
        <f t="shared" si="70"/>
        <v>1</v>
      </c>
    </row>
    <row r="142" spans="1:51" ht="23.25" x14ac:dyDescent="0.35">
      <c r="A142" s="49">
        <v>608</v>
      </c>
      <c r="B142" s="77" t="s">
        <v>706</v>
      </c>
      <c r="C142" s="50">
        <v>1752</v>
      </c>
      <c r="D142" s="51">
        <v>43760</v>
      </c>
      <c r="E142" s="52">
        <v>740.51</v>
      </c>
      <c r="F142" s="53">
        <v>35</v>
      </c>
      <c r="G142" s="52">
        <v>740.51</v>
      </c>
      <c r="H142" s="53">
        <v>35</v>
      </c>
      <c r="I142" s="54" t="s">
        <v>1166</v>
      </c>
      <c r="J142" s="54" t="s">
        <v>1167</v>
      </c>
      <c r="K142" s="55">
        <v>35</v>
      </c>
      <c r="L142" s="55">
        <v>35</v>
      </c>
      <c r="M142" s="56">
        <v>740.51</v>
      </c>
      <c r="N142" s="39">
        <v>740.51</v>
      </c>
      <c r="O142" s="39">
        <v>740.51</v>
      </c>
      <c r="P142" s="39">
        <v>740.51</v>
      </c>
      <c r="Q142" s="56">
        <v>740.51</v>
      </c>
      <c r="R142" s="57"/>
      <c r="S142" s="57"/>
      <c r="T142" s="18">
        <f t="shared" si="85"/>
        <v>80336448.879999995</v>
      </c>
      <c r="U142" s="18">
        <f t="shared" si="86"/>
        <v>69491028.280000001</v>
      </c>
      <c r="V142" s="18">
        <f t="shared" si="91"/>
        <v>48643719.799999997</v>
      </c>
      <c r="W142" s="18">
        <f t="shared" si="84"/>
        <v>20847308.48</v>
      </c>
      <c r="X142" s="18">
        <v>0</v>
      </c>
      <c r="Y142" s="18">
        <v>0</v>
      </c>
      <c r="Z142" s="18">
        <v>0</v>
      </c>
      <c r="AA142" s="18">
        <v>0</v>
      </c>
      <c r="AB142" s="18">
        <f t="shared" si="87"/>
        <v>10845420.6</v>
      </c>
      <c r="AC142" s="18">
        <f t="shared" si="92"/>
        <v>7591794.4199999999</v>
      </c>
      <c r="AD142" s="18">
        <f t="shared" si="83"/>
        <v>3253626.18</v>
      </c>
      <c r="AE142" s="18">
        <v>0</v>
      </c>
      <c r="AF142" s="18">
        <v>0</v>
      </c>
      <c r="AG142" s="18">
        <v>0</v>
      </c>
      <c r="AH142" s="18">
        <v>0</v>
      </c>
      <c r="AI142" s="73">
        <v>0.86499999999999999</v>
      </c>
      <c r="AJ142" s="81">
        <f t="shared" si="88"/>
        <v>0.13500000000000001</v>
      </c>
      <c r="AK142" s="23">
        <f t="shared" si="99"/>
        <v>80336448.879999995</v>
      </c>
      <c r="AL142" s="22">
        <f t="shared" si="89"/>
        <v>69491028.280000001</v>
      </c>
      <c r="AM142" s="22">
        <f t="shared" si="90"/>
        <v>10845420.6</v>
      </c>
      <c r="AN142" s="74" t="b">
        <f t="shared" si="93"/>
        <v>1</v>
      </c>
      <c r="AO142" s="74" t="b">
        <f t="shared" si="94"/>
        <v>1</v>
      </c>
      <c r="AP142" s="74" t="b">
        <f t="shared" si="95"/>
        <v>1</v>
      </c>
      <c r="AQ142" s="5" t="s">
        <v>1125</v>
      </c>
      <c r="AR142" s="28" t="s">
        <v>1156</v>
      </c>
      <c r="AS142" s="28" t="s">
        <v>1158</v>
      </c>
      <c r="AT142" t="b">
        <f t="shared" si="96"/>
        <v>1</v>
      </c>
      <c r="AU142" t="b">
        <f t="shared" si="97"/>
        <v>1</v>
      </c>
      <c r="AV142" t="b">
        <f t="shared" si="98"/>
        <v>1</v>
      </c>
      <c r="AW142" s="83">
        <f t="shared" si="68"/>
        <v>0.7</v>
      </c>
      <c r="AX142" s="83">
        <f t="shared" si="69"/>
        <v>0.7</v>
      </c>
      <c r="AY142" s="72" t="b">
        <f t="shared" si="70"/>
        <v>1</v>
      </c>
    </row>
    <row r="143" spans="1:51" ht="23.25" x14ac:dyDescent="0.35">
      <c r="A143" s="49">
        <v>609</v>
      </c>
      <c r="B143" s="77" t="s">
        <v>707</v>
      </c>
      <c r="C143" s="50">
        <v>87</v>
      </c>
      <c r="D143" s="51">
        <v>43861</v>
      </c>
      <c r="E143" s="52">
        <v>470.4</v>
      </c>
      <c r="F143" s="53">
        <v>26</v>
      </c>
      <c r="G143" s="52">
        <v>470.4</v>
      </c>
      <c r="H143" s="53">
        <v>26</v>
      </c>
      <c r="I143" s="54" t="s">
        <v>1166</v>
      </c>
      <c r="J143" s="54" t="s">
        <v>1167</v>
      </c>
      <c r="K143" s="55">
        <v>26</v>
      </c>
      <c r="L143" s="55">
        <v>26</v>
      </c>
      <c r="M143" s="56">
        <v>470.4</v>
      </c>
      <c r="N143" s="39">
        <v>470.4</v>
      </c>
      <c r="O143" s="39">
        <v>470.4</v>
      </c>
      <c r="P143" s="39">
        <v>470.4</v>
      </c>
      <c r="Q143" s="56">
        <v>470.4</v>
      </c>
      <c r="R143" s="57"/>
      <c r="S143" s="57"/>
      <c r="T143" s="18">
        <f t="shared" si="85"/>
        <v>51032755.200000003</v>
      </c>
      <c r="U143" s="18">
        <f t="shared" si="86"/>
        <v>44143333.25</v>
      </c>
      <c r="V143" s="18">
        <f t="shared" si="91"/>
        <v>30900333.280000001</v>
      </c>
      <c r="W143" s="18">
        <f t="shared" si="84"/>
        <v>13242999.970000001</v>
      </c>
      <c r="X143" s="18">
        <v>0</v>
      </c>
      <c r="Y143" s="18">
        <v>0</v>
      </c>
      <c r="Z143" s="18">
        <v>0</v>
      </c>
      <c r="AA143" s="18">
        <v>0</v>
      </c>
      <c r="AB143" s="18">
        <f t="shared" si="87"/>
        <v>6889421.9500000002</v>
      </c>
      <c r="AC143" s="18">
        <f t="shared" si="92"/>
        <v>4822595.37</v>
      </c>
      <c r="AD143" s="18">
        <f t="shared" si="83"/>
        <v>2066826.58</v>
      </c>
      <c r="AE143" s="18">
        <v>0</v>
      </c>
      <c r="AF143" s="18">
        <v>0</v>
      </c>
      <c r="AG143" s="18">
        <v>0</v>
      </c>
      <c r="AH143" s="18">
        <v>0</v>
      </c>
      <c r="AI143" s="73">
        <v>0.86499999999999999</v>
      </c>
      <c r="AJ143" s="81">
        <f t="shared" si="88"/>
        <v>0.13500000000000001</v>
      </c>
      <c r="AK143" s="23">
        <f t="shared" si="99"/>
        <v>51032755.200000003</v>
      </c>
      <c r="AL143" s="22">
        <f t="shared" si="89"/>
        <v>44143333.25</v>
      </c>
      <c r="AM143" s="22">
        <f t="shared" si="90"/>
        <v>6889421.9500000002</v>
      </c>
      <c r="AN143" s="74" t="b">
        <f t="shared" si="93"/>
        <v>1</v>
      </c>
      <c r="AO143" s="74" t="b">
        <f t="shared" si="94"/>
        <v>1</v>
      </c>
      <c r="AP143" s="74" t="b">
        <f t="shared" si="95"/>
        <v>1</v>
      </c>
      <c r="AQ143" s="5" t="s">
        <v>1125</v>
      </c>
      <c r="AR143" s="28" t="s">
        <v>1156</v>
      </c>
      <c r="AS143" s="28" t="s">
        <v>1158</v>
      </c>
      <c r="AT143" t="b">
        <f t="shared" si="96"/>
        <v>1</v>
      </c>
      <c r="AU143" t="b">
        <f t="shared" si="97"/>
        <v>1</v>
      </c>
      <c r="AV143" t="b">
        <f t="shared" si="98"/>
        <v>1</v>
      </c>
      <c r="AW143" s="83">
        <f t="shared" si="68"/>
        <v>0.7</v>
      </c>
      <c r="AX143" s="83">
        <f t="shared" si="69"/>
        <v>0.7</v>
      </c>
      <c r="AY143" s="72" t="b">
        <f t="shared" si="70"/>
        <v>1</v>
      </c>
    </row>
    <row r="144" spans="1:51" ht="23.25" x14ac:dyDescent="0.35">
      <c r="A144" s="49">
        <v>610</v>
      </c>
      <c r="B144" s="77" t="s">
        <v>708</v>
      </c>
      <c r="C144" s="50">
        <v>2042</v>
      </c>
      <c r="D144" s="51">
        <v>43802</v>
      </c>
      <c r="E144" s="52">
        <v>885.7</v>
      </c>
      <c r="F144" s="53">
        <v>44</v>
      </c>
      <c r="G144" s="52">
        <v>885.7</v>
      </c>
      <c r="H144" s="53">
        <v>44</v>
      </c>
      <c r="I144" s="54" t="s">
        <v>1166</v>
      </c>
      <c r="J144" s="54" t="s">
        <v>1167</v>
      </c>
      <c r="K144" s="55">
        <v>44</v>
      </c>
      <c r="L144" s="55">
        <v>44</v>
      </c>
      <c r="M144" s="56">
        <v>885.7</v>
      </c>
      <c r="N144" s="39">
        <v>885.7</v>
      </c>
      <c r="O144" s="39">
        <v>885.7</v>
      </c>
      <c r="P144" s="39">
        <v>885.7</v>
      </c>
      <c r="Q144" s="56">
        <v>885.7</v>
      </c>
      <c r="R144" s="57"/>
      <c r="S144" s="57"/>
      <c r="T144" s="18">
        <f t="shared" si="85"/>
        <v>96087821.599999994</v>
      </c>
      <c r="U144" s="18">
        <f t="shared" si="86"/>
        <v>83115965.680000007</v>
      </c>
      <c r="V144" s="18">
        <f t="shared" si="91"/>
        <v>58181175.979999997</v>
      </c>
      <c r="W144" s="18">
        <f t="shared" si="84"/>
        <v>24934789.699999999</v>
      </c>
      <c r="X144" s="18">
        <v>0</v>
      </c>
      <c r="Y144" s="18">
        <v>0</v>
      </c>
      <c r="Z144" s="18">
        <v>0</v>
      </c>
      <c r="AA144" s="18">
        <v>0</v>
      </c>
      <c r="AB144" s="18">
        <f t="shared" si="87"/>
        <v>12971855.92</v>
      </c>
      <c r="AC144" s="18">
        <f t="shared" si="92"/>
        <v>9080299.1400000006</v>
      </c>
      <c r="AD144" s="18">
        <f t="shared" si="83"/>
        <v>3891556.78</v>
      </c>
      <c r="AE144" s="18">
        <v>0</v>
      </c>
      <c r="AF144" s="18">
        <v>0</v>
      </c>
      <c r="AG144" s="18">
        <v>0</v>
      </c>
      <c r="AH144" s="18">
        <v>0</v>
      </c>
      <c r="AI144" s="73">
        <v>0.86499999999999999</v>
      </c>
      <c r="AJ144" s="81">
        <f t="shared" si="88"/>
        <v>0.13500000000000001</v>
      </c>
      <c r="AK144" s="23">
        <f t="shared" si="99"/>
        <v>96087821.599999994</v>
      </c>
      <c r="AL144" s="22">
        <f t="shared" si="89"/>
        <v>83115965.680000007</v>
      </c>
      <c r="AM144" s="22">
        <f t="shared" si="90"/>
        <v>12971855.92</v>
      </c>
      <c r="AN144" s="74" t="b">
        <f t="shared" si="93"/>
        <v>1</v>
      </c>
      <c r="AO144" s="74" t="b">
        <f t="shared" si="94"/>
        <v>1</v>
      </c>
      <c r="AP144" s="74" t="b">
        <f t="shared" si="95"/>
        <v>1</v>
      </c>
      <c r="AQ144" s="5" t="s">
        <v>1125</v>
      </c>
      <c r="AR144" s="28" t="s">
        <v>1156</v>
      </c>
      <c r="AS144" s="28" t="s">
        <v>1158</v>
      </c>
      <c r="AT144" t="b">
        <f t="shared" si="96"/>
        <v>1</v>
      </c>
      <c r="AU144" t="b">
        <f t="shared" si="97"/>
        <v>1</v>
      </c>
      <c r="AV144" t="b">
        <f t="shared" si="98"/>
        <v>1</v>
      </c>
      <c r="AW144" s="83">
        <f t="shared" si="68"/>
        <v>0.7</v>
      </c>
      <c r="AX144" s="83">
        <f t="shared" si="69"/>
        <v>0.7</v>
      </c>
      <c r="AY144" s="72" t="b">
        <f t="shared" si="70"/>
        <v>1</v>
      </c>
    </row>
    <row r="145" spans="1:51" ht="23.25" x14ac:dyDescent="0.35">
      <c r="A145" s="49">
        <v>611</v>
      </c>
      <c r="B145" s="77" t="s">
        <v>709</v>
      </c>
      <c r="C145" s="50">
        <v>899</v>
      </c>
      <c r="D145" s="51">
        <v>44001</v>
      </c>
      <c r="E145" s="52">
        <v>989.33</v>
      </c>
      <c r="F145" s="53">
        <v>67</v>
      </c>
      <c r="G145" s="52">
        <v>989.33</v>
      </c>
      <c r="H145" s="53">
        <v>67</v>
      </c>
      <c r="I145" s="54" t="s">
        <v>1166</v>
      </c>
      <c r="J145" s="54" t="s">
        <v>1167</v>
      </c>
      <c r="K145" s="55">
        <v>67</v>
      </c>
      <c r="L145" s="55">
        <v>67</v>
      </c>
      <c r="M145" s="56">
        <v>989.33</v>
      </c>
      <c r="N145" s="39">
        <v>989.33</v>
      </c>
      <c r="O145" s="39">
        <v>989.33</v>
      </c>
      <c r="P145" s="39">
        <v>989.33</v>
      </c>
      <c r="Q145" s="56">
        <v>989.33</v>
      </c>
      <c r="R145" s="57"/>
      <c r="S145" s="57"/>
      <c r="T145" s="18">
        <f t="shared" si="85"/>
        <v>107330433.04000001</v>
      </c>
      <c r="U145" s="18">
        <f t="shared" si="86"/>
        <v>92840824.579999998</v>
      </c>
      <c r="V145" s="18">
        <f t="shared" si="91"/>
        <v>64988577.210000001</v>
      </c>
      <c r="W145" s="18">
        <f t="shared" si="84"/>
        <v>27852247.370000001</v>
      </c>
      <c r="X145" s="18">
        <v>0</v>
      </c>
      <c r="Y145" s="18">
        <v>0</v>
      </c>
      <c r="Z145" s="18">
        <v>0</v>
      </c>
      <c r="AA145" s="18">
        <v>0</v>
      </c>
      <c r="AB145" s="18">
        <f t="shared" si="87"/>
        <v>14489608.460000001</v>
      </c>
      <c r="AC145" s="18">
        <f t="shared" si="92"/>
        <v>10142725.92</v>
      </c>
      <c r="AD145" s="18">
        <f t="shared" si="83"/>
        <v>4346882.54</v>
      </c>
      <c r="AE145" s="18">
        <v>0</v>
      </c>
      <c r="AF145" s="18">
        <v>0</v>
      </c>
      <c r="AG145" s="18">
        <v>0</v>
      </c>
      <c r="AH145" s="18">
        <v>0</v>
      </c>
      <c r="AI145" s="73">
        <v>0.86499999999999999</v>
      </c>
      <c r="AJ145" s="81">
        <f t="shared" si="88"/>
        <v>0.13500000000000001</v>
      </c>
      <c r="AK145" s="23">
        <f t="shared" si="99"/>
        <v>107330433.04000001</v>
      </c>
      <c r="AL145" s="22">
        <f t="shared" si="89"/>
        <v>92840824.579999998</v>
      </c>
      <c r="AM145" s="22">
        <f t="shared" si="90"/>
        <v>14489608.460000001</v>
      </c>
      <c r="AN145" s="74" t="b">
        <f t="shared" si="93"/>
        <v>1</v>
      </c>
      <c r="AO145" s="74" t="b">
        <f t="shared" si="94"/>
        <v>1</v>
      </c>
      <c r="AP145" s="74" t="b">
        <f t="shared" si="95"/>
        <v>1</v>
      </c>
      <c r="AQ145" s="5" t="s">
        <v>1125</v>
      </c>
      <c r="AR145" s="28" t="s">
        <v>1156</v>
      </c>
      <c r="AS145" s="28" t="s">
        <v>1158</v>
      </c>
      <c r="AT145" t="b">
        <f t="shared" si="96"/>
        <v>1</v>
      </c>
      <c r="AU145" t="b">
        <f t="shared" si="97"/>
        <v>1</v>
      </c>
      <c r="AV145" t="b">
        <f t="shared" si="98"/>
        <v>1</v>
      </c>
      <c r="AW145" s="83">
        <f t="shared" si="68"/>
        <v>0.7</v>
      </c>
      <c r="AX145" s="83">
        <f t="shared" si="69"/>
        <v>0.7</v>
      </c>
      <c r="AY145" s="72" t="b">
        <f t="shared" si="70"/>
        <v>1</v>
      </c>
    </row>
    <row r="146" spans="1:51" ht="23.25" x14ac:dyDescent="0.35">
      <c r="A146" s="49">
        <v>612</v>
      </c>
      <c r="B146" s="77" t="s">
        <v>710</v>
      </c>
      <c r="C146" s="50">
        <v>775</v>
      </c>
      <c r="D146" s="51">
        <v>43980</v>
      </c>
      <c r="E146" s="52">
        <v>906.17</v>
      </c>
      <c r="F146" s="53">
        <v>55</v>
      </c>
      <c r="G146" s="52">
        <v>906.17</v>
      </c>
      <c r="H146" s="53">
        <v>55</v>
      </c>
      <c r="I146" s="54" t="s">
        <v>1166</v>
      </c>
      <c r="J146" s="54" t="s">
        <v>1167</v>
      </c>
      <c r="K146" s="55">
        <v>55</v>
      </c>
      <c r="L146" s="55">
        <v>55</v>
      </c>
      <c r="M146" s="56">
        <v>906.17</v>
      </c>
      <c r="N146" s="39">
        <v>906.17</v>
      </c>
      <c r="O146" s="39">
        <v>906.17</v>
      </c>
      <c r="P146" s="39">
        <v>906.17</v>
      </c>
      <c r="Q146" s="56">
        <v>906.17</v>
      </c>
      <c r="R146" s="57"/>
      <c r="S146" s="57"/>
      <c r="T146" s="18">
        <f t="shared" si="85"/>
        <v>98308570.959999993</v>
      </c>
      <c r="U146" s="18">
        <f t="shared" si="86"/>
        <v>85036913.879999995</v>
      </c>
      <c r="V146" s="18">
        <f t="shared" si="91"/>
        <v>59525839.719999999</v>
      </c>
      <c r="W146" s="18">
        <f t="shared" si="84"/>
        <v>25511074.16</v>
      </c>
      <c r="X146" s="18">
        <v>0</v>
      </c>
      <c r="Y146" s="18">
        <v>0</v>
      </c>
      <c r="Z146" s="18">
        <v>0</v>
      </c>
      <c r="AA146" s="18">
        <v>0</v>
      </c>
      <c r="AB146" s="18">
        <f t="shared" si="87"/>
        <v>13271657.08</v>
      </c>
      <c r="AC146" s="18">
        <f t="shared" si="92"/>
        <v>9290159.9600000009</v>
      </c>
      <c r="AD146" s="18">
        <f t="shared" si="83"/>
        <v>3981497.12</v>
      </c>
      <c r="AE146" s="18">
        <v>0</v>
      </c>
      <c r="AF146" s="18">
        <v>0</v>
      </c>
      <c r="AG146" s="18">
        <v>0</v>
      </c>
      <c r="AH146" s="18">
        <v>0</v>
      </c>
      <c r="AI146" s="73">
        <v>0.86499999999999999</v>
      </c>
      <c r="AJ146" s="81">
        <f t="shared" si="88"/>
        <v>0.13500000000000001</v>
      </c>
      <c r="AK146" s="23">
        <f t="shared" si="99"/>
        <v>98308570.959999993</v>
      </c>
      <c r="AL146" s="22">
        <f t="shared" si="89"/>
        <v>85036913.879999995</v>
      </c>
      <c r="AM146" s="22">
        <f t="shared" si="90"/>
        <v>13271657.08</v>
      </c>
      <c r="AN146" s="74" t="b">
        <f t="shared" si="93"/>
        <v>1</v>
      </c>
      <c r="AO146" s="74" t="b">
        <f t="shared" si="94"/>
        <v>1</v>
      </c>
      <c r="AP146" s="74" t="b">
        <f t="shared" si="95"/>
        <v>1</v>
      </c>
      <c r="AQ146" s="5" t="s">
        <v>1125</v>
      </c>
      <c r="AR146" s="28" t="s">
        <v>1156</v>
      </c>
      <c r="AS146" s="28" t="s">
        <v>1158</v>
      </c>
      <c r="AT146" t="b">
        <f t="shared" si="96"/>
        <v>1</v>
      </c>
      <c r="AU146" t="b">
        <f t="shared" si="97"/>
        <v>1</v>
      </c>
      <c r="AV146" t="b">
        <f t="shared" si="98"/>
        <v>1</v>
      </c>
      <c r="AW146" s="83">
        <f t="shared" ref="AW146:AW209" si="100">V146/U146</f>
        <v>0.7</v>
      </c>
      <c r="AX146" s="83">
        <f t="shared" ref="AX146:AX209" si="101">AC146/AB146</f>
        <v>0.7</v>
      </c>
      <c r="AY146" s="72" t="b">
        <f t="shared" ref="AY146:AY209" si="102">AW146=AX146</f>
        <v>1</v>
      </c>
    </row>
    <row r="147" spans="1:51" ht="23.25" x14ac:dyDescent="0.35">
      <c r="A147" s="49">
        <v>613</v>
      </c>
      <c r="B147" s="77" t="s">
        <v>711</v>
      </c>
      <c r="C147" s="50">
        <v>1753</v>
      </c>
      <c r="D147" s="51">
        <v>43760</v>
      </c>
      <c r="E147" s="52">
        <v>641.30999999999995</v>
      </c>
      <c r="F147" s="53">
        <v>41</v>
      </c>
      <c r="G147" s="52">
        <v>641.91</v>
      </c>
      <c r="H147" s="53">
        <v>41</v>
      </c>
      <c r="I147" s="54" t="s">
        <v>1166</v>
      </c>
      <c r="J147" s="54" t="s">
        <v>1167</v>
      </c>
      <c r="K147" s="55">
        <v>41</v>
      </c>
      <c r="L147" s="55">
        <v>41</v>
      </c>
      <c r="M147" s="56">
        <v>641.91</v>
      </c>
      <c r="N147" s="39">
        <v>641.91</v>
      </c>
      <c r="O147" s="39">
        <v>641.91</v>
      </c>
      <c r="P147" s="39">
        <v>641.91</v>
      </c>
      <c r="Q147" s="56">
        <v>641.91</v>
      </c>
      <c r="R147" s="57"/>
      <c r="S147" s="57"/>
      <c r="T147" s="18">
        <f t="shared" si="85"/>
        <v>69639532.079999998</v>
      </c>
      <c r="U147" s="18">
        <f t="shared" si="86"/>
        <v>60238195.25</v>
      </c>
      <c r="V147" s="18">
        <f t="shared" si="91"/>
        <v>42166736.68</v>
      </c>
      <c r="W147" s="18">
        <f t="shared" si="84"/>
        <v>18071458.57</v>
      </c>
      <c r="X147" s="18">
        <v>0</v>
      </c>
      <c r="Y147" s="18">
        <v>0</v>
      </c>
      <c r="Z147" s="18">
        <v>0</v>
      </c>
      <c r="AA147" s="18">
        <v>0</v>
      </c>
      <c r="AB147" s="18">
        <f t="shared" si="87"/>
        <v>9401336.8300000001</v>
      </c>
      <c r="AC147" s="18">
        <f t="shared" si="92"/>
        <v>6580935.7800000003</v>
      </c>
      <c r="AD147" s="18">
        <f t="shared" si="83"/>
        <v>2820401.05</v>
      </c>
      <c r="AE147" s="18">
        <v>0</v>
      </c>
      <c r="AF147" s="18">
        <v>0</v>
      </c>
      <c r="AG147" s="18">
        <v>0</v>
      </c>
      <c r="AH147" s="18">
        <v>0</v>
      </c>
      <c r="AI147" s="73">
        <v>0.86499999999999999</v>
      </c>
      <c r="AJ147" s="81">
        <f t="shared" si="88"/>
        <v>0.13500000000000001</v>
      </c>
      <c r="AK147" s="23">
        <f t="shared" si="99"/>
        <v>69639532.079999998</v>
      </c>
      <c r="AL147" s="22">
        <f t="shared" si="89"/>
        <v>60238195.25</v>
      </c>
      <c r="AM147" s="22">
        <f t="shared" si="90"/>
        <v>9401336.8300000001</v>
      </c>
      <c r="AN147" s="74" t="b">
        <f t="shared" si="93"/>
        <v>1</v>
      </c>
      <c r="AO147" s="74" t="b">
        <f t="shared" si="94"/>
        <v>1</v>
      </c>
      <c r="AP147" s="74" t="b">
        <f t="shared" si="95"/>
        <v>1</v>
      </c>
      <c r="AQ147" s="5" t="s">
        <v>1125</v>
      </c>
      <c r="AR147" s="28" t="s">
        <v>1156</v>
      </c>
      <c r="AS147" s="28" t="s">
        <v>1158</v>
      </c>
      <c r="AT147" t="b">
        <f t="shared" si="96"/>
        <v>1</v>
      </c>
      <c r="AU147" t="b">
        <f t="shared" si="97"/>
        <v>1</v>
      </c>
      <c r="AV147" t="b">
        <f t="shared" si="98"/>
        <v>1</v>
      </c>
      <c r="AW147" s="83">
        <f t="shared" si="100"/>
        <v>0.7</v>
      </c>
      <c r="AX147" s="83">
        <f t="shared" si="101"/>
        <v>0.7</v>
      </c>
      <c r="AY147" s="72" t="b">
        <f t="shared" si="102"/>
        <v>1</v>
      </c>
    </row>
    <row r="148" spans="1:51" ht="23.25" x14ac:dyDescent="0.35">
      <c r="A148" s="49">
        <v>614</v>
      </c>
      <c r="B148" s="77" t="s">
        <v>712</v>
      </c>
      <c r="C148" s="50">
        <v>1754</v>
      </c>
      <c r="D148" s="51">
        <v>43760</v>
      </c>
      <c r="E148" s="52">
        <v>1040.1199999999999</v>
      </c>
      <c r="F148" s="53">
        <v>72</v>
      </c>
      <c r="G148" s="52">
        <v>1041.06</v>
      </c>
      <c r="H148" s="53">
        <v>72</v>
      </c>
      <c r="I148" s="54" t="s">
        <v>1166</v>
      </c>
      <c r="J148" s="54" t="s">
        <v>1167</v>
      </c>
      <c r="K148" s="55">
        <v>72</v>
      </c>
      <c r="L148" s="55">
        <v>72</v>
      </c>
      <c r="M148" s="56">
        <v>1041.06</v>
      </c>
      <c r="N148" s="39">
        <v>1041.06</v>
      </c>
      <c r="O148" s="39">
        <v>1041.06</v>
      </c>
      <c r="P148" s="39">
        <v>1041.06</v>
      </c>
      <c r="Q148" s="56">
        <v>1041.06</v>
      </c>
      <c r="R148" s="57"/>
      <c r="S148" s="57"/>
      <c r="T148" s="18">
        <f t="shared" si="85"/>
        <v>112942517.28</v>
      </c>
      <c r="U148" s="18">
        <f t="shared" si="86"/>
        <v>97695277.450000003</v>
      </c>
      <c r="V148" s="18">
        <f t="shared" si="91"/>
        <v>68386694.219999999</v>
      </c>
      <c r="W148" s="18">
        <f t="shared" si="84"/>
        <v>29308583.23</v>
      </c>
      <c r="X148" s="18">
        <v>0</v>
      </c>
      <c r="Y148" s="18">
        <v>0</v>
      </c>
      <c r="Z148" s="18">
        <v>0</v>
      </c>
      <c r="AA148" s="18">
        <v>0</v>
      </c>
      <c r="AB148" s="18">
        <f t="shared" si="87"/>
        <v>15247239.83</v>
      </c>
      <c r="AC148" s="18">
        <f t="shared" si="92"/>
        <v>10673067.880000001</v>
      </c>
      <c r="AD148" s="18">
        <f t="shared" si="83"/>
        <v>4574171.95</v>
      </c>
      <c r="AE148" s="18">
        <v>0</v>
      </c>
      <c r="AF148" s="18">
        <v>0</v>
      </c>
      <c r="AG148" s="18">
        <v>0</v>
      </c>
      <c r="AH148" s="18">
        <v>0</v>
      </c>
      <c r="AI148" s="73">
        <v>0.86499999999999999</v>
      </c>
      <c r="AJ148" s="81">
        <f t="shared" si="88"/>
        <v>0.13500000000000001</v>
      </c>
      <c r="AK148" s="23">
        <f t="shared" si="99"/>
        <v>112942517.28</v>
      </c>
      <c r="AL148" s="22">
        <f t="shared" si="89"/>
        <v>97695277.450000003</v>
      </c>
      <c r="AM148" s="22">
        <f t="shared" si="90"/>
        <v>15247239.83</v>
      </c>
      <c r="AN148" s="74" t="b">
        <f t="shared" si="93"/>
        <v>1</v>
      </c>
      <c r="AO148" s="74" t="b">
        <f t="shared" si="94"/>
        <v>1</v>
      </c>
      <c r="AP148" s="74" t="b">
        <f t="shared" si="95"/>
        <v>1</v>
      </c>
      <c r="AQ148" s="5" t="s">
        <v>1125</v>
      </c>
      <c r="AR148" s="28" t="s">
        <v>1156</v>
      </c>
      <c r="AS148" s="28" t="s">
        <v>1158</v>
      </c>
      <c r="AT148" t="b">
        <f t="shared" si="96"/>
        <v>1</v>
      </c>
      <c r="AU148" t="b">
        <f t="shared" si="97"/>
        <v>1</v>
      </c>
      <c r="AV148" t="b">
        <f t="shared" si="98"/>
        <v>1</v>
      </c>
      <c r="AW148" s="83">
        <f t="shared" si="100"/>
        <v>0.7</v>
      </c>
      <c r="AX148" s="83">
        <f t="shared" si="101"/>
        <v>0.7</v>
      </c>
      <c r="AY148" s="72" t="b">
        <f t="shared" si="102"/>
        <v>1</v>
      </c>
    </row>
    <row r="149" spans="1:51" ht="23.25" x14ac:dyDescent="0.35">
      <c r="A149" s="49">
        <v>615</v>
      </c>
      <c r="B149" s="77" t="s">
        <v>713</v>
      </c>
      <c r="C149" s="50">
        <v>1755</v>
      </c>
      <c r="D149" s="51">
        <v>43760</v>
      </c>
      <c r="E149" s="52">
        <v>597.42999999999995</v>
      </c>
      <c r="F149" s="53">
        <v>34</v>
      </c>
      <c r="G149" s="52">
        <v>597.11</v>
      </c>
      <c r="H149" s="53">
        <v>34</v>
      </c>
      <c r="I149" s="54" t="s">
        <v>1166</v>
      </c>
      <c r="J149" s="54" t="s">
        <v>1167</v>
      </c>
      <c r="K149" s="55">
        <v>34</v>
      </c>
      <c r="L149" s="55">
        <v>34</v>
      </c>
      <c r="M149" s="56">
        <v>597.11</v>
      </c>
      <c r="N149" s="39">
        <v>597.11</v>
      </c>
      <c r="O149" s="39">
        <v>597.11</v>
      </c>
      <c r="P149" s="39">
        <v>597.11</v>
      </c>
      <c r="Q149" s="56">
        <v>597.11</v>
      </c>
      <c r="R149" s="57"/>
      <c r="S149" s="57"/>
      <c r="T149" s="18">
        <f t="shared" si="85"/>
        <v>64779269.68</v>
      </c>
      <c r="U149" s="18">
        <f t="shared" si="86"/>
        <v>56034068.270000003</v>
      </c>
      <c r="V149" s="18">
        <f t="shared" si="91"/>
        <v>39223847.789999999</v>
      </c>
      <c r="W149" s="18">
        <f t="shared" si="84"/>
        <v>16810220.48</v>
      </c>
      <c r="X149" s="18">
        <v>0</v>
      </c>
      <c r="Y149" s="18">
        <v>0</v>
      </c>
      <c r="Z149" s="18">
        <v>0</v>
      </c>
      <c r="AA149" s="18">
        <v>0</v>
      </c>
      <c r="AB149" s="18">
        <f t="shared" si="87"/>
        <v>8745201.4100000001</v>
      </c>
      <c r="AC149" s="18">
        <f t="shared" si="92"/>
        <v>6121640.9900000002</v>
      </c>
      <c r="AD149" s="18">
        <f t="shared" si="83"/>
        <v>2623560.42</v>
      </c>
      <c r="AE149" s="18">
        <v>0</v>
      </c>
      <c r="AF149" s="18">
        <v>0</v>
      </c>
      <c r="AG149" s="18">
        <v>0</v>
      </c>
      <c r="AH149" s="18">
        <v>0</v>
      </c>
      <c r="AI149" s="73">
        <v>0.86499999999999999</v>
      </c>
      <c r="AJ149" s="81">
        <f t="shared" si="88"/>
        <v>0.13500000000000001</v>
      </c>
      <c r="AK149" s="23">
        <f t="shared" si="99"/>
        <v>64779269.68</v>
      </c>
      <c r="AL149" s="22">
        <f t="shared" si="89"/>
        <v>56034068.270000003</v>
      </c>
      <c r="AM149" s="22">
        <f t="shared" si="90"/>
        <v>8745201.4100000001</v>
      </c>
      <c r="AN149" s="74" t="b">
        <f t="shared" si="93"/>
        <v>1</v>
      </c>
      <c r="AO149" s="74" t="b">
        <f t="shared" si="94"/>
        <v>1</v>
      </c>
      <c r="AP149" s="74" t="b">
        <f t="shared" si="95"/>
        <v>1</v>
      </c>
      <c r="AQ149" s="5" t="s">
        <v>1125</v>
      </c>
      <c r="AR149" s="28" t="s">
        <v>1156</v>
      </c>
      <c r="AS149" s="28" t="s">
        <v>1158</v>
      </c>
      <c r="AT149" t="b">
        <f t="shared" si="96"/>
        <v>1</v>
      </c>
      <c r="AU149" t="b">
        <f t="shared" si="97"/>
        <v>1</v>
      </c>
      <c r="AV149" t="b">
        <f t="shared" si="98"/>
        <v>1</v>
      </c>
      <c r="AW149" s="83">
        <f t="shared" si="100"/>
        <v>0.7</v>
      </c>
      <c r="AX149" s="83">
        <f t="shared" si="101"/>
        <v>0.7</v>
      </c>
      <c r="AY149" s="72" t="b">
        <f t="shared" si="102"/>
        <v>1</v>
      </c>
    </row>
    <row r="150" spans="1:51" ht="23.25" x14ac:dyDescent="0.35">
      <c r="A150" s="49">
        <v>616</v>
      </c>
      <c r="B150" s="77" t="s">
        <v>714</v>
      </c>
      <c r="C150" s="50">
        <v>2044</v>
      </c>
      <c r="D150" s="51">
        <v>43802</v>
      </c>
      <c r="E150" s="52">
        <v>105.2</v>
      </c>
      <c r="F150" s="53">
        <v>5</v>
      </c>
      <c r="G150" s="52">
        <v>105.2</v>
      </c>
      <c r="H150" s="53">
        <v>5</v>
      </c>
      <c r="I150" s="54" t="s">
        <v>1166</v>
      </c>
      <c r="J150" s="54" t="s">
        <v>1167</v>
      </c>
      <c r="K150" s="55">
        <v>5</v>
      </c>
      <c r="L150" s="55">
        <v>5</v>
      </c>
      <c r="M150" s="56">
        <v>105.2</v>
      </c>
      <c r="N150" s="39">
        <v>105.2</v>
      </c>
      <c r="O150" s="39">
        <v>105.2</v>
      </c>
      <c r="P150" s="39">
        <v>105.2</v>
      </c>
      <c r="Q150" s="56">
        <v>105.2</v>
      </c>
      <c r="R150" s="57"/>
      <c r="S150" s="57"/>
      <c r="T150" s="18">
        <f t="shared" si="85"/>
        <v>11412937.6</v>
      </c>
      <c r="U150" s="18">
        <f t="shared" si="86"/>
        <v>9872191.0199999996</v>
      </c>
      <c r="V150" s="18">
        <f t="shared" si="91"/>
        <v>6910533.71</v>
      </c>
      <c r="W150" s="18">
        <f t="shared" si="84"/>
        <v>2961657.31</v>
      </c>
      <c r="X150" s="18">
        <v>0</v>
      </c>
      <c r="Y150" s="18">
        <v>0</v>
      </c>
      <c r="Z150" s="18">
        <v>0</v>
      </c>
      <c r="AA150" s="18">
        <v>0</v>
      </c>
      <c r="AB150" s="18">
        <f t="shared" si="87"/>
        <v>1540746.58</v>
      </c>
      <c r="AC150" s="18">
        <f t="shared" si="92"/>
        <v>1078522.6100000001</v>
      </c>
      <c r="AD150" s="18">
        <f t="shared" si="83"/>
        <v>462223.97</v>
      </c>
      <c r="AE150" s="18">
        <v>0</v>
      </c>
      <c r="AF150" s="18">
        <v>0</v>
      </c>
      <c r="AG150" s="18">
        <v>0</v>
      </c>
      <c r="AH150" s="18">
        <v>0</v>
      </c>
      <c r="AI150" s="73">
        <v>0.86499999999999999</v>
      </c>
      <c r="AJ150" s="81">
        <f t="shared" si="88"/>
        <v>0.13500000000000001</v>
      </c>
      <c r="AK150" s="23">
        <f t="shared" si="99"/>
        <v>11412937.6</v>
      </c>
      <c r="AL150" s="22">
        <f t="shared" si="89"/>
        <v>9872191.0199999996</v>
      </c>
      <c r="AM150" s="22">
        <f t="shared" si="90"/>
        <v>1540746.58</v>
      </c>
      <c r="AN150" s="74" t="b">
        <f t="shared" si="93"/>
        <v>1</v>
      </c>
      <c r="AO150" s="74" t="b">
        <f t="shared" si="94"/>
        <v>1</v>
      </c>
      <c r="AP150" s="74" t="b">
        <f t="shared" si="95"/>
        <v>1</v>
      </c>
      <c r="AQ150" s="5" t="s">
        <v>1125</v>
      </c>
      <c r="AR150" s="28" t="s">
        <v>1156</v>
      </c>
      <c r="AS150" s="28" t="s">
        <v>1158</v>
      </c>
      <c r="AT150" t="b">
        <f t="shared" si="96"/>
        <v>1</v>
      </c>
      <c r="AU150" t="b">
        <f t="shared" si="97"/>
        <v>1</v>
      </c>
      <c r="AV150" t="b">
        <f t="shared" si="98"/>
        <v>1</v>
      </c>
      <c r="AW150" s="83">
        <f t="shared" si="100"/>
        <v>0.7</v>
      </c>
      <c r="AX150" s="83">
        <f t="shared" si="101"/>
        <v>0.7</v>
      </c>
      <c r="AY150" s="72" t="b">
        <f t="shared" si="102"/>
        <v>1</v>
      </c>
    </row>
    <row r="151" spans="1:51" ht="23.25" x14ac:dyDescent="0.35">
      <c r="A151" s="49">
        <v>617</v>
      </c>
      <c r="B151" s="77" t="s">
        <v>715</v>
      </c>
      <c r="C151" s="50">
        <v>308</v>
      </c>
      <c r="D151" s="51">
        <v>43523</v>
      </c>
      <c r="E151" s="52">
        <v>722.4</v>
      </c>
      <c r="F151" s="53">
        <v>27</v>
      </c>
      <c r="G151" s="52">
        <v>722.4</v>
      </c>
      <c r="H151" s="53">
        <v>27</v>
      </c>
      <c r="I151" s="54" t="s">
        <v>1166</v>
      </c>
      <c r="J151" s="54" t="s">
        <v>1167</v>
      </c>
      <c r="K151" s="55">
        <v>27</v>
      </c>
      <c r="L151" s="55">
        <v>27</v>
      </c>
      <c r="M151" s="56">
        <v>722.4</v>
      </c>
      <c r="N151" s="39">
        <v>722.4</v>
      </c>
      <c r="O151" s="39">
        <v>722.4</v>
      </c>
      <c r="P151" s="39">
        <v>722.4</v>
      </c>
      <c r="Q151" s="56">
        <v>722.4</v>
      </c>
      <c r="R151" s="57"/>
      <c r="S151" s="57"/>
      <c r="T151" s="18">
        <f t="shared" ref="T151:T156" si="103">AK151</f>
        <v>78371731.200000003</v>
      </c>
      <c r="U151" s="18">
        <f t="shared" ref="U151:U156" si="104">T151*AI151</f>
        <v>67791547.489999995</v>
      </c>
      <c r="V151" s="18">
        <f t="shared" si="91"/>
        <v>47454083.240000002</v>
      </c>
      <c r="W151" s="18">
        <f t="shared" si="84"/>
        <v>20337464.25</v>
      </c>
      <c r="X151" s="18">
        <v>0</v>
      </c>
      <c r="Y151" s="18">
        <v>0</v>
      </c>
      <c r="Z151" s="18">
        <v>0</v>
      </c>
      <c r="AA151" s="18">
        <v>0</v>
      </c>
      <c r="AB151" s="18">
        <f t="shared" ref="AB151:AB156" si="105">T151-U151</f>
        <v>10580183.710000001</v>
      </c>
      <c r="AC151" s="18">
        <f t="shared" si="92"/>
        <v>7406128.5999999996</v>
      </c>
      <c r="AD151" s="18">
        <f t="shared" si="83"/>
        <v>3174055.11</v>
      </c>
      <c r="AE151" s="18">
        <v>0</v>
      </c>
      <c r="AF151" s="18">
        <v>0</v>
      </c>
      <c r="AG151" s="18">
        <v>0</v>
      </c>
      <c r="AH151" s="18">
        <v>0</v>
      </c>
      <c r="AI151" s="73">
        <v>0.86499999999999999</v>
      </c>
      <c r="AJ151" s="81">
        <f t="shared" ref="AJ151:AJ156" si="106">1-AI151</f>
        <v>0.13500000000000001</v>
      </c>
      <c r="AK151" s="23">
        <f t="shared" si="99"/>
        <v>78371731.200000003</v>
      </c>
      <c r="AL151" s="22">
        <f t="shared" ref="AL151:AL156" si="107">ROUND(AK151*AI151,2)</f>
        <v>67791547.489999995</v>
      </c>
      <c r="AM151" s="22">
        <f t="shared" ref="AM151:AM156" si="108">AK151-AL151</f>
        <v>10580183.710000001</v>
      </c>
      <c r="AN151" s="74" t="b">
        <f t="shared" si="93"/>
        <v>1</v>
      </c>
      <c r="AO151" s="74" t="b">
        <f t="shared" si="94"/>
        <v>1</v>
      </c>
      <c r="AP151" s="74" t="b">
        <f t="shared" si="95"/>
        <v>1</v>
      </c>
      <c r="AQ151" s="5" t="s">
        <v>1125</v>
      </c>
      <c r="AR151" s="28" t="s">
        <v>1156</v>
      </c>
      <c r="AS151" s="28" t="s">
        <v>1158</v>
      </c>
      <c r="AT151" t="b">
        <f t="shared" si="96"/>
        <v>1</v>
      </c>
      <c r="AU151" t="b">
        <f t="shared" si="97"/>
        <v>1</v>
      </c>
      <c r="AV151" t="b">
        <f t="shared" si="98"/>
        <v>1</v>
      </c>
      <c r="AW151" s="83">
        <f t="shared" si="100"/>
        <v>0.7</v>
      </c>
      <c r="AX151" s="83">
        <f t="shared" si="101"/>
        <v>0.7</v>
      </c>
      <c r="AY151" s="72" t="b">
        <f t="shared" si="102"/>
        <v>1</v>
      </c>
    </row>
    <row r="152" spans="1:51" ht="23.25" x14ac:dyDescent="0.35">
      <c r="A152" s="49">
        <v>618</v>
      </c>
      <c r="B152" s="77" t="s">
        <v>716</v>
      </c>
      <c r="C152" s="50">
        <v>2043</v>
      </c>
      <c r="D152" s="51">
        <v>43802</v>
      </c>
      <c r="E152" s="52">
        <v>46</v>
      </c>
      <c r="F152" s="53">
        <v>3</v>
      </c>
      <c r="G152" s="52">
        <v>46</v>
      </c>
      <c r="H152" s="53">
        <v>3</v>
      </c>
      <c r="I152" s="54" t="s">
        <v>1166</v>
      </c>
      <c r="J152" s="54" t="s">
        <v>1167</v>
      </c>
      <c r="K152" s="55">
        <v>3</v>
      </c>
      <c r="L152" s="55">
        <v>3</v>
      </c>
      <c r="M152" s="56">
        <v>46</v>
      </c>
      <c r="N152" s="39">
        <v>46</v>
      </c>
      <c r="O152" s="39">
        <v>46</v>
      </c>
      <c r="P152" s="39">
        <v>46</v>
      </c>
      <c r="Q152" s="56">
        <v>46</v>
      </c>
      <c r="R152" s="57"/>
      <c r="S152" s="57"/>
      <c r="T152" s="18">
        <f t="shared" si="103"/>
        <v>4990448</v>
      </c>
      <c r="U152" s="18">
        <f t="shared" si="104"/>
        <v>4316737.5199999996</v>
      </c>
      <c r="V152" s="18">
        <f t="shared" si="91"/>
        <v>3021716.26</v>
      </c>
      <c r="W152" s="18">
        <f t="shared" si="84"/>
        <v>1295021.26</v>
      </c>
      <c r="X152" s="18">
        <v>0</v>
      </c>
      <c r="Y152" s="18">
        <v>0</v>
      </c>
      <c r="Z152" s="18">
        <v>0</v>
      </c>
      <c r="AA152" s="18">
        <v>0</v>
      </c>
      <c r="AB152" s="18">
        <f t="shared" si="105"/>
        <v>673710.48</v>
      </c>
      <c r="AC152" s="18">
        <f t="shared" si="92"/>
        <v>471597.34</v>
      </c>
      <c r="AD152" s="18">
        <f t="shared" si="83"/>
        <v>202113.14</v>
      </c>
      <c r="AE152" s="18">
        <v>0</v>
      </c>
      <c r="AF152" s="18">
        <v>0</v>
      </c>
      <c r="AG152" s="18">
        <v>0</v>
      </c>
      <c r="AH152" s="18">
        <v>0</v>
      </c>
      <c r="AI152" s="73">
        <v>0.86499999999999999</v>
      </c>
      <c r="AJ152" s="81">
        <f t="shared" si="106"/>
        <v>0.13500000000000001</v>
      </c>
      <c r="AK152" s="23">
        <f t="shared" si="99"/>
        <v>4990448</v>
      </c>
      <c r="AL152" s="22">
        <f t="shared" si="107"/>
        <v>4316737.5199999996</v>
      </c>
      <c r="AM152" s="22">
        <f t="shared" si="108"/>
        <v>673710.48</v>
      </c>
      <c r="AN152" s="74" t="b">
        <f t="shared" si="93"/>
        <v>1</v>
      </c>
      <c r="AO152" s="74" t="b">
        <f t="shared" si="94"/>
        <v>1</v>
      </c>
      <c r="AP152" s="74" t="b">
        <f t="shared" si="95"/>
        <v>1</v>
      </c>
      <c r="AQ152" s="5" t="s">
        <v>1125</v>
      </c>
      <c r="AR152" s="28" t="s">
        <v>1156</v>
      </c>
      <c r="AS152" s="28" t="s">
        <v>1158</v>
      </c>
      <c r="AT152" t="b">
        <f t="shared" si="96"/>
        <v>1</v>
      </c>
      <c r="AU152" t="b">
        <f t="shared" si="97"/>
        <v>1</v>
      </c>
      <c r="AV152" t="b">
        <f t="shared" si="98"/>
        <v>1</v>
      </c>
      <c r="AW152" s="83">
        <f t="shared" si="100"/>
        <v>0.7</v>
      </c>
      <c r="AX152" s="83">
        <f t="shared" si="101"/>
        <v>0.7</v>
      </c>
      <c r="AY152" s="72" t="b">
        <f t="shared" si="102"/>
        <v>1</v>
      </c>
    </row>
    <row r="153" spans="1:51" ht="23.25" x14ac:dyDescent="0.35">
      <c r="A153" s="49">
        <v>619</v>
      </c>
      <c r="B153" s="77" t="s">
        <v>717</v>
      </c>
      <c r="C153" s="50">
        <v>1079</v>
      </c>
      <c r="D153" s="51">
        <v>44034</v>
      </c>
      <c r="E153" s="52">
        <v>53.6</v>
      </c>
      <c r="F153" s="53">
        <v>2</v>
      </c>
      <c r="G153" s="52">
        <v>53.6</v>
      </c>
      <c r="H153" s="53">
        <v>2</v>
      </c>
      <c r="I153" s="54" t="s">
        <v>1166</v>
      </c>
      <c r="J153" s="54" t="s">
        <v>1167</v>
      </c>
      <c r="K153" s="55">
        <v>2</v>
      </c>
      <c r="L153" s="55">
        <v>2</v>
      </c>
      <c r="M153" s="56">
        <v>53.6</v>
      </c>
      <c r="N153" s="39">
        <v>53.6</v>
      </c>
      <c r="O153" s="39">
        <v>53.6</v>
      </c>
      <c r="P153" s="39">
        <v>53.6</v>
      </c>
      <c r="Q153" s="56">
        <v>53.6</v>
      </c>
      <c r="R153" s="57"/>
      <c r="S153" s="57"/>
      <c r="T153" s="18">
        <f t="shared" si="103"/>
        <v>5814956.7999999998</v>
      </c>
      <c r="U153" s="18">
        <f t="shared" si="104"/>
        <v>5029937.63</v>
      </c>
      <c r="V153" s="18">
        <f t="shared" si="91"/>
        <v>3520956.34</v>
      </c>
      <c r="W153" s="18">
        <f t="shared" si="84"/>
        <v>1508981.29</v>
      </c>
      <c r="X153" s="18">
        <v>0</v>
      </c>
      <c r="Y153" s="18">
        <v>0</v>
      </c>
      <c r="Z153" s="18">
        <v>0</v>
      </c>
      <c r="AA153" s="18">
        <v>0</v>
      </c>
      <c r="AB153" s="18">
        <f t="shared" si="105"/>
        <v>785019.17</v>
      </c>
      <c r="AC153" s="18">
        <f t="shared" si="92"/>
        <v>549513.42000000004</v>
      </c>
      <c r="AD153" s="18">
        <f t="shared" si="83"/>
        <v>235505.75</v>
      </c>
      <c r="AE153" s="18">
        <v>0</v>
      </c>
      <c r="AF153" s="18">
        <v>0</v>
      </c>
      <c r="AG153" s="18">
        <v>0</v>
      </c>
      <c r="AH153" s="18">
        <v>0</v>
      </c>
      <c r="AI153" s="73">
        <v>0.86499999999999999</v>
      </c>
      <c r="AJ153" s="81">
        <f t="shared" si="106"/>
        <v>0.13500000000000001</v>
      </c>
      <c r="AK153" s="23">
        <f t="shared" si="99"/>
        <v>5814956.7999999998</v>
      </c>
      <c r="AL153" s="22">
        <f t="shared" si="107"/>
        <v>5029937.63</v>
      </c>
      <c r="AM153" s="22">
        <f t="shared" si="108"/>
        <v>785019.17</v>
      </c>
      <c r="AN153" s="74" t="b">
        <f t="shared" si="93"/>
        <v>1</v>
      </c>
      <c r="AO153" s="74" t="b">
        <f t="shared" si="94"/>
        <v>1</v>
      </c>
      <c r="AP153" s="74" t="b">
        <f t="shared" si="95"/>
        <v>1</v>
      </c>
      <c r="AQ153" s="5" t="s">
        <v>1125</v>
      </c>
      <c r="AR153" s="28" t="s">
        <v>1156</v>
      </c>
      <c r="AS153" s="28" t="s">
        <v>1158</v>
      </c>
      <c r="AT153" t="b">
        <f t="shared" si="96"/>
        <v>1</v>
      </c>
      <c r="AU153" t="b">
        <f t="shared" si="97"/>
        <v>1</v>
      </c>
      <c r="AV153" t="b">
        <f t="shared" si="98"/>
        <v>1</v>
      </c>
      <c r="AW153" s="83">
        <f t="shared" si="100"/>
        <v>0.7</v>
      </c>
      <c r="AX153" s="83">
        <f t="shared" si="101"/>
        <v>0.7</v>
      </c>
      <c r="AY153" s="72" t="b">
        <f t="shared" si="102"/>
        <v>1</v>
      </c>
    </row>
    <row r="154" spans="1:51" ht="23.25" x14ac:dyDescent="0.35">
      <c r="A154" s="49">
        <v>620</v>
      </c>
      <c r="B154" s="77" t="s">
        <v>718</v>
      </c>
      <c r="C154" s="50">
        <v>1546</v>
      </c>
      <c r="D154" s="51">
        <v>43728</v>
      </c>
      <c r="E154" s="52">
        <v>196.6</v>
      </c>
      <c r="F154" s="53">
        <v>17</v>
      </c>
      <c r="G154" s="52">
        <v>196.6</v>
      </c>
      <c r="H154" s="53">
        <v>17</v>
      </c>
      <c r="I154" s="54" t="s">
        <v>1166</v>
      </c>
      <c r="J154" s="54" t="s">
        <v>1167</v>
      </c>
      <c r="K154" s="55">
        <v>17</v>
      </c>
      <c r="L154" s="55">
        <v>17</v>
      </c>
      <c r="M154" s="56">
        <v>196.6</v>
      </c>
      <c r="N154" s="39">
        <v>196.6</v>
      </c>
      <c r="O154" s="39">
        <v>196.6</v>
      </c>
      <c r="P154" s="39">
        <v>196.6</v>
      </c>
      <c r="Q154" s="56">
        <v>196.6</v>
      </c>
      <c r="R154" s="57"/>
      <c r="S154" s="57"/>
      <c r="T154" s="18">
        <f t="shared" si="103"/>
        <v>21328740.800000001</v>
      </c>
      <c r="U154" s="18">
        <f t="shared" si="104"/>
        <v>18449360.789999999</v>
      </c>
      <c r="V154" s="18">
        <f t="shared" si="91"/>
        <v>12914552.550000001</v>
      </c>
      <c r="W154" s="18">
        <f t="shared" si="84"/>
        <v>5534808.2400000002</v>
      </c>
      <c r="X154" s="18">
        <v>0</v>
      </c>
      <c r="Y154" s="18">
        <v>0</v>
      </c>
      <c r="Z154" s="18">
        <v>0</v>
      </c>
      <c r="AA154" s="18">
        <v>0</v>
      </c>
      <c r="AB154" s="18">
        <f t="shared" si="105"/>
        <v>2879380.01</v>
      </c>
      <c r="AC154" s="18">
        <f t="shared" si="92"/>
        <v>2015566.01</v>
      </c>
      <c r="AD154" s="18">
        <f t="shared" si="83"/>
        <v>863814</v>
      </c>
      <c r="AE154" s="18">
        <v>0</v>
      </c>
      <c r="AF154" s="18">
        <v>0</v>
      </c>
      <c r="AG154" s="18">
        <v>0</v>
      </c>
      <c r="AH154" s="18">
        <v>0</v>
      </c>
      <c r="AI154" s="73">
        <v>0.86499999999999999</v>
      </c>
      <c r="AJ154" s="81">
        <f t="shared" si="106"/>
        <v>0.13500000000000001</v>
      </c>
      <c r="AK154" s="23">
        <f t="shared" si="99"/>
        <v>21328740.800000001</v>
      </c>
      <c r="AL154" s="22">
        <f t="shared" si="107"/>
        <v>18449360.789999999</v>
      </c>
      <c r="AM154" s="22">
        <f t="shared" si="108"/>
        <v>2879380.01</v>
      </c>
      <c r="AN154" s="74" t="b">
        <f t="shared" si="93"/>
        <v>1</v>
      </c>
      <c r="AO154" s="74" t="b">
        <f t="shared" si="94"/>
        <v>1</v>
      </c>
      <c r="AP154" s="74" t="b">
        <f t="shared" si="95"/>
        <v>1</v>
      </c>
      <c r="AQ154" s="5" t="s">
        <v>1125</v>
      </c>
      <c r="AR154" s="28" t="s">
        <v>1156</v>
      </c>
      <c r="AS154" s="28" t="s">
        <v>1158</v>
      </c>
      <c r="AT154" t="b">
        <f t="shared" si="96"/>
        <v>1</v>
      </c>
      <c r="AU154" t="b">
        <f t="shared" si="97"/>
        <v>1</v>
      </c>
      <c r="AV154" t="b">
        <f t="shared" si="98"/>
        <v>1</v>
      </c>
      <c r="AW154" s="83">
        <f t="shared" si="100"/>
        <v>0.7</v>
      </c>
      <c r="AX154" s="83">
        <f t="shared" si="101"/>
        <v>0.7</v>
      </c>
      <c r="AY154" s="72" t="b">
        <f t="shared" si="102"/>
        <v>1</v>
      </c>
    </row>
    <row r="155" spans="1:51" ht="23.25" x14ac:dyDescent="0.35">
      <c r="A155" s="49">
        <v>621</v>
      </c>
      <c r="B155" s="77" t="s">
        <v>719</v>
      </c>
      <c r="C155" s="50">
        <v>1756</v>
      </c>
      <c r="D155" s="51">
        <v>43760</v>
      </c>
      <c r="E155" s="52">
        <v>205.6</v>
      </c>
      <c r="F155" s="53">
        <v>10</v>
      </c>
      <c r="G155" s="52">
        <v>205.6</v>
      </c>
      <c r="H155" s="53">
        <v>10</v>
      </c>
      <c r="I155" s="54" t="s">
        <v>1166</v>
      </c>
      <c r="J155" s="54" t="s">
        <v>1167</v>
      </c>
      <c r="K155" s="55">
        <v>10</v>
      </c>
      <c r="L155" s="55">
        <v>10</v>
      </c>
      <c r="M155" s="56">
        <v>205.6</v>
      </c>
      <c r="N155" s="39">
        <v>205.6</v>
      </c>
      <c r="O155" s="39">
        <v>205.6</v>
      </c>
      <c r="P155" s="39">
        <v>205.6</v>
      </c>
      <c r="Q155" s="56">
        <v>205.6</v>
      </c>
      <c r="R155" s="57"/>
      <c r="S155" s="57"/>
      <c r="T155" s="18">
        <f t="shared" si="103"/>
        <v>22305132.800000001</v>
      </c>
      <c r="U155" s="18">
        <f t="shared" si="104"/>
        <v>19293939.870000001</v>
      </c>
      <c r="V155" s="18">
        <f t="shared" si="91"/>
        <v>13505757.91</v>
      </c>
      <c r="W155" s="18">
        <f t="shared" si="84"/>
        <v>5788181.96</v>
      </c>
      <c r="X155" s="18">
        <v>0</v>
      </c>
      <c r="Y155" s="18">
        <v>0</v>
      </c>
      <c r="Z155" s="18">
        <v>0</v>
      </c>
      <c r="AA155" s="18">
        <v>0</v>
      </c>
      <c r="AB155" s="18">
        <f t="shared" si="105"/>
        <v>3011192.93</v>
      </c>
      <c r="AC155" s="18">
        <f t="shared" si="92"/>
        <v>2107835.0499999998</v>
      </c>
      <c r="AD155" s="18">
        <f t="shared" si="83"/>
        <v>903357.88</v>
      </c>
      <c r="AE155" s="18">
        <v>0</v>
      </c>
      <c r="AF155" s="18">
        <v>0</v>
      </c>
      <c r="AG155" s="18">
        <v>0</v>
      </c>
      <c r="AH155" s="18">
        <v>0</v>
      </c>
      <c r="AI155" s="73">
        <v>0.86499999999999999</v>
      </c>
      <c r="AJ155" s="81">
        <f t="shared" si="106"/>
        <v>0.13500000000000001</v>
      </c>
      <c r="AK155" s="23">
        <f t="shared" si="99"/>
        <v>22305132.800000001</v>
      </c>
      <c r="AL155" s="22">
        <f t="shared" si="107"/>
        <v>19293939.870000001</v>
      </c>
      <c r="AM155" s="22">
        <f t="shared" si="108"/>
        <v>3011192.93</v>
      </c>
      <c r="AN155" s="74" t="b">
        <f t="shared" si="93"/>
        <v>1</v>
      </c>
      <c r="AO155" s="74" t="b">
        <f t="shared" si="94"/>
        <v>1</v>
      </c>
      <c r="AP155" s="74" t="b">
        <f t="shared" si="95"/>
        <v>1</v>
      </c>
      <c r="AQ155" s="5" t="s">
        <v>1125</v>
      </c>
      <c r="AR155" s="28" t="s">
        <v>1156</v>
      </c>
      <c r="AS155" s="28" t="s">
        <v>1158</v>
      </c>
      <c r="AT155" t="b">
        <f t="shared" si="96"/>
        <v>1</v>
      </c>
      <c r="AU155" t="b">
        <f t="shared" si="97"/>
        <v>1</v>
      </c>
      <c r="AV155" t="b">
        <f t="shared" si="98"/>
        <v>1</v>
      </c>
      <c r="AW155" s="83">
        <f t="shared" si="100"/>
        <v>0.7</v>
      </c>
      <c r="AX155" s="83">
        <f t="shared" si="101"/>
        <v>0.7</v>
      </c>
      <c r="AY155" s="72" t="b">
        <f t="shared" si="102"/>
        <v>1</v>
      </c>
    </row>
    <row r="156" spans="1:51" ht="23.25" x14ac:dyDescent="0.35">
      <c r="A156" s="49">
        <v>622</v>
      </c>
      <c r="B156" s="77" t="s">
        <v>720</v>
      </c>
      <c r="C156" s="50">
        <v>307</v>
      </c>
      <c r="D156" s="51">
        <v>43523</v>
      </c>
      <c r="E156" s="52">
        <v>625.5</v>
      </c>
      <c r="F156" s="53">
        <v>32</v>
      </c>
      <c r="G156" s="52">
        <v>625.5</v>
      </c>
      <c r="H156" s="53">
        <v>32</v>
      </c>
      <c r="I156" s="54" t="s">
        <v>1166</v>
      </c>
      <c r="J156" s="54" t="s">
        <v>1167</v>
      </c>
      <c r="K156" s="55">
        <v>32</v>
      </c>
      <c r="L156" s="55">
        <v>32</v>
      </c>
      <c r="M156" s="56">
        <v>625.5</v>
      </c>
      <c r="N156" s="39">
        <v>625.5</v>
      </c>
      <c r="O156" s="39">
        <v>625.5</v>
      </c>
      <c r="P156" s="39">
        <v>625.5</v>
      </c>
      <c r="Q156" s="56">
        <v>625.5</v>
      </c>
      <c r="R156" s="57"/>
      <c r="S156" s="57"/>
      <c r="T156" s="18">
        <f t="shared" si="103"/>
        <v>67859244</v>
      </c>
      <c r="U156" s="18">
        <f t="shared" si="104"/>
        <v>58698246.060000002</v>
      </c>
      <c r="V156" s="18">
        <f t="shared" si="91"/>
        <v>41088772.240000002</v>
      </c>
      <c r="W156" s="18">
        <f t="shared" si="84"/>
        <v>17609473.82</v>
      </c>
      <c r="X156" s="18">
        <v>0</v>
      </c>
      <c r="Y156" s="18">
        <v>0</v>
      </c>
      <c r="Z156" s="18">
        <v>0</v>
      </c>
      <c r="AA156" s="18">
        <v>0</v>
      </c>
      <c r="AB156" s="18">
        <f t="shared" si="105"/>
        <v>9160997.9399999995</v>
      </c>
      <c r="AC156" s="18">
        <f t="shared" si="92"/>
        <v>6412698.5599999996</v>
      </c>
      <c r="AD156" s="18">
        <f t="shared" si="83"/>
        <v>2748299.38</v>
      </c>
      <c r="AE156" s="18">
        <v>0</v>
      </c>
      <c r="AF156" s="18">
        <v>0</v>
      </c>
      <c r="AG156" s="18">
        <v>0</v>
      </c>
      <c r="AH156" s="18">
        <v>0</v>
      </c>
      <c r="AI156" s="73">
        <v>0.86499999999999999</v>
      </c>
      <c r="AJ156" s="81">
        <f t="shared" si="106"/>
        <v>0.13500000000000001</v>
      </c>
      <c r="AK156" s="23">
        <f t="shared" si="99"/>
        <v>67859244</v>
      </c>
      <c r="AL156" s="22">
        <f t="shared" si="107"/>
        <v>58698246.060000002</v>
      </c>
      <c r="AM156" s="22">
        <f t="shared" si="108"/>
        <v>9160997.9399999995</v>
      </c>
      <c r="AN156" s="74" t="b">
        <f t="shared" si="93"/>
        <v>1</v>
      </c>
      <c r="AO156" s="74" t="b">
        <f t="shared" si="94"/>
        <v>1</v>
      </c>
      <c r="AP156" s="74" t="b">
        <f t="shared" si="95"/>
        <v>1</v>
      </c>
      <c r="AQ156" s="5" t="s">
        <v>1125</v>
      </c>
      <c r="AR156" s="28" t="s">
        <v>1156</v>
      </c>
      <c r="AS156" s="28" t="s">
        <v>1158</v>
      </c>
      <c r="AT156" t="b">
        <f t="shared" si="96"/>
        <v>1</v>
      </c>
      <c r="AU156" t="b">
        <f t="shared" si="97"/>
        <v>1</v>
      </c>
      <c r="AV156" t="b">
        <f t="shared" si="98"/>
        <v>1</v>
      </c>
      <c r="AW156" s="83">
        <f t="shared" si="100"/>
        <v>0.7</v>
      </c>
      <c r="AX156" s="83">
        <f t="shared" si="101"/>
        <v>0.7</v>
      </c>
      <c r="AY156" s="72" t="b">
        <f t="shared" si="102"/>
        <v>1</v>
      </c>
    </row>
    <row r="157" spans="1:51" s="14" customFormat="1" ht="20.25" customHeight="1" x14ac:dyDescent="0.35">
      <c r="A157" s="181" t="s">
        <v>1164</v>
      </c>
      <c r="B157" s="181"/>
      <c r="C157" s="181"/>
      <c r="D157" s="181"/>
      <c r="E157" s="58">
        <f>SUM(E158:E173)</f>
        <v>7159.02</v>
      </c>
      <c r="F157" s="59">
        <f t="shared" ref="F157:AH157" si="109">SUM(F158:F173)</f>
        <v>450</v>
      </c>
      <c r="G157" s="47">
        <f t="shared" si="109"/>
        <v>7159.02</v>
      </c>
      <c r="H157" s="6">
        <f t="shared" si="109"/>
        <v>450</v>
      </c>
      <c r="I157" s="6"/>
      <c r="J157" s="6"/>
      <c r="K157" s="32">
        <f t="shared" ref="K157:M157" si="110">SUM(K158:K173)</f>
        <v>450</v>
      </c>
      <c r="L157" s="32">
        <f t="shared" si="110"/>
        <v>450</v>
      </c>
      <c r="M157" s="31">
        <f t="shared" si="110"/>
        <v>7159.02</v>
      </c>
      <c r="N157" s="32">
        <f t="shared" si="109"/>
        <v>0</v>
      </c>
      <c r="O157" s="32">
        <f t="shared" si="109"/>
        <v>0</v>
      </c>
      <c r="P157" s="32">
        <f t="shared" si="109"/>
        <v>0</v>
      </c>
      <c r="Q157" s="31">
        <f t="shared" si="109"/>
        <v>7159.02</v>
      </c>
      <c r="R157" s="48">
        <f t="shared" si="109"/>
        <v>0</v>
      </c>
      <c r="S157" s="48">
        <f t="shared" si="109"/>
        <v>0</v>
      </c>
      <c r="T157" s="19">
        <f t="shared" si="109"/>
        <v>776667761.75999999</v>
      </c>
      <c r="U157" s="19">
        <f t="shared" si="109"/>
        <v>694340979</v>
      </c>
      <c r="V157" s="19">
        <f t="shared" si="109"/>
        <v>486038685.31999999</v>
      </c>
      <c r="W157" s="19">
        <f t="shared" si="109"/>
        <v>208302293.68000001</v>
      </c>
      <c r="X157" s="19">
        <f t="shared" si="109"/>
        <v>0</v>
      </c>
      <c r="Y157" s="19">
        <f t="shared" si="109"/>
        <v>0</v>
      </c>
      <c r="Z157" s="19">
        <f t="shared" si="109"/>
        <v>0</v>
      </c>
      <c r="AA157" s="19">
        <f t="shared" si="109"/>
        <v>0</v>
      </c>
      <c r="AB157" s="19">
        <f t="shared" si="109"/>
        <v>82326782.760000005</v>
      </c>
      <c r="AC157" s="19">
        <f t="shared" si="109"/>
        <v>57628747.950000003</v>
      </c>
      <c r="AD157" s="19">
        <f t="shared" si="109"/>
        <v>24698034.809999999</v>
      </c>
      <c r="AE157" s="19">
        <f t="shared" si="109"/>
        <v>0</v>
      </c>
      <c r="AF157" s="19">
        <f t="shared" si="109"/>
        <v>0</v>
      </c>
      <c r="AG157" s="19">
        <f t="shared" si="109"/>
        <v>0</v>
      </c>
      <c r="AH157" s="19">
        <f t="shared" si="109"/>
        <v>0</v>
      </c>
      <c r="AI157" s="73">
        <v>0.89400000000000002</v>
      </c>
      <c r="AJ157" s="73">
        <f t="shared" ref="AJ157" si="111">1-AI157</f>
        <v>0.106</v>
      </c>
      <c r="AK157" s="23">
        <f t="shared" si="99"/>
        <v>776667761.75999999</v>
      </c>
      <c r="AL157" s="23">
        <f t="shared" ref="AL157" si="112">ROUND(AK157*AI157,2)</f>
        <v>694340979.00999999</v>
      </c>
      <c r="AM157" s="23">
        <f t="shared" ref="AM157" si="113">AK157-AL157</f>
        <v>82326782.75</v>
      </c>
      <c r="AN157" s="74" t="b">
        <f t="shared" si="93"/>
        <v>1</v>
      </c>
      <c r="AO157" s="74" t="b">
        <f t="shared" si="94"/>
        <v>0</v>
      </c>
      <c r="AP157" s="74" t="b">
        <f t="shared" si="95"/>
        <v>0</v>
      </c>
      <c r="AQ157" s="6"/>
      <c r="AR157" s="29"/>
      <c r="AS157" s="29"/>
      <c r="AT157" t="b">
        <f t="shared" si="96"/>
        <v>1</v>
      </c>
      <c r="AU157" t="b">
        <f t="shared" si="97"/>
        <v>1</v>
      </c>
      <c r="AV157" t="b">
        <f t="shared" si="98"/>
        <v>1</v>
      </c>
      <c r="AW157" s="83">
        <f t="shared" si="100"/>
        <v>0.7</v>
      </c>
      <c r="AX157" s="83">
        <f t="shared" si="101"/>
        <v>0.7</v>
      </c>
      <c r="AY157" s="72" t="b">
        <f t="shared" si="102"/>
        <v>1</v>
      </c>
    </row>
    <row r="158" spans="1:51" ht="23.25" x14ac:dyDescent="0.35">
      <c r="A158" s="49">
        <v>749</v>
      </c>
      <c r="B158" s="77" t="s">
        <v>850</v>
      </c>
      <c r="C158" s="50" t="s">
        <v>851</v>
      </c>
      <c r="D158" s="51">
        <v>44039</v>
      </c>
      <c r="E158" s="52">
        <v>458.25</v>
      </c>
      <c r="F158" s="53">
        <v>35</v>
      </c>
      <c r="G158" s="52">
        <v>458.25</v>
      </c>
      <c r="H158" s="53">
        <v>35</v>
      </c>
      <c r="I158" s="54" t="s">
        <v>1166</v>
      </c>
      <c r="J158" s="54" t="s">
        <v>1167</v>
      </c>
      <c r="K158" s="55">
        <v>35</v>
      </c>
      <c r="L158" s="55">
        <v>35</v>
      </c>
      <c r="M158" s="56">
        <v>458.25</v>
      </c>
      <c r="N158" s="39"/>
      <c r="O158" s="39"/>
      <c r="P158" s="39"/>
      <c r="Q158" s="56">
        <v>458.25</v>
      </c>
      <c r="R158" s="57"/>
      <c r="S158" s="57"/>
      <c r="T158" s="18">
        <f t="shared" ref="T158:T173" si="114">AK158</f>
        <v>49714626</v>
      </c>
      <c r="U158" s="18">
        <f t="shared" ref="U158:U173" si="115">T158*AI158</f>
        <v>44444875.640000001</v>
      </c>
      <c r="V158" s="18">
        <f>U158*0.7</f>
        <v>31111412.949999999</v>
      </c>
      <c r="W158" s="18">
        <f>U158-V158</f>
        <v>13333462.689999999</v>
      </c>
      <c r="X158" s="18">
        <v>0</v>
      </c>
      <c r="Y158" s="18">
        <v>0</v>
      </c>
      <c r="Z158" s="18">
        <v>0</v>
      </c>
      <c r="AA158" s="18">
        <v>0</v>
      </c>
      <c r="AB158" s="18">
        <f t="shared" ref="AB158:AB173" si="116">T158-U158</f>
        <v>5269750.3600000003</v>
      </c>
      <c r="AC158" s="18">
        <f>AB158*0.7</f>
        <v>3688825.25</v>
      </c>
      <c r="AD158" s="18">
        <f>AB158-AC158</f>
        <v>1580925.11</v>
      </c>
      <c r="AE158" s="18">
        <v>0</v>
      </c>
      <c r="AF158" s="18">
        <v>0</v>
      </c>
      <c r="AG158" s="18">
        <v>0</v>
      </c>
      <c r="AH158" s="18">
        <v>0</v>
      </c>
      <c r="AI158" s="81">
        <v>0.89400000000000002</v>
      </c>
      <c r="AJ158" s="81">
        <f t="shared" ref="AJ158:AJ173" si="117">1-AI158</f>
        <v>0.106</v>
      </c>
      <c r="AK158" s="23">
        <f t="shared" si="99"/>
        <v>49714626</v>
      </c>
      <c r="AL158" s="22">
        <f t="shared" ref="AL158:AL173" si="118">ROUND(AK158*AI158,2)</f>
        <v>44444875.640000001</v>
      </c>
      <c r="AM158" s="22">
        <f t="shared" ref="AM158:AM173" si="119">AK158-AL158</f>
        <v>5269750.3600000003</v>
      </c>
      <c r="AN158" s="74" t="b">
        <f t="shared" si="93"/>
        <v>1</v>
      </c>
      <c r="AO158" s="74" t="b">
        <f t="shared" si="94"/>
        <v>1</v>
      </c>
      <c r="AP158" s="74" t="b">
        <f t="shared" si="95"/>
        <v>1</v>
      </c>
      <c r="AQ158" s="5" t="s">
        <v>1125</v>
      </c>
      <c r="AR158" s="28" t="s">
        <v>1155</v>
      </c>
      <c r="AS158" s="28" t="s">
        <v>1157</v>
      </c>
      <c r="AT158" t="b">
        <f t="shared" si="96"/>
        <v>1</v>
      </c>
      <c r="AU158" t="b">
        <f t="shared" si="97"/>
        <v>1</v>
      </c>
      <c r="AV158" t="b">
        <f t="shared" si="98"/>
        <v>1</v>
      </c>
      <c r="AW158" s="83">
        <f t="shared" si="100"/>
        <v>0.7</v>
      </c>
      <c r="AX158" s="83">
        <f t="shared" si="101"/>
        <v>0.7</v>
      </c>
      <c r="AY158" s="72" t="b">
        <f t="shared" si="102"/>
        <v>1</v>
      </c>
    </row>
    <row r="159" spans="1:51" ht="40.5" x14ac:dyDescent="0.35">
      <c r="A159" s="49">
        <v>756</v>
      </c>
      <c r="B159" s="77" t="s">
        <v>859</v>
      </c>
      <c r="C159" s="50" t="s">
        <v>841</v>
      </c>
      <c r="D159" s="51">
        <v>43460</v>
      </c>
      <c r="E159" s="52">
        <v>415.2</v>
      </c>
      <c r="F159" s="53">
        <v>26</v>
      </c>
      <c r="G159" s="52">
        <v>415.2</v>
      </c>
      <c r="H159" s="53">
        <v>26</v>
      </c>
      <c r="I159" s="54" t="s">
        <v>1166</v>
      </c>
      <c r="J159" s="54" t="s">
        <v>1167</v>
      </c>
      <c r="K159" s="55">
        <v>26</v>
      </c>
      <c r="L159" s="55">
        <v>26</v>
      </c>
      <c r="M159" s="56">
        <v>415.2</v>
      </c>
      <c r="N159" s="39"/>
      <c r="O159" s="39"/>
      <c r="P159" s="39"/>
      <c r="Q159" s="56">
        <v>415.2</v>
      </c>
      <c r="R159" s="57"/>
      <c r="S159" s="57"/>
      <c r="T159" s="18">
        <f t="shared" si="114"/>
        <v>45044217.600000001</v>
      </c>
      <c r="U159" s="18">
        <f t="shared" si="115"/>
        <v>40269530.530000001</v>
      </c>
      <c r="V159" s="18">
        <f t="shared" ref="V159:V173" si="120">U159*0.7</f>
        <v>28188671.370000001</v>
      </c>
      <c r="W159" s="18">
        <f t="shared" ref="W159:W164" si="121">U159-V159</f>
        <v>12080859.16</v>
      </c>
      <c r="X159" s="18">
        <v>0</v>
      </c>
      <c r="Y159" s="18">
        <v>0</v>
      </c>
      <c r="Z159" s="18">
        <v>0</v>
      </c>
      <c r="AA159" s="18">
        <v>0</v>
      </c>
      <c r="AB159" s="18">
        <f t="shared" si="116"/>
        <v>4774687.07</v>
      </c>
      <c r="AC159" s="18">
        <f t="shared" ref="AC159:AC173" si="122">AB159*0.7</f>
        <v>3342280.95</v>
      </c>
      <c r="AD159" s="18">
        <f t="shared" ref="AD159:AD164" si="123">AB159-AC159</f>
        <v>1432406.12</v>
      </c>
      <c r="AE159" s="18">
        <v>0</v>
      </c>
      <c r="AF159" s="18">
        <v>0</v>
      </c>
      <c r="AG159" s="18">
        <v>0</v>
      </c>
      <c r="AH159" s="18">
        <v>0</v>
      </c>
      <c r="AI159" s="81">
        <v>0.89400000000000002</v>
      </c>
      <c r="AJ159" s="81">
        <f t="shared" si="117"/>
        <v>0.106</v>
      </c>
      <c r="AK159" s="23">
        <f t="shared" si="99"/>
        <v>45044217.600000001</v>
      </c>
      <c r="AL159" s="22">
        <f t="shared" si="118"/>
        <v>40269530.530000001</v>
      </c>
      <c r="AM159" s="22">
        <f t="shared" si="119"/>
        <v>4774687.07</v>
      </c>
      <c r="AN159" s="74" t="b">
        <f t="shared" si="93"/>
        <v>1</v>
      </c>
      <c r="AO159" s="74" t="b">
        <f t="shared" si="94"/>
        <v>1</v>
      </c>
      <c r="AP159" s="74" t="b">
        <f t="shared" si="95"/>
        <v>1</v>
      </c>
      <c r="AQ159" s="5" t="s">
        <v>1125</v>
      </c>
      <c r="AR159" s="28" t="s">
        <v>1155</v>
      </c>
      <c r="AS159" s="28" t="s">
        <v>1157</v>
      </c>
      <c r="AT159" t="b">
        <f t="shared" si="96"/>
        <v>1</v>
      </c>
      <c r="AU159" t="b">
        <f t="shared" si="97"/>
        <v>1</v>
      </c>
      <c r="AV159" t="b">
        <f t="shared" si="98"/>
        <v>1</v>
      </c>
      <c r="AW159" s="83">
        <f t="shared" si="100"/>
        <v>0.7</v>
      </c>
      <c r="AX159" s="83">
        <f t="shared" si="101"/>
        <v>0.7</v>
      </c>
      <c r="AY159" s="72" t="b">
        <f t="shared" si="102"/>
        <v>1</v>
      </c>
    </row>
    <row r="160" spans="1:51" ht="40.5" x14ac:dyDescent="0.35">
      <c r="A160" s="49">
        <v>757</v>
      </c>
      <c r="B160" s="77" t="s">
        <v>860</v>
      </c>
      <c r="C160" s="50" t="s">
        <v>861</v>
      </c>
      <c r="D160" s="51">
        <v>43896</v>
      </c>
      <c r="E160" s="52">
        <v>379.6</v>
      </c>
      <c r="F160" s="53">
        <v>24</v>
      </c>
      <c r="G160" s="52">
        <v>379.6</v>
      </c>
      <c r="H160" s="53">
        <v>24</v>
      </c>
      <c r="I160" s="54" t="s">
        <v>1166</v>
      </c>
      <c r="J160" s="54" t="s">
        <v>1167</v>
      </c>
      <c r="K160" s="55">
        <v>24</v>
      </c>
      <c r="L160" s="55">
        <v>24</v>
      </c>
      <c r="M160" s="56">
        <v>379.6</v>
      </c>
      <c r="N160" s="39"/>
      <c r="O160" s="39"/>
      <c r="P160" s="39"/>
      <c r="Q160" s="56">
        <v>379.6</v>
      </c>
      <c r="R160" s="57"/>
      <c r="S160" s="57"/>
      <c r="T160" s="18">
        <f t="shared" si="114"/>
        <v>41182044.799999997</v>
      </c>
      <c r="U160" s="18">
        <f t="shared" si="115"/>
        <v>36816748.049999997</v>
      </c>
      <c r="V160" s="18">
        <f t="shared" si="120"/>
        <v>25771723.640000001</v>
      </c>
      <c r="W160" s="18">
        <f t="shared" si="121"/>
        <v>11045024.41</v>
      </c>
      <c r="X160" s="18">
        <v>0</v>
      </c>
      <c r="Y160" s="18">
        <v>0</v>
      </c>
      <c r="Z160" s="18">
        <v>0</v>
      </c>
      <c r="AA160" s="18">
        <v>0</v>
      </c>
      <c r="AB160" s="18">
        <f t="shared" si="116"/>
        <v>4365296.75</v>
      </c>
      <c r="AC160" s="18">
        <f t="shared" si="122"/>
        <v>3055707.73</v>
      </c>
      <c r="AD160" s="18">
        <f t="shared" si="123"/>
        <v>1309589.02</v>
      </c>
      <c r="AE160" s="18">
        <v>0</v>
      </c>
      <c r="AF160" s="18">
        <v>0</v>
      </c>
      <c r="AG160" s="18">
        <v>0</v>
      </c>
      <c r="AH160" s="18">
        <v>0</v>
      </c>
      <c r="AI160" s="81">
        <v>0.89400000000000002</v>
      </c>
      <c r="AJ160" s="81">
        <f t="shared" si="117"/>
        <v>0.106</v>
      </c>
      <c r="AK160" s="23">
        <f t="shared" si="99"/>
        <v>41182044.799999997</v>
      </c>
      <c r="AL160" s="22">
        <f t="shared" si="118"/>
        <v>36816748.049999997</v>
      </c>
      <c r="AM160" s="22">
        <f t="shared" si="119"/>
        <v>4365296.75</v>
      </c>
      <c r="AN160" s="74" t="b">
        <f t="shared" si="93"/>
        <v>1</v>
      </c>
      <c r="AO160" s="74" t="b">
        <f t="shared" si="94"/>
        <v>1</v>
      </c>
      <c r="AP160" s="74" t="b">
        <f t="shared" si="95"/>
        <v>1</v>
      </c>
      <c r="AQ160" s="5" t="s">
        <v>1125</v>
      </c>
      <c r="AR160" s="28" t="s">
        <v>1155</v>
      </c>
      <c r="AS160" s="28" t="s">
        <v>1157</v>
      </c>
      <c r="AT160" t="b">
        <f t="shared" si="96"/>
        <v>1</v>
      </c>
      <c r="AU160" t="b">
        <f t="shared" si="97"/>
        <v>1</v>
      </c>
      <c r="AV160" t="b">
        <f t="shared" si="98"/>
        <v>1</v>
      </c>
      <c r="AW160" s="83">
        <f t="shared" si="100"/>
        <v>0.7</v>
      </c>
      <c r="AX160" s="83">
        <f t="shared" si="101"/>
        <v>0.7</v>
      </c>
      <c r="AY160" s="72" t="b">
        <f t="shared" si="102"/>
        <v>1</v>
      </c>
    </row>
    <row r="161" spans="1:51" ht="40.5" x14ac:dyDescent="0.35">
      <c r="A161" s="49">
        <v>758</v>
      </c>
      <c r="B161" s="77" t="s">
        <v>862</v>
      </c>
      <c r="C161" s="50" t="s">
        <v>841</v>
      </c>
      <c r="D161" s="51">
        <v>43460</v>
      </c>
      <c r="E161" s="52">
        <v>378.9</v>
      </c>
      <c r="F161" s="53">
        <v>29</v>
      </c>
      <c r="G161" s="52">
        <v>378.9</v>
      </c>
      <c r="H161" s="53">
        <v>29</v>
      </c>
      <c r="I161" s="54" t="s">
        <v>1166</v>
      </c>
      <c r="J161" s="54" t="s">
        <v>1167</v>
      </c>
      <c r="K161" s="55">
        <v>29</v>
      </c>
      <c r="L161" s="55">
        <v>29</v>
      </c>
      <c r="M161" s="56">
        <v>378.9</v>
      </c>
      <c r="N161" s="39"/>
      <c r="O161" s="39"/>
      <c r="P161" s="39"/>
      <c r="Q161" s="56">
        <v>378.9</v>
      </c>
      <c r="R161" s="57"/>
      <c r="S161" s="57"/>
      <c r="T161" s="18">
        <f t="shared" si="114"/>
        <v>41106103.200000003</v>
      </c>
      <c r="U161" s="18">
        <f t="shared" si="115"/>
        <v>36748856.259999998</v>
      </c>
      <c r="V161" s="18">
        <f t="shared" si="120"/>
        <v>25724199.379999999</v>
      </c>
      <c r="W161" s="18">
        <f t="shared" si="121"/>
        <v>11024656.880000001</v>
      </c>
      <c r="X161" s="18">
        <v>0</v>
      </c>
      <c r="Y161" s="18">
        <v>0</v>
      </c>
      <c r="Z161" s="18">
        <v>0</v>
      </c>
      <c r="AA161" s="18">
        <v>0</v>
      </c>
      <c r="AB161" s="18">
        <f t="shared" si="116"/>
        <v>4357246.9400000004</v>
      </c>
      <c r="AC161" s="18">
        <f t="shared" si="122"/>
        <v>3050072.86</v>
      </c>
      <c r="AD161" s="18">
        <f t="shared" si="123"/>
        <v>1307174.08</v>
      </c>
      <c r="AE161" s="18">
        <v>0</v>
      </c>
      <c r="AF161" s="18">
        <v>0</v>
      </c>
      <c r="AG161" s="18">
        <v>0</v>
      </c>
      <c r="AH161" s="18">
        <v>0</v>
      </c>
      <c r="AI161" s="81">
        <v>0.89400000000000002</v>
      </c>
      <c r="AJ161" s="81">
        <f t="shared" si="117"/>
        <v>0.106</v>
      </c>
      <c r="AK161" s="23">
        <f t="shared" si="99"/>
        <v>41106103.200000003</v>
      </c>
      <c r="AL161" s="22">
        <f t="shared" si="118"/>
        <v>36748856.259999998</v>
      </c>
      <c r="AM161" s="22">
        <f t="shared" si="119"/>
        <v>4357246.9400000004</v>
      </c>
      <c r="AN161" s="74" t="b">
        <f t="shared" si="93"/>
        <v>1</v>
      </c>
      <c r="AO161" s="74" t="b">
        <f t="shared" si="94"/>
        <v>1</v>
      </c>
      <c r="AP161" s="74" t="b">
        <f t="shared" si="95"/>
        <v>1</v>
      </c>
      <c r="AQ161" s="5" t="s">
        <v>1125</v>
      </c>
      <c r="AR161" s="28" t="s">
        <v>1155</v>
      </c>
      <c r="AS161" s="28" t="s">
        <v>1157</v>
      </c>
      <c r="AT161" t="b">
        <f t="shared" si="96"/>
        <v>1</v>
      </c>
      <c r="AU161" t="b">
        <f t="shared" si="97"/>
        <v>1</v>
      </c>
      <c r="AV161" t="b">
        <f t="shared" si="98"/>
        <v>1</v>
      </c>
      <c r="AW161" s="83">
        <f t="shared" si="100"/>
        <v>0.7</v>
      </c>
      <c r="AX161" s="83">
        <f t="shared" si="101"/>
        <v>0.7</v>
      </c>
      <c r="AY161" s="72" t="b">
        <f t="shared" si="102"/>
        <v>1</v>
      </c>
    </row>
    <row r="162" spans="1:51" ht="40.5" x14ac:dyDescent="0.35">
      <c r="A162" s="49">
        <v>759</v>
      </c>
      <c r="B162" s="77" t="s">
        <v>863</v>
      </c>
      <c r="C162" s="50" t="s">
        <v>841</v>
      </c>
      <c r="D162" s="51">
        <v>43460</v>
      </c>
      <c r="E162" s="52">
        <v>415.6</v>
      </c>
      <c r="F162" s="53">
        <v>22</v>
      </c>
      <c r="G162" s="52">
        <v>415.6</v>
      </c>
      <c r="H162" s="53">
        <v>22</v>
      </c>
      <c r="I162" s="54" t="s">
        <v>1166</v>
      </c>
      <c r="J162" s="54" t="s">
        <v>1167</v>
      </c>
      <c r="K162" s="55">
        <v>22</v>
      </c>
      <c r="L162" s="55">
        <v>22</v>
      </c>
      <c r="M162" s="56">
        <v>415.6</v>
      </c>
      <c r="N162" s="39"/>
      <c r="O162" s="39"/>
      <c r="P162" s="39"/>
      <c r="Q162" s="56">
        <v>415.6</v>
      </c>
      <c r="R162" s="57"/>
      <c r="S162" s="57"/>
      <c r="T162" s="18">
        <f t="shared" si="114"/>
        <v>45087612.799999997</v>
      </c>
      <c r="U162" s="18">
        <f t="shared" si="115"/>
        <v>40308325.840000004</v>
      </c>
      <c r="V162" s="18">
        <f t="shared" si="120"/>
        <v>28215828.09</v>
      </c>
      <c r="W162" s="18">
        <f t="shared" si="121"/>
        <v>12092497.75</v>
      </c>
      <c r="X162" s="18">
        <v>0</v>
      </c>
      <c r="Y162" s="18">
        <v>0</v>
      </c>
      <c r="Z162" s="18">
        <v>0</v>
      </c>
      <c r="AA162" s="18">
        <v>0</v>
      </c>
      <c r="AB162" s="18">
        <f t="shared" si="116"/>
        <v>4779286.96</v>
      </c>
      <c r="AC162" s="18">
        <f t="shared" si="122"/>
        <v>3345500.87</v>
      </c>
      <c r="AD162" s="18">
        <f t="shared" si="123"/>
        <v>1433786.09</v>
      </c>
      <c r="AE162" s="18">
        <v>0</v>
      </c>
      <c r="AF162" s="18">
        <v>0</v>
      </c>
      <c r="AG162" s="18">
        <v>0</v>
      </c>
      <c r="AH162" s="18">
        <v>0</v>
      </c>
      <c r="AI162" s="81">
        <v>0.89400000000000002</v>
      </c>
      <c r="AJ162" s="81">
        <f t="shared" si="117"/>
        <v>0.106</v>
      </c>
      <c r="AK162" s="23">
        <f t="shared" si="99"/>
        <v>45087612.799999997</v>
      </c>
      <c r="AL162" s="22">
        <f t="shared" si="118"/>
        <v>40308325.840000004</v>
      </c>
      <c r="AM162" s="22">
        <f t="shared" si="119"/>
        <v>4779286.96</v>
      </c>
      <c r="AN162" s="74" t="b">
        <f t="shared" si="93"/>
        <v>1</v>
      </c>
      <c r="AO162" s="74" t="b">
        <f t="shared" si="94"/>
        <v>1</v>
      </c>
      <c r="AP162" s="74" t="b">
        <f t="shared" si="95"/>
        <v>1</v>
      </c>
      <c r="AQ162" s="5" t="s">
        <v>1125</v>
      </c>
      <c r="AR162" s="28" t="s">
        <v>1155</v>
      </c>
      <c r="AS162" s="28" t="s">
        <v>1157</v>
      </c>
      <c r="AT162" t="b">
        <f t="shared" si="96"/>
        <v>1</v>
      </c>
      <c r="AU162" t="b">
        <f t="shared" si="97"/>
        <v>1</v>
      </c>
      <c r="AV162" t="b">
        <f t="shared" si="98"/>
        <v>1</v>
      </c>
      <c r="AW162" s="83">
        <f t="shared" si="100"/>
        <v>0.7</v>
      </c>
      <c r="AX162" s="83">
        <f t="shared" si="101"/>
        <v>0.7</v>
      </c>
      <c r="AY162" s="72" t="b">
        <f t="shared" si="102"/>
        <v>1</v>
      </c>
    </row>
    <row r="163" spans="1:51" ht="40.5" x14ac:dyDescent="0.35">
      <c r="A163" s="49">
        <v>760</v>
      </c>
      <c r="B163" s="77" t="s">
        <v>864</v>
      </c>
      <c r="C163" s="50" t="s">
        <v>841</v>
      </c>
      <c r="D163" s="51">
        <v>43460</v>
      </c>
      <c r="E163" s="52">
        <v>411.2</v>
      </c>
      <c r="F163" s="53">
        <v>20</v>
      </c>
      <c r="G163" s="52">
        <v>411.2</v>
      </c>
      <c r="H163" s="53">
        <v>20</v>
      </c>
      <c r="I163" s="54" t="s">
        <v>1166</v>
      </c>
      <c r="J163" s="54" t="s">
        <v>1167</v>
      </c>
      <c r="K163" s="55">
        <v>20</v>
      </c>
      <c r="L163" s="55">
        <v>20</v>
      </c>
      <c r="M163" s="56">
        <v>411.2</v>
      </c>
      <c r="N163" s="39"/>
      <c r="O163" s="39"/>
      <c r="P163" s="39"/>
      <c r="Q163" s="56">
        <v>411.2</v>
      </c>
      <c r="R163" s="57"/>
      <c r="S163" s="57"/>
      <c r="T163" s="18">
        <f t="shared" si="114"/>
        <v>44610265.600000001</v>
      </c>
      <c r="U163" s="18">
        <f t="shared" si="115"/>
        <v>39881577.450000003</v>
      </c>
      <c r="V163" s="18">
        <f t="shared" si="120"/>
        <v>27917104.219999999</v>
      </c>
      <c r="W163" s="18">
        <f t="shared" si="121"/>
        <v>11964473.23</v>
      </c>
      <c r="X163" s="18">
        <v>0</v>
      </c>
      <c r="Y163" s="18">
        <v>0</v>
      </c>
      <c r="Z163" s="18">
        <v>0</v>
      </c>
      <c r="AA163" s="18">
        <v>0</v>
      </c>
      <c r="AB163" s="18">
        <f t="shared" si="116"/>
        <v>4728688.1500000004</v>
      </c>
      <c r="AC163" s="18">
        <f t="shared" si="122"/>
        <v>3310081.71</v>
      </c>
      <c r="AD163" s="18">
        <f t="shared" si="123"/>
        <v>1418606.44</v>
      </c>
      <c r="AE163" s="18">
        <v>0</v>
      </c>
      <c r="AF163" s="18">
        <v>0</v>
      </c>
      <c r="AG163" s="18">
        <v>0</v>
      </c>
      <c r="AH163" s="18">
        <v>0</v>
      </c>
      <c r="AI163" s="81">
        <v>0.89400000000000002</v>
      </c>
      <c r="AJ163" s="81">
        <f t="shared" si="117"/>
        <v>0.106</v>
      </c>
      <c r="AK163" s="23">
        <f t="shared" si="99"/>
        <v>44610265.600000001</v>
      </c>
      <c r="AL163" s="22">
        <f t="shared" si="118"/>
        <v>39881577.450000003</v>
      </c>
      <c r="AM163" s="22">
        <f t="shared" si="119"/>
        <v>4728688.1500000004</v>
      </c>
      <c r="AN163" s="74" t="b">
        <f t="shared" si="93"/>
        <v>1</v>
      </c>
      <c r="AO163" s="74" t="b">
        <f t="shared" si="94"/>
        <v>1</v>
      </c>
      <c r="AP163" s="74" t="b">
        <f t="shared" si="95"/>
        <v>1</v>
      </c>
      <c r="AQ163" s="5" t="s">
        <v>1125</v>
      </c>
      <c r="AR163" s="28" t="s">
        <v>1155</v>
      </c>
      <c r="AS163" s="28" t="s">
        <v>1157</v>
      </c>
      <c r="AT163" t="b">
        <f t="shared" si="96"/>
        <v>1</v>
      </c>
      <c r="AU163" t="b">
        <f t="shared" si="97"/>
        <v>1</v>
      </c>
      <c r="AV163" t="b">
        <f t="shared" si="98"/>
        <v>1</v>
      </c>
      <c r="AW163" s="83">
        <f t="shared" si="100"/>
        <v>0.7</v>
      </c>
      <c r="AX163" s="83">
        <f t="shared" si="101"/>
        <v>0.7</v>
      </c>
      <c r="AY163" s="72" t="b">
        <f t="shared" si="102"/>
        <v>1</v>
      </c>
    </row>
    <row r="164" spans="1:51" ht="23.25" x14ac:dyDescent="0.35">
      <c r="A164" s="49">
        <v>761</v>
      </c>
      <c r="B164" s="77" t="s">
        <v>865</v>
      </c>
      <c r="C164" s="50" t="s">
        <v>866</v>
      </c>
      <c r="D164" s="51">
        <v>43460</v>
      </c>
      <c r="E164" s="52">
        <v>820.29</v>
      </c>
      <c r="F164" s="53">
        <v>75</v>
      </c>
      <c r="G164" s="52">
        <v>820.29</v>
      </c>
      <c r="H164" s="53">
        <v>75</v>
      </c>
      <c r="I164" s="54" t="s">
        <v>1166</v>
      </c>
      <c r="J164" s="54" t="s">
        <v>1167</v>
      </c>
      <c r="K164" s="55">
        <v>75</v>
      </c>
      <c r="L164" s="55">
        <v>75</v>
      </c>
      <c r="M164" s="56">
        <v>820.29</v>
      </c>
      <c r="N164" s="39"/>
      <c r="O164" s="39"/>
      <c r="P164" s="39"/>
      <c r="Q164" s="56">
        <v>820.29</v>
      </c>
      <c r="R164" s="57"/>
      <c r="S164" s="57"/>
      <c r="T164" s="18">
        <f t="shared" si="114"/>
        <v>88991621.519999996</v>
      </c>
      <c r="U164" s="18">
        <f t="shared" si="115"/>
        <v>79558509.640000001</v>
      </c>
      <c r="V164" s="18">
        <f t="shared" si="120"/>
        <v>55690956.75</v>
      </c>
      <c r="W164" s="18">
        <f t="shared" si="121"/>
        <v>23867552.890000001</v>
      </c>
      <c r="X164" s="18">
        <v>0</v>
      </c>
      <c r="Y164" s="18">
        <v>0</v>
      </c>
      <c r="Z164" s="18">
        <v>0</v>
      </c>
      <c r="AA164" s="18">
        <v>0</v>
      </c>
      <c r="AB164" s="18">
        <f t="shared" si="116"/>
        <v>9433111.8800000008</v>
      </c>
      <c r="AC164" s="18">
        <f t="shared" si="122"/>
        <v>6603178.3200000003</v>
      </c>
      <c r="AD164" s="18">
        <f t="shared" si="123"/>
        <v>2829933.56</v>
      </c>
      <c r="AE164" s="18">
        <v>0</v>
      </c>
      <c r="AF164" s="18">
        <v>0</v>
      </c>
      <c r="AG164" s="18">
        <v>0</v>
      </c>
      <c r="AH164" s="18">
        <v>0</v>
      </c>
      <c r="AI164" s="81">
        <v>0.89400000000000002</v>
      </c>
      <c r="AJ164" s="81">
        <f t="shared" si="117"/>
        <v>0.106</v>
      </c>
      <c r="AK164" s="23">
        <f t="shared" si="99"/>
        <v>88991621.519999996</v>
      </c>
      <c r="AL164" s="22">
        <f t="shared" si="118"/>
        <v>79558509.640000001</v>
      </c>
      <c r="AM164" s="22">
        <f t="shared" si="119"/>
        <v>9433111.8800000008</v>
      </c>
      <c r="AN164" s="74" t="b">
        <f t="shared" si="93"/>
        <v>1</v>
      </c>
      <c r="AO164" s="74" t="b">
        <f t="shared" si="94"/>
        <v>1</v>
      </c>
      <c r="AP164" s="74" t="b">
        <f t="shared" si="95"/>
        <v>1</v>
      </c>
      <c r="AQ164" s="5" t="s">
        <v>1125</v>
      </c>
      <c r="AR164" s="28" t="s">
        <v>1155</v>
      </c>
      <c r="AS164" s="28" t="s">
        <v>1157</v>
      </c>
      <c r="AT164" t="b">
        <f t="shared" si="96"/>
        <v>1</v>
      </c>
      <c r="AU164" t="b">
        <f t="shared" si="97"/>
        <v>1</v>
      </c>
      <c r="AV164" t="b">
        <f t="shared" si="98"/>
        <v>1</v>
      </c>
      <c r="AW164" s="83">
        <f t="shared" si="100"/>
        <v>0.7</v>
      </c>
      <c r="AX164" s="83">
        <f t="shared" si="101"/>
        <v>0.7</v>
      </c>
      <c r="AY164" s="72" t="b">
        <f t="shared" si="102"/>
        <v>1</v>
      </c>
    </row>
    <row r="165" spans="1:51" ht="23.25" x14ac:dyDescent="0.35">
      <c r="A165" s="49">
        <v>763</v>
      </c>
      <c r="B165" s="77" t="s">
        <v>868</v>
      </c>
      <c r="C165" s="50" t="s">
        <v>839</v>
      </c>
      <c r="D165" s="51">
        <v>43140</v>
      </c>
      <c r="E165" s="52">
        <v>199</v>
      </c>
      <c r="F165" s="53">
        <v>14</v>
      </c>
      <c r="G165" s="52">
        <v>199</v>
      </c>
      <c r="H165" s="53">
        <v>14</v>
      </c>
      <c r="I165" s="54" t="s">
        <v>1166</v>
      </c>
      <c r="J165" s="54" t="s">
        <v>1167</v>
      </c>
      <c r="K165" s="55">
        <v>14</v>
      </c>
      <c r="L165" s="55">
        <v>14</v>
      </c>
      <c r="M165" s="56">
        <v>199</v>
      </c>
      <c r="N165" s="39"/>
      <c r="O165" s="39"/>
      <c r="P165" s="39"/>
      <c r="Q165" s="56">
        <v>199</v>
      </c>
      <c r="R165" s="57"/>
      <c r="S165" s="57"/>
      <c r="T165" s="18">
        <f t="shared" si="114"/>
        <v>21589112</v>
      </c>
      <c r="U165" s="18">
        <f t="shared" si="115"/>
        <v>19300666.129999999</v>
      </c>
      <c r="V165" s="18">
        <f t="shared" si="120"/>
        <v>13510466.289999999</v>
      </c>
      <c r="W165" s="18">
        <f>U165-V165</f>
        <v>5790199.8399999999</v>
      </c>
      <c r="X165" s="18">
        <v>0</v>
      </c>
      <c r="Y165" s="18">
        <v>0</v>
      </c>
      <c r="Z165" s="18">
        <v>0</v>
      </c>
      <c r="AA165" s="18">
        <v>0</v>
      </c>
      <c r="AB165" s="18">
        <f t="shared" si="116"/>
        <v>2288445.87</v>
      </c>
      <c r="AC165" s="18">
        <f t="shared" si="122"/>
        <v>1601912.11</v>
      </c>
      <c r="AD165" s="18">
        <f>AB165-AC165</f>
        <v>686533.76</v>
      </c>
      <c r="AE165" s="18">
        <v>0</v>
      </c>
      <c r="AF165" s="18">
        <v>0</v>
      </c>
      <c r="AG165" s="18">
        <v>0</v>
      </c>
      <c r="AH165" s="18">
        <v>0</v>
      </c>
      <c r="AI165" s="81">
        <v>0.89400000000000002</v>
      </c>
      <c r="AJ165" s="81">
        <f t="shared" si="117"/>
        <v>0.106</v>
      </c>
      <c r="AK165" s="23">
        <f t="shared" si="99"/>
        <v>21589112</v>
      </c>
      <c r="AL165" s="22">
        <f t="shared" si="118"/>
        <v>19300666.129999999</v>
      </c>
      <c r="AM165" s="22">
        <f t="shared" si="119"/>
        <v>2288445.87</v>
      </c>
      <c r="AN165" s="74" t="b">
        <f t="shared" si="93"/>
        <v>1</v>
      </c>
      <c r="AO165" s="74" t="b">
        <f t="shared" si="94"/>
        <v>1</v>
      </c>
      <c r="AP165" s="74" t="b">
        <f t="shared" si="95"/>
        <v>1</v>
      </c>
      <c r="AQ165" s="5" t="s">
        <v>1125</v>
      </c>
      <c r="AR165" s="28" t="s">
        <v>1155</v>
      </c>
      <c r="AS165" s="28" t="s">
        <v>1157</v>
      </c>
      <c r="AT165" t="b">
        <f t="shared" si="96"/>
        <v>1</v>
      </c>
      <c r="AU165" t="b">
        <f t="shared" si="97"/>
        <v>1</v>
      </c>
      <c r="AV165" t="b">
        <f t="shared" si="98"/>
        <v>1</v>
      </c>
      <c r="AW165" s="83">
        <f t="shared" si="100"/>
        <v>0.7</v>
      </c>
      <c r="AX165" s="83">
        <f t="shared" si="101"/>
        <v>0.7</v>
      </c>
      <c r="AY165" s="72" t="b">
        <f t="shared" si="102"/>
        <v>1</v>
      </c>
    </row>
    <row r="166" spans="1:51" ht="23.25" x14ac:dyDescent="0.35">
      <c r="A166" s="49">
        <v>768</v>
      </c>
      <c r="B166" s="77" t="s">
        <v>872</v>
      </c>
      <c r="C166" s="50" t="s">
        <v>839</v>
      </c>
      <c r="D166" s="51">
        <v>43140</v>
      </c>
      <c r="E166" s="52">
        <v>411.5</v>
      </c>
      <c r="F166" s="53">
        <v>23</v>
      </c>
      <c r="G166" s="52">
        <v>411.5</v>
      </c>
      <c r="H166" s="53">
        <v>23</v>
      </c>
      <c r="I166" s="54" t="s">
        <v>1166</v>
      </c>
      <c r="J166" s="54" t="s">
        <v>1167</v>
      </c>
      <c r="K166" s="55">
        <v>23</v>
      </c>
      <c r="L166" s="55">
        <v>23</v>
      </c>
      <c r="M166" s="56">
        <v>411.5</v>
      </c>
      <c r="N166" s="39"/>
      <c r="O166" s="39"/>
      <c r="P166" s="39"/>
      <c r="Q166" s="56">
        <v>411.5</v>
      </c>
      <c r="R166" s="57"/>
      <c r="S166" s="57"/>
      <c r="T166" s="18">
        <f t="shared" si="114"/>
        <v>44642812</v>
      </c>
      <c r="U166" s="18">
        <f t="shared" si="115"/>
        <v>39910673.93</v>
      </c>
      <c r="V166" s="18">
        <f t="shared" si="120"/>
        <v>27937471.75</v>
      </c>
      <c r="W166" s="18">
        <f t="shared" ref="W166:W169" si="124">U166-V166</f>
        <v>11973202.18</v>
      </c>
      <c r="X166" s="18">
        <v>0</v>
      </c>
      <c r="Y166" s="18">
        <v>0</v>
      </c>
      <c r="Z166" s="18">
        <v>0</v>
      </c>
      <c r="AA166" s="18">
        <v>0</v>
      </c>
      <c r="AB166" s="18">
        <f t="shared" si="116"/>
        <v>4732138.07</v>
      </c>
      <c r="AC166" s="18">
        <f t="shared" si="122"/>
        <v>3312496.65</v>
      </c>
      <c r="AD166" s="18">
        <f t="shared" ref="AD166:AD173" si="125">AB166-AC166</f>
        <v>1419641.42</v>
      </c>
      <c r="AE166" s="18">
        <v>0</v>
      </c>
      <c r="AF166" s="18">
        <v>0</v>
      </c>
      <c r="AG166" s="18">
        <v>0</v>
      </c>
      <c r="AH166" s="18">
        <v>0</v>
      </c>
      <c r="AI166" s="81">
        <v>0.89400000000000002</v>
      </c>
      <c r="AJ166" s="81">
        <f t="shared" si="117"/>
        <v>0.106</v>
      </c>
      <c r="AK166" s="23">
        <f t="shared" si="99"/>
        <v>44642812</v>
      </c>
      <c r="AL166" s="22">
        <f t="shared" si="118"/>
        <v>39910673.93</v>
      </c>
      <c r="AM166" s="22">
        <f t="shared" si="119"/>
        <v>4732138.07</v>
      </c>
      <c r="AN166" s="74" t="b">
        <f t="shared" si="93"/>
        <v>1</v>
      </c>
      <c r="AO166" s="74" t="b">
        <f t="shared" si="94"/>
        <v>1</v>
      </c>
      <c r="AP166" s="74" t="b">
        <f t="shared" si="95"/>
        <v>1</v>
      </c>
      <c r="AQ166" s="5" t="s">
        <v>1125</v>
      </c>
      <c r="AR166" s="28" t="s">
        <v>1155</v>
      </c>
      <c r="AS166" s="28" t="s">
        <v>1157</v>
      </c>
      <c r="AT166" t="b">
        <f t="shared" si="96"/>
        <v>1</v>
      </c>
      <c r="AU166" t="b">
        <f t="shared" si="97"/>
        <v>1</v>
      </c>
      <c r="AV166" t="b">
        <f t="shared" si="98"/>
        <v>1</v>
      </c>
      <c r="AW166" s="83">
        <f t="shared" si="100"/>
        <v>0.7</v>
      </c>
      <c r="AX166" s="83">
        <f t="shared" si="101"/>
        <v>0.7</v>
      </c>
      <c r="AY166" s="72" t="b">
        <f t="shared" si="102"/>
        <v>1</v>
      </c>
    </row>
    <row r="167" spans="1:51" ht="23.25" x14ac:dyDescent="0.35">
      <c r="A167" s="49">
        <v>769</v>
      </c>
      <c r="B167" s="77" t="s">
        <v>873</v>
      </c>
      <c r="C167" s="50" t="s">
        <v>874</v>
      </c>
      <c r="D167" s="51">
        <v>44039</v>
      </c>
      <c r="E167" s="52">
        <v>497.77</v>
      </c>
      <c r="F167" s="53">
        <v>34</v>
      </c>
      <c r="G167" s="52">
        <v>497.77</v>
      </c>
      <c r="H167" s="53">
        <v>34</v>
      </c>
      <c r="I167" s="54" t="s">
        <v>1166</v>
      </c>
      <c r="J167" s="54" t="s">
        <v>1167</v>
      </c>
      <c r="K167" s="55">
        <v>34</v>
      </c>
      <c r="L167" s="55">
        <v>34</v>
      </c>
      <c r="M167" s="56">
        <v>497.77</v>
      </c>
      <c r="N167" s="39"/>
      <c r="O167" s="39"/>
      <c r="P167" s="39"/>
      <c r="Q167" s="56">
        <v>497.77</v>
      </c>
      <c r="R167" s="57"/>
      <c r="S167" s="57"/>
      <c r="T167" s="18">
        <f t="shared" si="114"/>
        <v>54002071.759999998</v>
      </c>
      <c r="U167" s="18">
        <f t="shared" si="115"/>
        <v>48277852.149999999</v>
      </c>
      <c r="V167" s="18">
        <f t="shared" si="120"/>
        <v>33794496.509999998</v>
      </c>
      <c r="W167" s="18">
        <f t="shared" si="124"/>
        <v>14483355.640000001</v>
      </c>
      <c r="X167" s="18">
        <v>0</v>
      </c>
      <c r="Y167" s="18">
        <v>0</v>
      </c>
      <c r="Z167" s="18">
        <v>0</v>
      </c>
      <c r="AA167" s="18">
        <v>0</v>
      </c>
      <c r="AB167" s="18">
        <f t="shared" si="116"/>
        <v>5724219.6100000003</v>
      </c>
      <c r="AC167" s="18">
        <f t="shared" si="122"/>
        <v>4006953.73</v>
      </c>
      <c r="AD167" s="18">
        <f t="shared" si="125"/>
        <v>1717265.88</v>
      </c>
      <c r="AE167" s="18">
        <v>0</v>
      </c>
      <c r="AF167" s="18">
        <v>0</v>
      </c>
      <c r="AG167" s="18">
        <v>0</v>
      </c>
      <c r="AH167" s="18">
        <v>0</v>
      </c>
      <c r="AI167" s="81">
        <v>0.89400000000000002</v>
      </c>
      <c r="AJ167" s="81">
        <f t="shared" si="117"/>
        <v>0.106</v>
      </c>
      <c r="AK167" s="23">
        <f t="shared" si="99"/>
        <v>54002071.759999998</v>
      </c>
      <c r="AL167" s="22">
        <f t="shared" si="118"/>
        <v>48277852.149999999</v>
      </c>
      <c r="AM167" s="22">
        <f t="shared" si="119"/>
        <v>5724219.6100000003</v>
      </c>
      <c r="AN167" s="74" t="b">
        <f t="shared" si="93"/>
        <v>1</v>
      </c>
      <c r="AO167" s="74" t="b">
        <f t="shared" si="94"/>
        <v>1</v>
      </c>
      <c r="AP167" s="74" t="b">
        <f t="shared" si="95"/>
        <v>1</v>
      </c>
      <c r="AQ167" s="5" t="s">
        <v>1125</v>
      </c>
      <c r="AR167" s="28" t="s">
        <v>1155</v>
      </c>
      <c r="AS167" s="28" t="s">
        <v>1157</v>
      </c>
      <c r="AT167" t="b">
        <f t="shared" si="96"/>
        <v>1</v>
      </c>
      <c r="AU167" t="b">
        <f t="shared" si="97"/>
        <v>1</v>
      </c>
      <c r="AV167" t="b">
        <f t="shared" si="98"/>
        <v>1</v>
      </c>
      <c r="AW167" s="83">
        <f t="shared" si="100"/>
        <v>0.7</v>
      </c>
      <c r="AX167" s="83">
        <f t="shared" si="101"/>
        <v>0.7</v>
      </c>
      <c r="AY167" s="72" t="b">
        <f t="shared" si="102"/>
        <v>1</v>
      </c>
    </row>
    <row r="168" spans="1:51" ht="23.25" x14ac:dyDescent="0.35">
      <c r="A168" s="49">
        <v>770</v>
      </c>
      <c r="B168" s="77" t="s">
        <v>875</v>
      </c>
      <c r="C168" s="50">
        <v>270</v>
      </c>
      <c r="D168" s="51">
        <v>44039</v>
      </c>
      <c r="E168" s="52">
        <v>498.9</v>
      </c>
      <c r="F168" s="53">
        <v>36</v>
      </c>
      <c r="G168" s="52">
        <v>498.9</v>
      </c>
      <c r="H168" s="53">
        <v>36</v>
      </c>
      <c r="I168" s="54" t="s">
        <v>1166</v>
      </c>
      <c r="J168" s="54" t="s">
        <v>1167</v>
      </c>
      <c r="K168" s="55">
        <v>36</v>
      </c>
      <c r="L168" s="55">
        <v>36</v>
      </c>
      <c r="M168" s="56">
        <v>498.9</v>
      </c>
      <c r="N168" s="39"/>
      <c r="O168" s="39"/>
      <c r="P168" s="39"/>
      <c r="Q168" s="56">
        <v>498.9</v>
      </c>
      <c r="R168" s="57"/>
      <c r="S168" s="57"/>
      <c r="T168" s="18">
        <f t="shared" si="114"/>
        <v>54124663.200000003</v>
      </c>
      <c r="U168" s="18">
        <f t="shared" si="115"/>
        <v>48387448.899999999</v>
      </c>
      <c r="V168" s="18">
        <f t="shared" si="120"/>
        <v>33871214.229999997</v>
      </c>
      <c r="W168" s="18">
        <f t="shared" si="124"/>
        <v>14516234.67</v>
      </c>
      <c r="X168" s="18">
        <v>0</v>
      </c>
      <c r="Y168" s="18">
        <v>0</v>
      </c>
      <c r="Z168" s="18">
        <v>0</v>
      </c>
      <c r="AA168" s="18">
        <v>0</v>
      </c>
      <c r="AB168" s="18">
        <f t="shared" si="116"/>
        <v>5737214.2999999998</v>
      </c>
      <c r="AC168" s="18">
        <f t="shared" si="122"/>
        <v>4016050.01</v>
      </c>
      <c r="AD168" s="18">
        <f t="shared" si="125"/>
        <v>1721164.29</v>
      </c>
      <c r="AE168" s="18">
        <v>0</v>
      </c>
      <c r="AF168" s="18">
        <v>0</v>
      </c>
      <c r="AG168" s="18">
        <v>0</v>
      </c>
      <c r="AH168" s="18">
        <v>0</v>
      </c>
      <c r="AI168" s="81">
        <v>0.89400000000000002</v>
      </c>
      <c r="AJ168" s="81">
        <f t="shared" si="117"/>
        <v>0.106</v>
      </c>
      <c r="AK168" s="23">
        <f t="shared" si="99"/>
        <v>54124663.200000003</v>
      </c>
      <c r="AL168" s="22">
        <f t="shared" si="118"/>
        <v>48387448.899999999</v>
      </c>
      <c r="AM168" s="22">
        <f t="shared" si="119"/>
        <v>5737214.2999999998</v>
      </c>
      <c r="AN168" s="74" t="b">
        <f t="shared" si="93"/>
        <v>1</v>
      </c>
      <c r="AO168" s="74" t="b">
        <f t="shared" si="94"/>
        <v>1</v>
      </c>
      <c r="AP168" s="74" t="b">
        <f t="shared" si="95"/>
        <v>1</v>
      </c>
      <c r="AQ168" s="5" t="s">
        <v>1125</v>
      </c>
      <c r="AR168" s="28" t="s">
        <v>1155</v>
      </c>
      <c r="AS168" s="28" t="s">
        <v>1157</v>
      </c>
      <c r="AT168" t="b">
        <f t="shared" si="96"/>
        <v>1</v>
      </c>
      <c r="AU168" t="b">
        <f t="shared" si="97"/>
        <v>1</v>
      </c>
      <c r="AV168" t="b">
        <f t="shared" si="98"/>
        <v>1</v>
      </c>
      <c r="AW168" s="83">
        <f t="shared" si="100"/>
        <v>0.7</v>
      </c>
      <c r="AX168" s="83">
        <f t="shared" si="101"/>
        <v>0.7</v>
      </c>
      <c r="AY168" s="72" t="b">
        <f t="shared" si="102"/>
        <v>1</v>
      </c>
    </row>
    <row r="169" spans="1:51" ht="23.25" x14ac:dyDescent="0.35">
      <c r="A169" s="49">
        <v>771</v>
      </c>
      <c r="B169" s="77" t="s">
        <v>876</v>
      </c>
      <c r="C169" s="50" t="s">
        <v>877</v>
      </c>
      <c r="D169" s="51">
        <v>44516</v>
      </c>
      <c r="E169" s="52">
        <v>501.04</v>
      </c>
      <c r="F169" s="53">
        <v>15</v>
      </c>
      <c r="G169" s="52">
        <v>501.04</v>
      </c>
      <c r="H169" s="53">
        <v>15</v>
      </c>
      <c r="I169" s="54" t="s">
        <v>1166</v>
      </c>
      <c r="J169" s="54" t="s">
        <v>1167</v>
      </c>
      <c r="K169" s="55">
        <v>15</v>
      </c>
      <c r="L169" s="55">
        <v>15</v>
      </c>
      <c r="M169" s="56">
        <v>501.04</v>
      </c>
      <c r="N169" s="39"/>
      <c r="O169" s="39"/>
      <c r="P169" s="39"/>
      <c r="Q169" s="56">
        <v>501.04</v>
      </c>
      <c r="R169" s="57"/>
      <c r="S169" s="57"/>
      <c r="T169" s="18">
        <f t="shared" si="114"/>
        <v>54356827.520000003</v>
      </c>
      <c r="U169" s="18">
        <f t="shared" si="115"/>
        <v>48595003.799999997</v>
      </c>
      <c r="V169" s="18">
        <f t="shared" si="120"/>
        <v>34016502.659999996</v>
      </c>
      <c r="W169" s="18">
        <f t="shared" si="124"/>
        <v>14578501.140000001</v>
      </c>
      <c r="X169" s="18">
        <v>0</v>
      </c>
      <c r="Y169" s="18">
        <v>0</v>
      </c>
      <c r="Z169" s="18">
        <v>0</v>
      </c>
      <c r="AA169" s="18">
        <v>0</v>
      </c>
      <c r="AB169" s="18">
        <f t="shared" si="116"/>
        <v>5761823.7199999997</v>
      </c>
      <c r="AC169" s="18">
        <f t="shared" si="122"/>
        <v>4033276.6</v>
      </c>
      <c r="AD169" s="18">
        <f t="shared" si="125"/>
        <v>1728547.12</v>
      </c>
      <c r="AE169" s="18">
        <v>0</v>
      </c>
      <c r="AF169" s="18">
        <v>0</v>
      </c>
      <c r="AG169" s="18">
        <v>0</v>
      </c>
      <c r="AH169" s="18">
        <v>0</v>
      </c>
      <c r="AI169" s="81">
        <v>0.89400000000000002</v>
      </c>
      <c r="AJ169" s="81">
        <f t="shared" si="117"/>
        <v>0.106</v>
      </c>
      <c r="AK169" s="23">
        <f t="shared" si="99"/>
        <v>54356827.520000003</v>
      </c>
      <c r="AL169" s="22">
        <f t="shared" si="118"/>
        <v>48595003.799999997</v>
      </c>
      <c r="AM169" s="22">
        <f t="shared" si="119"/>
        <v>5761823.7199999997</v>
      </c>
      <c r="AN169" s="74" t="b">
        <f t="shared" si="93"/>
        <v>1</v>
      </c>
      <c r="AO169" s="74" t="b">
        <f t="shared" si="94"/>
        <v>1</v>
      </c>
      <c r="AP169" s="74" t="b">
        <f t="shared" si="95"/>
        <v>1</v>
      </c>
      <c r="AQ169" s="5" t="s">
        <v>1125</v>
      </c>
      <c r="AR169" s="28" t="s">
        <v>1155</v>
      </c>
      <c r="AS169" s="28" t="s">
        <v>1157</v>
      </c>
      <c r="AT169" t="b">
        <f t="shared" si="96"/>
        <v>1</v>
      </c>
      <c r="AU169" t="b">
        <f t="shared" si="97"/>
        <v>1</v>
      </c>
      <c r="AV169" t="b">
        <f t="shared" si="98"/>
        <v>1</v>
      </c>
      <c r="AW169" s="83">
        <f t="shared" si="100"/>
        <v>0.7</v>
      </c>
      <c r="AX169" s="83">
        <f t="shared" si="101"/>
        <v>0.7</v>
      </c>
      <c r="AY169" s="72" t="b">
        <f t="shared" si="102"/>
        <v>1</v>
      </c>
    </row>
    <row r="170" spans="1:51" ht="23.25" x14ac:dyDescent="0.35">
      <c r="A170" s="49">
        <v>773</v>
      </c>
      <c r="B170" s="77" t="s">
        <v>878</v>
      </c>
      <c r="C170" s="50" t="s">
        <v>879</v>
      </c>
      <c r="D170" s="51">
        <v>43760</v>
      </c>
      <c r="E170" s="52">
        <v>352.8</v>
      </c>
      <c r="F170" s="53">
        <v>13</v>
      </c>
      <c r="G170" s="52">
        <v>352.8</v>
      </c>
      <c r="H170" s="53">
        <v>13</v>
      </c>
      <c r="I170" s="54" t="s">
        <v>1166</v>
      </c>
      <c r="J170" s="54" t="s">
        <v>1167</v>
      </c>
      <c r="K170" s="55">
        <v>13</v>
      </c>
      <c r="L170" s="55">
        <v>13</v>
      </c>
      <c r="M170" s="56">
        <v>352.8</v>
      </c>
      <c r="N170" s="39"/>
      <c r="O170" s="39"/>
      <c r="P170" s="39"/>
      <c r="Q170" s="56">
        <v>352.8</v>
      </c>
      <c r="R170" s="57"/>
      <c r="S170" s="57"/>
      <c r="T170" s="18">
        <f t="shared" si="114"/>
        <v>38274566.399999999</v>
      </c>
      <c r="U170" s="18">
        <f t="shared" si="115"/>
        <v>34217462.359999999</v>
      </c>
      <c r="V170" s="18">
        <f t="shared" si="120"/>
        <v>23952223.649999999</v>
      </c>
      <c r="W170" s="18">
        <f t="shared" ref="W170:W171" si="126">U170-V170</f>
        <v>10265238.710000001</v>
      </c>
      <c r="X170" s="18">
        <v>0</v>
      </c>
      <c r="Y170" s="18">
        <v>0</v>
      </c>
      <c r="Z170" s="18">
        <v>0</v>
      </c>
      <c r="AA170" s="18">
        <v>0</v>
      </c>
      <c r="AB170" s="18">
        <f t="shared" si="116"/>
        <v>4057104.04</v>
      </c>
      <c r="AC170" s="18">
        <f t="shared" si="122"/>
        <v>2839972.83</v>
      </c>
      <c r="AD170" s="18">
        <f t="shared" si="125"/>
        <v>1217131.21</v>
      </c>
      <c r="AE170" s="18">
        <v>0</v>
      </c>
      <c r="AF170" s="18">
        <v>0</v>
      </c>
      <c r="AG170" s="18">
        <v>0</v>
      </c>
      <c r="AH170" s="18">
        <v>0</v>
      </c>
      <c r="AI170" s="81">
        <v>0.89400000000000002</v>
      </c>
      <c r="AJ170" s="81">
        <f t="shared" si="117"/>
        <v>0.106</v>
      </c>
      <c r="AK170" s="23">
        <f t="shared" si="99"/>
        <v>38274566.399999999</v>
      </c>
      <c r="AL170" s="22">
        <f t="shared" si="118"/>
        <v>34217462.359999999</v>
      </c>
      <c r="AM170" s="22">
        <f t="shared" si="119"/>
        <v>4057104.04</v>
      </c>
      <c r="AN170" s="74" t="b">
        <f t="shared" si="93"/>
        <v>1</v>
      </c>
      <c r="AO170" s="74" t="b">
        <f t="shared" si="94"/>
        <v>1</v>
      </c>
      <c r="AP170" s="74" t="b">
        <f t="shared" si="95"/>
        <v>1</v>
      </c>
      <c r="AQ170" s="5" t="s">
        <v>1125</v>
      </c>
      <c r="AR170" s="28" t="s">
        <v>1155</v>
      </c>
      <c r="AS170" s="28" t="s">
        <v>1157</v>
      </c>
      <c r="AT170" t="b">
        <f t="shared" si="96"/>
        <v>1</v>
      </c>
      <c r="AU170" t="b">
        <f t="shared" si="97"/>
        <v>1</v>
      </c>
      <c r="AV170" t="b">
        <f t="shared" si="98"/>
        <v>1</v>
      </c>
      <c r="AW170" s="83">
        <f t="shared" si="100"/>
        <v>0.7</v>
      </c>
      <c r="AX170" s="83">
        <f t="shared" si="101"/>
        <v>0.7</v>
      </c>
      <c r="AY170" s="72" t="b">
        <f t="shared" si="102"/>
        <v>1</v>
      </c>
    </row>
    <row r="171" spans="1:51" ht="23.25" x14ac:dyDescent="0.35">
      <c r="A171" s="49">
        <v>774</v>
      </c>
      <c r="B171" s="77" t="s">
        <v>880</v>
      </c>
      <c r="C171" s="50">
        <v>98</v>
      </c>
      <c r="D171" s="51">
        <v>43748</v>
      </c>
      <c r="E171" s="52">
        <v>368.9</v>
      </c>
      <c r="F171" s="53">
        <v>23</v>
      </c>
      <c r="G171" s="52">
        <v>368.9</v>
      </c>
      <c r="H171" s="53">
        <v>23</v>
      </c>
      <c r="I171" s="54" t="s">
        <v>1166</v>
      </c>
      <c r="J171" s="54" t="s">
        <v>1167</v>
      </c>
      <c r="K171" s="55">
        <v>23</v>
      </c>
      <c r="L171" s="55">
        <v>23</v>
      </c>
      <c r="M171" s="56">
        <v>368.9</v>
      </c>
      <c r="N171" s="39"/>
      <c r="O171" s="39"/>
      <c r="P171" s="39"/>
      <c r="Q171" s="56">
        <v>368.9</v>
      </c>
      <c r="R171" s="57"/>
      <c r="S171" s="57"/>
      <c r="T171" s="18">
        <f t="shared" si="114"/>
        <v>40021223.200000003</v>
      </c>
      <c r="U171" s="18">
        <f t="shared" si="115"/>
        <v>35778973.539999999</v>
      </c>
      <c r="V171" s="18">
        <f t="shared" si="120"/>
        <v>25045281.48</v>
      </c>
      <c r="W171" s="18">
        <f t="shared" si="126"/>
        <v>10733692.060000001</v>
      </c>
      <c r="X171" s="18">
        <v>0</v>
      </c>
      <c r="Y171" s="18">
        <v>0</v>
      </c>
      <c r="Z171" s="18">
        <v>0</v>
      </c>
      <c r="AA171" s="18">
        <v>0</v>
      </c>
      <c r="AB171" s="18">
        <f t="shared" si="116"/>
        <v>4242249.66</v>
      </c>
      <c r="AC171" s="18">
        <f t="shared" si="122"/>
        <v>2969574.76</v>
      </c>
      <c r="AD171" s="18">
        <f t="shared" si="125"/>
        <v>1272674.8999999999</v>
      </c>
      <c r="AE171" s="18">
        <v>0</v>
      </c>
      <c r="AF171" s="18">
        <v>0</v>
      </c>
      <c r="AG171" s="18">
        <v>0</v>
      </c>
      <c r="AH171" s="18">
        <v>0</v>
      </c>
      <c r="AI171" s="81">
        <v>0.89400000000000002</v>
      </c>
      <c r="AJ171" s="81">
        <f t="shared" si="117"/>
        <v>0.106</v>
      </c>
      <c r="AK171" s="23">
        <f t="shared" si="99"/>
        <v>40021223.200000003</v>
      </c>
      <c r="AL171" s="22">
        <f t="shared" si="118"/>
        <v>35778973.539999999</v>
      </c>
      <c r="AM171" s="22">
        <f t="shared" si="119"/>
        <v>4242249.66</v>
      </c>
      <c r="AN171" s="74" t="b">
        <f t="shared" si="93"/>
        <v>1</v>
      </c>
      <c r="AO171" s="74" t="b">
        <f t="shared" si="94"/>
        <v>1</v>
      </c>
      <c r="AP171" s="74" t="b">
        <f t="shared" si="95"/>
        <v>1</v>
      </c>
      <c r="AQ171" s="5" t="s">
        <v>1125</v>
      </c>
      <c r="AR171" s="28" t="s">
        <v>1155</v>
      </c>
      <c r="AS171" s="28" t="s">
        <v>1157</v>
      </c>
      <c r="AT171" t="b">
        <f t="shared" si="96"/>
        <v>1</v>
      </c>
      <c r="AU171" t="b">
        <f t="shared" si="97"/>
        <v>1</v>
      </c>
      <c r="AV171" t="b">
        <f t="shared" si="98"/>
        <v>1</v>
      </c>
      <c r="AW171" s="83">
        <f t="shared" si="100"/>
        <v>0.7</v>
      </c>
      <c r="AX171" s="83">
        <f t="shared" si="101"/>
        <v>0.7</v>
      </c>
      <c r="AY171" s="72" t="b">
        <f t="shared" si="102"/>
        <v>1</v>
      </c>
    </row>
    <row r="172" spans="1:51" ht="23.25" x14ac:dyDescent="0.35">
      <c r="A172" s="49">
        <v>778</v>
      </c>
      <c r="B172" s="77" t="s">
        <v>885</v>
      </c>
      <c r="C172" s="50" t="s">
        <v>886</v>
      </c>
      <c r="D172" s="51">
        <v>43997</v>
      </c>
      <c r="E172" s="52">
        <v>637.47</v>
      </c>
      <c r="F172" s="53">
        <v>34</v>
      </c>
      <c r="G172" s="52">
        <v>637.47</v>
      </c>
      <c r="H172" s="53">
        <v>34</v>
      </c>
      <c r="I172" s="54" t="s">
        <v>1166</v>
      </c>
      <c r="J172" s="54" t="s">
        <v>1167</v>
      </c>
      <c r="K172" s="55">
        <v>34</v>
      </c>
      <c r="L172" s="55">
        <v>34</v>
      </c>
      <c r="M172" s="56">
        <v>637.47</v>
      </c>
      <c r="N172" s="39"/>
      <c r="O172" s="39"/>
      <c r="P172" s="39"/>
      <c r="Q172" s="56">
        <v>637.47</v>
      </c>
      <c r="R172" s="57"/>
      <c r="S172" s="57"/>
      <c r="T172" s="18">
        <f t="shared" si="114"/>
        <v>69157845.359999999</v>
      </c>
      <c r="U172" s="18">
        <f t="shared" si="115"/>
        <v>61827113.75</v>
      </c>
      <c r="V172" s="18">
        <f t="shared" si="120"/>
        <v>43278979.630000003</v>
      </c>
      <c r="W172" s="18">
        <f t="shared" ref="W172:W173" si="127">U172-V172</f>
        <v>18548134.120000001</v>
      </c>
      <c r="X172" s="18">
        <v>0</v>
      </c>
      <c r="Y172" s="18">
        <v>0</v>
      </c>
      <c r="Z172" s="18">
        <v>0</v>
      </c>
      <c r="AA172" s="18">
        <v>0</v>
      </c>
      <c r="AB172" s="18">
        <f t="shared" si="116"/>
        <v>7330731.6100000003</v>
      </c>
      <c r="AC172" s="18">
        <f t="shared" si="122"/>
        <v>5131512.13</v>
      </c>
      <c r="AD172" s="18">
        <f t="shared" si="125"/>
        <v>2199219.48</v>
      </c>
      <c r="AE172" s="18">
        <v>0</v>
      </c>
      <c r="AF172" s="18">
        <v>0</v>
      </c>
      <c r="AG172" s="18">
        <v>0</v>
      </c>
      <c r="AH172" s="18">
        <v>0</v>
      </c>
      <c r="AI172" s="81">
        <v>0.89400000000000002</v>
      </c>
      <c r="AJ172" s="81">
        <f t="shared" si="117"/>
        <v>0.106</v>
      </c>
      <c r="AK172" s="23">
        <f t="shared" si="99"/>
        <v>69157845.359999999</v>
      </c>
      <c r="AL172" s="22">
        <f t="shared" si="118"/>
        <v>61827113.75</v>
      </c>
      <c r="AM172" s="22">
        <f t="shared" si="119"/>
        <v>7330731.6100000003</v>
      </c>
      <c r="AN172" s="74" t="b">
        <f t="shared" si="93"/>
        <v>1</v>
      </c>
      <c r="AO172" s="74" t="b">
        <f t="shared" si="94"/>
        <v>1</v>
      </c>
      <c r="AP172" s="74" t="b">
        <f t="shared" si="95"/>
        <v>1</v>
      </c>
      <c r="AQ172" s="5" t="s">
        <v>1125</v>
      </c>
      <c r="AR172" s="28" t="s">
        <v>1155</v>
      </c>
      <c r="AS172" s="28" t="s">
        <v>1157</v>
      </c>
      <c r="AT172" t="b">
        <f t="shared" si="96"/>
        <v>1</v>
      </c>
      <c r="AU172" t="b">
        <f t="shared" si="97"/>
        <v>1</v>
      </c>
      <c r="AV172" t="b">
        <f t="shared" si="98"/>
        <v>1</v>
      </c>
      <c r="AW172" s="83">
        <f t="shared" si="100"/>
        <v>0.7</v>
      </c>
      <c r="AX172" s="83">
        <f t="shared" si="101"/>
        <v>0.7</v>
      </c>
      <c r="AY172" s="72" t="b">
        <f t="shared" si="102"/>
        <v>1</v>
      </c>
    </row>
    <row r="173" spans="1:51" ht="23.25" x14ac:dyDescent="0.35">
      <c r="A173" s="49">
        <v>779</v>
      </c>
      <c r="B173" s="77" t="s">
        <v>887</v>
      </c>
      <c r="C173" s="50">
        <v>98</v>
      </c>
      <c r="D173" s="51">
        <v>43748</v>
      </c>
      <c r="E173" s="52">
        <v>412.6</v>
      </c>
      <c r="F173" s="53">
        <v>27</v>
      </c>
      <c r="G173" s="52">
        <v>412.6</v>
      </c>
      <c r="H173" s="53">
        <v>27</v>
      </c>
      <c r="I173" s="54" t="s">
        <v>1166</v>
      </c>
      <c r="J173" s="54" t="s">
        <v>1167</v>
      </c>
      <c r="K173" s="55">
        <v>27</v>
      </c>
      <c r="L173" s="55">
        <v>27</v>
      </c>
      <c r="M173" s="56">
        <v>412.6</v>
      </c>
      <c r="N173" s="39"/>
      <c r="O173" s="39"/>
      <c r="P173" s="39"/>
      <c r="Q173" s="56">
        <v>412.6</v>
      </c>
      <c r="R173" s="57"/>
      <c r="S173" s="57"/>
      <c r="T173" s="18">
        <f t="shared" si="114"/>
        <v>44762148.799999997</v>
      </c>
      <c r="U173" s="18">
        <f t="shared" si="115"/>
        <v>40017361.030000001</v>
      </c>
      <c r="V173" s="18">
        <f t="shared" si="120"/>
        <v>28012152.719999999</v>
      </c>
      <c r="W173" s="18">
        <f t="shared" si="127"/>
        <v>12005208.310000001</v>
      </c>
      <c r="X173" s="18">
        <v>0</v>
      </c>
      <c r="Y173" s="18">
        <v>0</v>
      </c>
      <c r="Z173" s="18">
        <v>0</v>
      </c>
      <c r="AA173" s="18">
        <v>0</v>
      </c>
      <c r="AB173" s="18">
        <f t="shared" si="116"/>
        <v>4744787.7699999996</v>
      </c>
      <c r="AC173" s="18">
        <f t="shared" si="122"/>
        <v>3321351.44</v>
      </c>
      <c r="AD173" s="18">
        <f t="shared" si="125"/>
        <v>1423436.33</v>
      </c>
      <c r="AE173" s="18">
        <v>0</v>
      </c>
      <c r="AF173" s="18">
        <v>0</v>
      </c>
      <c r="AG173" s="18">
        <v>0</v>
      </c>
      <c r="AH173" s="18">
        <v>0</v>
      </c>
      <c r="AI173" s="81">
        <v>0.89400000000000002</v>
      </c>
      <c r="AJ173" s="81">
        <f t="shared" si="117"/>
        <v>0.106</v>
      </c>
      <c r="AK173" s="23">
        <f t="shared" si="99"/>
        <v>44762148.799999997</v>
      </c>
      <c r="AL173" s="22">
        <f t="shared" si="118"/>
        <v>40017361.030000001</v>
      </c>
      <c r="AM173" s="22">
        <f t="shared" si="119"/>
        <v>4744787.7699999996</v>
      </c>
      <c r="AN173" s="74" t="b">
        <f t="shared" si="93"/>
        <v>1</v>
      </c>
      <c r="AO173" s="74" t="b">
        <f t="shared" si="94"/>
        <v>1</v>
      </c>
      <c r="AP173" s="74" t="b">
        <f t="shared" si="95"/>
        <v>1</v>
      </c>
      <c r="AQ173" s="5" t="s">
        <v>1125</v>
      </c>
      <c r="AR173" s="28" t="s">
        <v>1155</v>
      </c>
      <c r="AS173" s="28" t="s">
        <v>1157</v>
      </c>
      <c r="AT173" t="b">
        <f t="shared" si="96"/>
        <v>1</v>
      </c>
      <c r="AU173" t="b">
        <f t="shared" si="97"/>
        <v>1</v>
      </c>
      <c r="AV173" t="b">
        <f t="shared" si="98"/>
        <v>1</v>
      </c>
      <c r="AW173" s="83">
        <f t="shared" si="100"/>
        <v>0.7</v>
      </c>
      <c r="AX173" s="83">
        <f t="shared" si="101"/>
        <v>0.7</v>
      </c>
      <c r="AY173" s="72" t="b">
        <f t="shared" si="102"/>
        <v>1</v>
      </c>
    </row>
    <row r="174" spans="1:51" s="14" customFormat="1" ht="20.25" customHeight="1" x14ac:dyDescent="0.35">
      <c r="A174" s="181" t="s">
        <v>937</v>
      </c>
      <c r="B174" s="181"/>
      <c r="C174" s="181"/>
      <c r="D174" s="181"/>
      <c r="E174" s="58">
        <f>SUM(E175:E245)</f>
        <v>36029.019999999997</v>
      </c>
      <c r="F174" s="59">
        <f t="shared" ref="F174:AH174" si="128">SUM(F175:F245)</f>
        <v>1894</v>
      </c>
      <c r="G174" s="47">
        <f t="shared" si="128"/>
        <v>36029.019999999997</v>
      </c>
      <c r="H174" s="6">
        <f t="shared" si="128"/>
        <v>1894</v>
      </c>
      <c r="I174" s="6"/>
      <c r="J174" s="6"/>
      <c r="K174" s="32">
        <f t="shared" ref="K174:M174" si="129">SUM(K175:K245)</f>
        <v>1898</v>
      </c>
      <c r="L174" s="32">
        <f t="shared" si="129"/>
        <v>1898</v>
      </c>
      <c r="M174" s="31">
        <f t="shared" si="129"/>
        <v>36029.019999999997</v>
      </c>
      <c r="N174" s="32">
        <f t="shared" si="128"/>
        <v>0</v>
      </c>
      <c r="O174" s="32">
        <f t="shared" si="128"/>
        <v>0</v>
      </c>
      <c r="P174" s="32">
        <f t="shared" si="128"/>
        <v>0</v>
      </c>
      <c r="Q174" s="31">
        <f t="shared" si="128"/>
        <v>36029.019999999997</v>
      </c>
      <c r="R174" s="31">
        <f t="shared" si="128"/>
        <v>0</v>
      </c>
      <c r="S174" s="31">
        <f t="shared" si="128"/>
        <v>0</v>
      </c>
      <c r="T174" s="19">
        <f t="shared" si="128"/>
        <v>3908716321.7600002</v>
      </c>
      <c r="U174" s="19">
        <f t="shared" si="128"/>
        <v>2892450078.1500001</v>
      </c>
      <c r="V174" s="19">
        <f t="shared" si="128"/>
        <v>1909017051.5899999</v>
      </c>
      <c r="W174" s="19">
        <f t="shared" si="128"/>
        <v>983433026.55999994</v>
      </c>
      <c r="X174" s="19">
        <f t="shared" si="128"/>
        <v>0</v>
      </c>
      <c r="Y174" s="19">
        <f t="shared" si="128"/>
        <v>0</v>
      </c>
      <c r="Z174" s="19">
        <f t="shared" si="128"/>
        <v>0</v>
      </c>
      <c r="AA174" s="19">
        <f t="shared" si="128"/>
        <v>0</v>
      </c>
      <c r="AB174" s="19">
        <f t="shared" si="128"/>
        <v>1016266243.61</v>
      </c>
      <c r="AC174" s="19">
        <f t="shared" si="128"/>
        <v>670735720.78999996</v>
      </c>
      <c r="AD174" s="19">
        <f t="shared" si="128"/>
        <v>345530522.81999999</v>
      </c>
      <c r="AE174" s="19">
        <f t="shared" si="128"/>
        <v>0</v>
      </c>
      <c r="AF174" s="19">
        <f t="shared" si="128"/>
        <v>0</v>
      </c>
      <c r="AG174" s="19">
        <f t="shared" si="128"/>
        <v>0</v>
      </c>
      <c r="AH174" s="19">
        <f t="shared" si="128"/>
        <v>0</v>
      </c>
      <c r="AI174" s="73">
        <v>0.74</v>
      </c>
      <c r="AJ174" s="73">
        <f t="shared" ref="AJ174" si="130">1-AI174</f>
        <v>0.26</v>
      </c>
      <c r="AK174" s="23">
        <f t="shared" si="99"/>
        <v>3908716321.7600002</v>
      </c>
      <c r="AL174" s="23">
        <f t="shared" ref="AL174" si="131">ROUND(AK174*AI174,2)</f>
        <v>2892450078.0999999</v>
      </c>
      <c r="AM174" s="23">
        <f t="shared" ref="AM174" si="132">AK174-AL174</f>
        <v>1016266243.66</v>
      </c>
      <c r="AN174" s="74" t="b">
        <f t="shared" si="93"/>
        <v>1</v>
      </c>
      <c r="AO174" s="74" t="b">
        <f t="shared" si="94"/>
        <v>0</v>
      </c>
      <c r="AP174" s="74" t="b">
        <f t="shared" si="95"/>
        <v>0</v>
      </c>
      <c r="AQ174" s="6"/>
      <c r="AR174" s="29"/>
      <c r="AS174" s="29"/>
      <c r="AT174" t="b">
        <f t="shared" si="96"/>
        <v>1</v>
      </c>
      <c r="AU174" t="b">
        <f t="shared" si="97"/>
        <v>1</v>
      </c>
      <c r="AV174" t="b">
        <f t="shared" si="98"/>
        <v>1</v>
      </c>
      <c r="AW174" s="83">
        <f t="shared" si="100"/>
        <v>0.66</v>
      </c>
      <c r="AX174" s="83">
        <f t="shared" si="101"/>
        <v>0.66</v>
      </c>
      <c r="AY174" s="72" t="b">
        <f t="shared" si="102"/>
        <v>1</v>
      </c>
    </row>
    <row r="175" spans="1:51" ht="23.25" x14ac:dyDescent="0.35">
      <c r="A175" s="49">
        <v>843</v>
      </c>
      <c r="B175" s="77" t="s">
        <v>938</v>
      </c>
      <c r="C175" s="50">
        <v>26</v>
      </c>
      <c r="D175" s="51">
        <v>43514</v>
      </c>
      <c r="E175" s="52">
        <v>2024.68</v>
      </c>
      <c r="F175" s="53">
        <v>95</v>
      </c>
      <c r="G175" s="52">
        <v>2024.68</v>
      </c>
      <c r="H175" s="53">
        <v>95</v>
      </c>
      <c r="I175" s="54" t="s">
        <v>1166</v>
      </c>
      <c r="J175" s="54" t="s">
        <v>1167</v>
      </c>
      <c r="K175" s="55">
        <v>95</v>
      </c>
      <c r="L175" s="55">
        <v>95</v>
      </c>
      <c r="M175" s="56">
        <v>2024.68</v>
      </c>
      <c r="N175" s="39"/>
      <c r="O175" s="39"/>
      <c r="P175" s="39"/>
      <c r="Q175" s="56">
        <v>2024.68</v>
      </c>
      <c r="R175" s="57"/>
      <c r="S175" s="57"/>
      <c r="T175" s="18">
        <f t="shared" ref="T175:T206" si="133">AK175</f>
        <v>219653483.84</v>
      </c>
      <c r="U175" s="18">
        <f t="shared" ref="U175:U206" si="134">T175*AI175</f>
        <v>162543578.03999999</v>
      </c>
      <c r="V175" s="18">
        <f t="shared" ref="V175:V206" si="135">U175*0.66</f>
        <v>107278761.51000001</v>
      </c>
      <c r="W175" s="18">
        <f t="shared" ref="W175:W181" si="136">U175-V175</f>
        <v>55264816.530000001</v>
      </c>
      <c r="X175" s="18">
        <v>0</v>
      </c>
      <c r="Y175" s="18">
        <v>0</v>
      </c>
      <c r="Z175" s="18">
        <v>0</v>
      </c>
      <c r="AA175" s="18">
        <v>0</v>
      </c>
      <c r="AB175" s="18">
        <f t="shared" ref="AB175:AB206" si="137">T175-U175</f>
        <v>57109905.799999997</v>
      </c>
      <c r="AC175" s="18">
        <f t="shared" ref="AC175:AC238" si="138">AB175*0.66</f>
        <v>37692537.829999998</v>
      </c>
      <c r="AD175" s="18">
        <f t="shared" ref="AD175:AD181" si="139">AB175-AC175</f>
        <v>19417367.969999999</v>
      </c>
      <c r="AE175" s="18">
        <v>0</v>
      </c>
      <c r="AF175" s="18">
        <v>0</v>
      </c>
      <c r="AG175" s="18">
        <v>0</v>
      </c>
      <c r="AH175" s="18">
        <v>0</v>
      </c>
      <c r="AI175" s="73">
        <v>0.74</v>
      </c>
      <c r="AJ175" s="81">
        <f t="shared" ref="AJ175:AJ206" si="140">1-AI175</f>
        <v>0.26</v>
      </c>
      <c r="AK175" s="23">
        <f t="shared" si="99"/>
        <v>219653483.84</v>
      </c>
      <c r="AL175" s="22">
        <f t="shared" ref="AL175:AL206" si="141">ROUND(AK175*AI175,2)</f>
        <v>162543578.03999999</v>
      </c>
      <c r="AM175" s="22">
        <f t="shared" ref="AM175:AM206" si="142">AK175-AL175</f>
        <v>57109905.799999997</v>
      </c>
      <c r="AN175" s="74" t="b">
        <f t="shared" si="93"/>
        <v>1</v>
      </c>
      <c r="AO175" s="74" t="b">
        <f t="shared" si="94"/>
        <v>1</v>
      </c>
      <c r="AP175" s="74" t="b">
        <f t="shared" si="95"/>
        <v>1</v>
      </c>
      <c r="AQ175" s="5" t="s">
        <v>1125</v>
      </c>
      <c r="AR175" s="28" t="s">
        <v>1125</v>
      </c>
      <c r="AS175" s="28" t="s">
        <v>1159</v>
      </c>
      <c r="AT175" t="b">
        <f t="shared" si="96"/>
        <v>1</v>
      </c>
      <c r="AU175" t="b">
        <f t="shared" si="97"/>
        <v>1</v>
      </c>
      <c r="AV175" t="b">
        <f t="shared" si="98"/>
        <v>1</v>
      </c>
      <c r="AW175" s="83">
        <f t="shared" si="100"/>
        <v>0.66</v>
      </c>
      <c r="AX175" s="83">
        <f t="shared" si="101"/>
        <v>0.66</v>
      </c>
      <c r="AY175" s="72" t="b">
        <f t="shared" si="102"/>
        <v>1</v>
      </c>
    </row>
    <row r="176" spans="1:51" ht="23.25" x14ac:dyDescent="0.35">
      <c r="A176" s="49">
        <v>844</v>
      </c>
      <c r="B176" s="77" t="s">
        <v>939</v>
      </c>
      <c r="C176" s="50">
        <v>151</v>
      </c>
      <c r="D176" s="51">
        <v>43635</v>
      </c>
      <c r="E176" s="52">
        <v>2047.1</v>
      </c>
      <c r="F176" s="53">
        <v>92</v>
      </c>
      <c r="G176" s="52">
        <v>2047.1</v>
      </c>
      <c r="H176" s="53">
        <v>92</v>
      </c>
      <c r="I176" s="54" t="s">
        <v>1166</v>
      </c>
      <c r="J176" s="54" t="s">
        <v>1167</v>
      </c>
      <c r="K176" s="55">
        <v>92</v>
      </c>
      <c r="L176" s="55">
        <v>92</v>
      </c>
      <c r="M176" s="56">
        <v>2047.1</v>
      </c>
      <c r="N176" s="39"/>
      <c r="O176" s="39"/>
      <c r="P176" s="39"/>
      <c r="Q176" s="56">
        <v>2047.1</v>
      </c>
      <c r="R176" s="57"/>
      <c r="S176" s="57"/>
      <c r="T176" s="18">
        <f t="shared" si="133"/>
        <v>222085784.80000001</v>
      </c>
      <c r="U176" s="18">
        <f t="shared" si="134"/>
        <v>164343480.75</v>
      </c>
      <c r="V176" s="18">
        <f t="shared" si="135"/>
        <v>108466697.3</v>
      </c>
      <c r="W176" s="18">
        <f t="shared" si="136"/>
        <v>55876783.450000003</v>
      </c>
      <c r="X176" s="18">
        <v>0</v>
      </c>
      <c r="Y176" s="18">
        <v>0</v>
      </c>
      <c r="Z176" s="18">
        <v>0</v>
      </c>
      <c r="AA176" s="18">
        <v>0</v>
      </c>
      <c r="AB176" s="18">
        <f t="shared" si="137"/>
        <v>57742304.049999997</v>
      </c>
      <c r="AC176" s="18">
        <f t="shared" si="138"/>
        <v>38109920.670000002</v>
      </c>
      <c r="AD176" s="18">
        <f t="shared" si="139"/>
        <v>19632383.379999999</v>
      </c>
      <c r="AE176" s="18">
        <v>0</v>
      </c>
      <c r="AF176" s="18">
        <v>0</v>
      </c>
      <c r="AG176" s="18">
        <v>0</v>
      </c>
      <c r="AH176" s="18">
        <v>0</v>
      </c>
      <c r="AI176" s="73">
        <v>0.74</v>
      </c>
      <c r="AJ176" s="81">
        <f t="shared" si="140"/>
        <v>0.26</v>
      </c>
      <c r="AK176" s="23">
        <f t="shared" si="99"/>
        <v>222085784.80000001</v>
      </c>
      <c r="AL176" s="22">
        <f t="shared" si="141"/>
        <v>164343480.75</v>
      </c>
      <c r="AM176" s="22">
        <f t="shared" si="142"/>
        <v>57742304.049999997</v>
      </c>
      <c r="AN176" s="74" t="b">
        <f t="shared" si="93"/>
        <v>1</v>
      </c>
      <c r="AO176" s="74" t="b">
        <f t="shared" si="94"/>
        <v>1</v>
      </c>
      <c r="AP176" s="74" t="b">
        <f t="shared" si="95"/>
        <v>1</v>
      </c>
      <c r="AQ176" s="5" t="s">
        <v>1125</v>
      </c>
      <c r="AR176" s="28" t="s">
        <v>1125</v>
      </c>
      <c r="AS176" s="28" t="s">
        <v>1159</v>
      </c>
      <c r="AT176" t="b">
        <f t="shared" si="96"/>
        <v>1</v>
      </c>
      <c r="AU176" t="b">
        <f t="shared" si="97"/>
        <v>1</v>
      </c>
      <c r="AV176" t="b">
        <f t="shared" si="98"/>
        <v>1</v>
      </c>
      <c r="AW176" s="83">
        <f t="shared" si="100"/>
        <v>0.66</v>
      </c>
      <c r="AX176" s="83">
        <f t="shared" si="101"/>
        <v>0.66</v>
      </c>
      <c r="AY176" s="72" t="b">
        <f t="shared" si="102"/>
        <v>1</v>
      </c>
    </row>
    <row r="177" spans="1:51" ht="23.25" x14ac:dyDescent="0.35">
      <c r="A177" s="49">
        <v>845</v>
      </c>
      <c r="B177" s="77" t="s">
        <v>940</v>
      </c>
      <c r="C177" s="50">
        <v>151</v>
      </c>
      <c r="D177" s="51">
        <v>43635</v>
      </c>
      <c r="E177" s="52">
        <v>1599.3</v>
      </c>
      <c r="F177" s="53">
        <v>69</v>
      </c>
      <c r="G177" s="52">
        <v>1599.3</v>
      </c>
      <c r="H177" s="53">
        <v>69</v>
      </c>
      <c r="I177" s="54" t="s">
        <v>1166</v>
      </c>
      <c r="J177" s="54" t="s">
        <v>1167</v>
      </c>
      <c r="K177" s="55">
        <v>69</v>
      </c>
      <c r="L177" s="55">
        <v>69</v>
      </c>
      <c r="M177" s="56">
        <v>1599.3</v>
      </c>
      <c r="N177" s="39"/>
      <c r="O177" s="39"/>
      <c r="P177" s="39"/>
      <c r="Q177" s="56">
        <v>1599.3</v>
      </c>
      <c r="R177" s="57"/>
      <c r="S177" s="57"/>
      <c r="T177" s="18">
        <f t="shared" si="133"/>
        <v>173504858.40000001</v>
      </c>
      <c r="U177" s="18">
        <f t="shared" si="134"/>
        <v>128393595.22</v>
      </c>
      <c r="V177" s="18">
        <f t="shared" si="135"/>
        <v>84739772.849999994</v>
      </c>
      <c r="W177" s="18">
        <f t="shared" si="136"/>
        <v>43653822.369999997</v>
      </c>
      <c r="X177" s="18">
        <v>0</v>
      </c>
      <c r="Y177" s="18">
        <v>0</v>
      </c>
      <c r="Z177" s="18">
        <v>0</v>
      </c>
      <c r="AA177" s="18">
        <v>0</v>
      </c>
      <c r="AB177" s="18">
        <f t="shared" si="137"/>
        <v>45111263.18</v>
      </c>
      <c r="AC177" s="18">
        <f t="shared" si="138"/>
        <v>29773433.699999999</v>
      </c>
      <c r="AD177" s="18">
        <f t="shared" si="139"/>
        <v>15337829.48</v>
      </c>
      <c r="AE177" s="18">
        <v>0</v>
      </c>
      <c r="AF177" s="18">
        <v>0</v>
      </c>
      <c r="AG177" s="18">
        <v>0</v>
      </c>
      <c r="AH177" s="18">
        <v>0</v>
      </c>
      <c r="AI177" s="73">
        <v>0.74</v>
      </c>
      <c r="AJ177" s="81">
        <f t="shared" si="140"/>
        <v>0.26</v>
      </c>
      <c r="AK177" s="23">
        <f t="shared" si="99"/>
        <v>173504858.40000001</v>
      </c>
      <c r="AL177" s="22">
        <f t="shared" si="141"/>
        <v>128393595.22</v>
      </c>
      <c r="AM177" s="22">
        <f t="shared" si="142"/>
        <v>45111263.18</v>
      </c>
      <c r="AN177" s="74" t="b">
        <f t="shared" si="93"/>
        <v>1</v>
      </c>
      <c r="AO177" s="74" t="b">
        <f t="shared" si="94"/>
        <v>1</v>
      </c>
      <c r="AP177" s="74" t="b">
        <f t="shared" si="95"/>
        <v>1</v>
      </c>
      <c r="AQ177" s="5" t="s">
        <v>1125</v>
      </c>
      <c r="AR177" s="28" t="s">
        <v>1125</v>
      </c>
      <c r="AS177" s="28" t="s">
        <v>1159</v>
      </c>
      <c r="AT177" t="b">
        <f t="shared" si="96"/>
        <v>1</v>
      </c>
      <c r="AU177" t="b">
        <f t="shared" si="97"/>
        <v>1</v>
      </c>
      <c r="AV177" t="b">
        <f t="shared" si="98"/>
        <v>1</v>
      </c>
      <c r="AW177" s="83">
        <f t="shared" si="100"/>
        <v>0.66</v>
      </c>
      <c r="AX177" s="83">
        <f t="shared" si="101"/>
        <v>0.66</v>
      </c>
      <c r="AY177" s="72" t="b">
        <f t="shared" si="102"/>
        <v>1</v>
      </c>
    </row>
    <row r="178" spans="1:51" ht="23.25" x14ac:dyDescent="0.35">
      <c r="A178" s="49">
        <v>846</v>
      </c>
      <c r="B178" s="77" t="s">
        <v>941</v>
      </c>
      <c r="C178" s="50">
        <v>151</v>
      </c>
      <c r="D178" s="51">
        <v>43635</v>
      </c>
      <c r="E178" s="52">
        <v>1953.31</v>
      </c>
      <c r="F178" s="53">
        <v>131</v>
      </c>
      <c r="G178" s="52">
        <v>1953.31</v>
      </c>
      <c r="H178" s="53">
        <v>131</v>
      </c>
      <c r="I178" s="54" t="s">
        <v>1166</v>
      </c>
      <c r="J178" s="54" t="s">
        <v>1167</v>
      </c>
      <c r="K178" s="55">
        <v>131</v>
      </c>
      <c r="L178" s="55">
        <v>131</v>
      </c>
      <c r="M178" s="56">
        <v>1953.31</v>
      </c>
      <c r="N178" s="39"/>
      <c r="O178" s="39"/>
      <c r="P178" s="39"/>
      <c r="Q178" s="56">
        <v>1953.31</v>
      </c>
      <c r="R178" s="57"/>
      <c r="S178" s="57"/>
      <c r="T178" s="18">
        <f t="shared" si="133"/>
        <v>211910695.28</v>
      </c>
      <c r="U178" s="18">
        <f t="shared" si="134"/>
        <v>156813914.50999999</v>
      </c>
      <c r="V178" s="18">
        <f t="shared" si="135"/>
        <v>103497183.58</v>
      </c>
      <c r="W178" s="18">
        <f t="shared" si="136"/>
        <v>53316730.93</v>
      </c>
      <c r="X178" s="18">
        <v>0</v>
      </c>
      <c r="Y178" s="18">
        <v>0</v>
      </c>
      <c r="Z178" s="18">
        <v>0</v>
      </c>
      <c r="AA178" s="18">
        <v>0</v>
      </c>
      <c r="AB178" s="18">
        <f t="shared" si="137"/>
        <v>55096780.770000003</v>
      </c>
      <c r="AC178" s="18">
        <f t="shared" si="138"/>
        <v>36363875.310000002</v>
      </c>
      <c r="AD178" s="18">
        <f t="shared" si="139"/>
        <v>18732905.460000001</v>
      </c>
      <c r="AE178" s="18">
        <v>0</v>
      </c>
      <c r="AF178" s="18">
        <v>0</v>
      </c>
      <c r="AG178" s="18">
        <v>0</v>
      </c>
      <c r="AH178" s="18">
        <v>0</v>
      </c>
      <c r="AI178" s="73">
        <v>0.74</v>
      </c>
      <c r="AJ178" s="81">
        <f t="shared" si="140"/>
        <v>0.26</v>
      </c>
      <c r="AK178" s="23">
        <f t="shared" si="99"/>
        <v>211910695.28</v>
      </c>
      <c r="AL178" s="22">
        <f t="shared" si="141"/>
        <v>156813914.50999999</v>
      </c>
      <c r="AM178" s="22">
        <f t="shared" si="142"/>
        <v>55096780.770000003</v>
      </c>
      <c r="AN178" s="74" t="b">
        <f t="shared" si="93"/>
        <v>1</v>
      </c>
      <c r="AO178" s="74" t="b">
        <f t="shared" si="94"/>
        <v>1</v>
      </c>
      <c r="AP178" s="74" t="b">
        <f t="shared" si="95"/>
        <v>1</v>
      </c>
      <c r="AQ178" s="5" t="s">
        <v>1125</v>
      </c>
      <c r="AR178" s="28" t="s">
        <v>1125</v>
      </c>
      <c r="AS178" s="28" t="s">
        <v>1159</v>
      </c>
      <c r="AT178" t="b">
        <f t="shared" si="96"/>
        <v>1</v>
      </c>
      <c r="AU178" t="b">
        <f t="shared" si="97"/>
        <v>1</v>
      </c>
      <c r="AV178" t="b">
        <f t="shared" si="98"/>
        <v>1</v>
      </c>
      <c r="AW178" s="83">
        <f t="shared" si="100"/>
        <v>0.66</v>
      </c>
      <c r="AX178" s="83">
        <f t="shared" si="101"/>
        <v>0.66</v>
      </c>
      <c r="AY178" s="72" t="b">
        <f t="shared" si="102"/>
        <v>1</v>
      </c>
    </row>
    <row r="179" spans="1:51" ht="23.25" x14ac:dyDescent="0.35">
      <c r="A179" s="49">
        <v>847</v>
      </c>
      <c r="B179" s="77" t="s">
        <v>942</v>
      </c>
      <c r="C179" s="50">
        <v>151</v>
      </c>
      <c r="D179" s="51">
        <v>43635</v>
      </c>
      <c r="E179" s="52">
        <v>1956.5</v>
      </c>
      <c r="F179" s="53">
        <v>123</v>
      </c>
      <c r="G179" s="52">
        <v>1956.5</v>
      </c>
      <c r="H179" s="53">
        <v>123</v>
      </c>
      <c r="I179" s="54" t="s">
        <v>1166</v>
      </c>
      <c r="J179" s="54" t="s">
        <v>1167</v>
      </c>
      <c r="K179" s="55">
        <v>123</v>
      </c>
      <c r="L179" s="55">
        <v>123</v>
      </c>
      <c r="M179" s="56">
        <v>1956.5</v>
      </c>
      <c r="N179" s="39"/>
      <c r="O179" s="39"/>
      <c r="P179" s="39"/>
      <c r="Q179" s="56">
        <v>1956.5</v>
      </c>
      <c r="R179" s="57"/>
      <c r="S179" s="57"/>
      <c r="T179" s="18">
        <f t="shared" si="133"/>
        <v>212256772</v>
      </c>
      <c r="U179" s="18">
        <f t="shared" si="134"/>
        <v>157070011.28</v>
      </c>
      <c r="V179" s="18">
        <f t="shared" si="135"/>
        <v>103666207.44</v>
      </c>
      <c r="W179" s="18">
        <f t="shared" si="136"/>
        <v>53403803.840000004</v>
      </c>
      <c r="X179" s="18">
        <v>0</v>
      </c>
      <c r="Y179" s="18">
        <v>0</v>
      </c>
      <c r="Z179" s="18">
        <v>0</v>
      </c>
      <c r="AA179" s="18">
        <v>0</v>
      </c>
      <c r="AB179" s="18">
        <f t="shared" si="137"/>
        <v>55186760.719999999</v>
      </c>
      <c r="AC179" s="18">
        <f t="shared" si="138"/>
        <v>36423262.079999998</v>
      </c>
      <c r="AD179" s="18">
        <f t="shared" si="139"/>
        <v>18763498.640000001</v>
      </c>
      <c r="AE179" s="18">
        <v>0</v>
      </c>
      <c r="AF179" s="18">
        <v>0</v>
      </c>
      <c r="AG179" s="18">
        <v>0</v>
      </c>
      <c r="AH179" s="18">
        <v>0</v>
      </c>
      <c r="AI179" s="73">
        <v>0.74</v>
      </c>
      <c r="AJ179" s="81">
        <f t="shared" si="140"/>
        <v>0.26</v>
      </c>
      <c r="AK179" s="23">
        <f t="shared" si="99"/>
        <v>212256772</v>
      </c>
      <c r="AL179" s="22">
        <f t="shared" si="141"/>
        <v>157070011.28</v>
      </c>
      <c r="AM179" s="22">
        <f t="shared" si="142"/>
        <v>55186760.719999999</v>
      </c>
      <c r="AN179" s="74" t="b">
        <f t="shared" si="93"/>
        <v>1</v>
      </c>
      <c r="AO179" s="74" t="b">
        <f t="shared" si="94"/>
        <v>1</v>
      </c>
      <c r="AP179" s="74" t="b">
        <f t="shared" si="95"/>
        <v>1</v>
      </c>
      <c r="AQ179" s="5" t="s">
        <v>1125</v>
      </c>
      <c r="AR179" s="28" t="s">
        <v>1125</v>
      </c>
      <c r="AS179" s="28" t="s">
        <v>1159</v>
      </c>
      <c r="AT179" t="b">
        <f t="shared" si="96"/>
        <v>1</v>
      </c>
      <c r="AU179" t="b">
        <f t="shared" si="97"/>
        <v>1</v>
      </c>
      <c r="AV179" t="b">
        <f t="shared" si="98"/>
        <v>1</v>
      </c>
      <c r="AW179" s="83">
        <f t="shared" si="100"/>
        <v>0.66</v>
      </c>
      <c r="AX179" s="83">
        <f t="shared" si="101"/>
        <v>0.66</v>
      </c>
      <c r="AY179" s="72" t="b">
        <f t="shared" si="102"/>
        <v>1</v>
      </c>
    </row>
    <row r="180" spans="1:51" ht="23.25" x14ac:dyDescent="0.35">
      <c r="A180" s="49">
        <v>848</v>
      </c>
      <c r="B180" s="77" t="s">
        <v>943</v>
      </c>
      <c r="C180" s="50">
        <v>151</v>
      </c>
      <c r="D180" s="51">
        <v>43635</v>
      </c>
      <c r="E180" s="52">
        <v>1956.9</v>
      </c>
      <c r="F180" s="53">
        <v>107</v>
      </c>
      <c r="G180" s="52">
        <v>1956.9</v>
      </c>
      <c r="H180" s="53">
        <v>107</v>
      </c>
      <c r="I180" s="54" t="s">
        <v>1166</v>
      </c>
      <c r="J180" s="54" t="s">
        <v>1167</v>
      </c>
      <c r="K180" s="55">
        <v>107</v>
      </c>
      <c r="L180" s="55">
        <v>107</v>
      </c>
      <c r="M180" s="56">
        <v>1956.9</v>
      </c>
      <c r="N180" s="39"/>
      <c r="O180" s="39"/>
      <c r="P180" s="39"/>
      <c r="Q180" s="56">
        <v>1956.9</v>
      </c>
      <c r="R180" s="57"/>
      <c r="S180" s="57"/>
      <c r="T180" s="18">
        <f t="shared" si="133"/>
        <v>212300167.19999999</v>
      </c>
      <c r="U180" s="18">
        <f t="shared" si="134"/>
        <v>157102123.72999999</v>
      </c>
      <c r="V180" s="18">
        <f t="shared" si="135"/>
        <v>103687401.66</v>
      </c>
      <c r="W180" s="18">
        <f t="shared" si="136"/>
        <v>53414722.07</v>
      </c>
      <c r="X180" s="18">
        <v>0</v>
      </c>
      <c r="Y180" s="18">
        <v>0</v>
      </c>
      <c r="Z180" s="18">
        <v>0</v>
      </c>
      <c r="AA180" s="18">
        <v>0</v>
      </c>
      <c r="AB180" s="18">
        <f t="shared" si="137"/>
        <v>55198043.469999999</v>
      </c>
      <c r="AC180" s="18">
        <f t="shared" si="138"/>
        <v>36430708.689999998</v>
      </c>
      <c r="AD180" s="18">
        <f t="shared" si="139"/>
        <v>18767334.780000001</v>
      </c>
      <c r="AE180" s="18">
        <v>0</v>
      </c>
      <c r="AF180" s="18">
        <v>0</v>
      </c>
      <c r="AG180" s="18">
        <v>0</v>
      </c>
      <c r="AH180" s="18">
        <v>0</v>
      </c>
      <c r="AI180" s="73">
        <v>0.74</v>
      </c>
      <c r="AJ180" s="81">
        <f t="shared" si="140"/>
        <v>0.26</v>
      </c>
      <c r="AK180" s="23">
        <f t="shared" si="99"/>
        <v>212300167.19999999</v>
      </c>
      <c r="AL180" s="22">
        <f t="shared" si="141"/>
        <v>157102123.72999999</v>
      </c>
      <c r="AM180" s="22">
        <f t="shared" si="142"/>
        <v>55198043.469999999</v>
      </c>
      <c r="AN180" s="74" t="b">
        <f t="shared" si="93"/>
        <v>1</v>
      </c>
      <c r="AO180" s="74" t="b">
        <f t="shared" si="94"/>
        <v>1</v>
      </c>
      <c r="AP180" s="74" t="b">
        <f t="shared" si="95"/>
        <v>1</v>
      </c>
      <c r="AQ180" s="5" t="s">
        <v>1125</v>
      </c>
      <c r="AR180" s="28" t="s">
        <v>1125</v>
      </c>
      <c r="AS180" s="28" t="s">
        <v>1159</v>
      </c>
      <c r="AT180" t="b">
        <f t="shared" si="96"/>
        <v>1</v>
      </c>
      <c r="AU180" t="b">
        <f t="shared" si="97"/>
        <v>1</v>
      </c>
      <c r="AV180" t="b">
        <f t="shared" si="98"/>
        <v>1</v>
      </c>
      <c r="AW180" s="83">
        <f t="shared" si="100"/>
        <v>0.66</v>
      </c>
      <c r="AX180" s="83">
        <f t="shared" si="101"/>
        <v>0.66</v>
      </c>
      <c r="AY180" s="72" t="b">
        <f t="shared" si="102"/>
        <v>1</v>
      </c>
    </row>
    <row r="181" spans="1:51" ht="40.5" x14ac:dyDescent="0.35">
      <c r="A181" s="49">
        <v>849</v>
      </c>
      <c r="B181" s="77" t="s">
        <v>944</v>
      </c>
      <c r="C181" s="50" t="s">
        <v>945</v>
      </c>
      <c r="D181" s="51">
        <v>43195</v>
      </c>
      <c r="E181" s="52">
        <v>71.2</v>
      </c>
      <c r="F181" s="53">
        <v>4</v>
      </c>
      <c r="G181" s="52">
        <v>71.2</v>
      </c>
      <c r="H181" s="53">
        <v>4</v>
      </c>
      <c r="I181" s="54" t="s">
        <v>1166</v>
      </c>
      <c r="J181" s="54" t="s">
        <v>1167</v>
      </c>
      <c r="K181" s="55">
        <v>4</v>
      </c>
      <c r="L181" s="55">
        <v>4</v>
      </c>
      <c r="M181" s="56">
        <v>71.2</v>
      </c>
      <c r="N181" s="39"/>
      <c r="O181" s="39"/>
      <c r="P181" s="39"/>
      <c r="Q181" s="56">
        <v>71.2</v>
      </c>
      <c r="R181" s="57"/>
      <c r="S181" s="57"/>
      <c r="T181" s="18">
        <f t="shared" si="133"/>
        <v>7724345.5999999996</v>
      </c>
      <c r="U181" s="18">
        <f t="shared" si="134"/>
        <v>5716015.7400000002</v>
      </c>
      <c r="V181" s="18">
        <f t="shared" si="135"/>
        <v>3772570.39</v>
      </c>
      <c r="W181" s="18">
        <f t="shared" si="136"/>
        <v>1943445.35</v>
      </c>
      <c r="X181" s="18">
        <v>0</v>
      </c>
      <c r="Y181" s="18">
        <v>0</v>
      </c>
      <c r="Z181" s="18">
        <v>0</v>
      </c>
      <c r="AA181" s="18">
        <v>0</v>
      </c>
      <c r="AB181" s="18">
        <f t="shared" si="137"/>
        <v>2008329.86</v>
      </c>
      <c r="AC181" s="18">
        <f t="shared" si="138"/>
        <v>1325497.71</v>
      </c>
      <c r="AD181" s="18">
        <f t="shared" si="139"/>
        <v>682832.15</v>
      </c>
      <c r="AE181" s="18">
        <v>0</v>
      </c>
      <c r="AF181" s="18">
        <v>0</v>
      </c>
      <c r="AG181" s="18">
        <v>0</v>
      </c>
      <c r="AH181" s="18">
        <v>0</v>
      </c>
      <c r="AI181" s="73">
        <v>0.74</v>
      </c>
      <c r="AJ181" s="81">
        <f t="shared" si="140"/>
        <v>0.26</v>
      </c>
      <c r="AK181" s="23">
        <f t="shared" si="99"/>
        <v>7724345.5999999996</v>
      </c>
      <c r="AL181" s="22">
        <f t="shared" si="141"/>
        <v>5716015.7400000002</v>
      </c>
      <c r="AM181" s="22">
        <f t="shared" si="142"/>
        <v>2008329.86</v>
      </c>
      <c r="AN181" s="74" t="b">
        <f t="shared" si="93"/>
        <v>1</v>
      </c>
      <c r="AO181" s="74" t="b">
        <f t="shared" si="94"/>
        <v>1</v>
      </c>
      <c r="AP181" s="74" t="b">
        <f t="shared" si="95"/>
        <v>1</v>
      </c>
      <c r="AQ181" s="5" t="s">
        <v>1125</v>
      </c>
      <c r="AR181" s="28" t="s">
        <v>1125</v>
      </c>
      <c r="AS181" s="28" t="s">
        <v>1159</v>
      </c>
      <c r="AT181" t="b">
        <f t="shared" si="96"/>
        <v>1</v>
      </c>
      <c r="AU181" t="b">
        <f t="shared" si="97"/>
        <v>1</v>
      </c>
      <c r="AV181" t="b">
        <f t="shared" si="98"/>
        <v>1</v>
      </c>
      <c r="AW181" s="83">
        <f t="shared" si="100"/>
        <v>0.66</v>
      </c>
      <c r="AX181" s="83">
        <f t="shared" si="101"/>
        <v>0.66</v>
      </c>
      <c r="AY181" s="72" t="b">
        <f t="shared" si="102"/>
        <v>1</v>
      </c>
    </row>
    <row r="182" spans="1:51" ht="40.5" x14ac:dyDescent="0.35">
      <c r="A182" s="49">
        <v>852</v>
      </c>
      <c r="B182" s="77" t="s">
        <v>946</v>
      </c>
      <c r="C182" s="50" t="s">
        <v>947</v>
      </c>
      <c r="D182" s="51">
        <v>43195</v>
      </c>
      <c r="E182" s="52">
        <v>512.79999999999995</v>
      </c>
      <c r="F182" s="53">
        <v>16</v>
      </c>
      <c r="G182" s="52">
        <v>512.79999999999995</v>
      </c>
      <c r="H182" s="53">
        <v>16</v>
      </c>
      <c r="I182" s="54" t="s">
        <v>1166</v>
      </c>
      <c r="J182" s="54" t="s">
        <v>1167</v>
      </c>
      <c r="K182" s="55">
        <v>16</v>
      </c>
      <c r="L182" s="55">
        <v>16</v>
      </c>
      <c r="M182" s="56">
        <v>512.79999999999995</v>
      </c>
      <c r="N182" s="39"/>
      <c r="O182" s="39"/>
      <c r="P182" s="39"/>
      <c r="Q182" s="56">
        <v>512.79999999999995</v>
      </c>
      <c r="R182" s="57"/>
      <c r="S182" s="57"/>
      <c r="T182" s="18">
        <f t="shared" si="133"/>
        <v>55632646.399999999</v>
      </c>
      <c r="U182" s="18">
        <f t="shared" si="134"/>
        <v>41168158.340000004</v>
      </c>
      <c r="V182" s="18">
        <f t="shared" si="135"/>
        <v>27170984.5</v>
      </c>
      <c r="W182" s="18">
        <f>U182-V182</f>
        <v>13997173.84</v>
      </c>
      <c r="X182" s="18">
        <v>0</v>
      </c>
      <c r="Y182" s="18">
        <v>0</v>
      </c>
      <c r="Z182" s="18">
        <v>0</v>
      </c>
      <c r="AA182" s="18">
        <v>0</v>
      </c>
      <c r="AB182" s="18">
        <f t="shared" si="137"/>
        <v>14464488.060000001</v>
      </c>
      <c r="AC182" s="18">
        <f t="shared" si="138"/>
        <v>9546562.1199999992</v>
      </c>
      <c r="AD182" s="18">
        <f>AB182-AC182</f>
        <v>4917925.9400000004</v>
      </c>
      <c r="AE182" s="18">
        <v>0</v>
      </c>
      <c r="AF182" s="18">
        <v>0</v>
      </c>
      <c r="AG182" s="18">
        <v>0</v>
      </c>
      <c r="AH182" s="18">
        <v>0</v>
      </c>
      <c r="AI182" s="73">
        <v>0.74</v>
      </c>
      <c r="AJ182" s="81">
        <f t="shared" si="140"/>
        <v>0.26</v>
      </c>
      <c r="AK182" s="23">
        <f t="shared" si="99"/>
        <v>55632646.399999999</v>
      </c>
      <c r="AL182" s="22">
        <f t="shared" si="141"/>
        <v>41168158.340000004</v>
      </c>
      <c r="AM182" s="22">
        <f t="shared" si="142"/>
        <v>14464488.060000001</v>
      </c>
      <c r="AN182" s="74" t="b">
        <f t="shared" si="93"/>
        <v>1</v>
      </c>
      <c r="AO182" s="74" t="b">
        <f t="shared" si="94"/>
        <v>1</v>
      </c>
      <c r="AP182" s="74" t="b">
        <f t="shared" si="95"/>
        <v>1</v>
      </c>
      <c r="AQ182" s="5" t="s">
        <v>1125</v>
      </c>
      <c r="AR182" s="28" t="s">
        <v>1155</v>
      </c>
      <c r="AS182" s="28" t="s">
        <v>1157</v>
      </c>
      <c r="AT182" t="b">
        <f t="shared" si="96"/>
        <v>1</v>
      </c>
      <c r="AU182" t="b">
        <f t="shared" si="97"/>
        <v>1</v>
      </c>
      <c r="AV182" t="b">
        <f t="shared" si="98"/>
        <v>1</v>
      </c>
      <c r="AW182" s="83">
        <f t="shared" si="100"/>
        <v>0.66</v>
      </c>
      <c r="AX182" s="83">
        <f t="shared" si="101"/>
        <v>0.66</v>
      </c>
      <c r="AY182" s="72" t="b">
        <f t="shared" si="102"/>
        <v>1</v>
      </c>
    </row>
    <row r="183" spans="1:51" ht="23.25" x14ac:dyDescent="0.35">
      <c r="A183" s="49">
        <v>855</v>
      </c>
      <c r="B183" s="77" t="s">
        <v>948</v>
      </c>
      <c r="C183" s="50" t="s">
        <v>949</v>
      </c>
      <c r="D183" s="51">
        <v>43117</v>
      </c>
      <c r="E183" s="52">
        <v>302.39999999999998</v>
      </c>
      <c r="F183" s="53">
        <v>12</v>
      </c>
      <c r="G183" s="52">
        <v>302.39999999999998</v>
      </c>
      <c r="H183" s="53">
        <v>12</v>
      </c>
      <c r="I183" s="54" t="s">
        <v>1166</v>
      </c>
      <c r="J183" s="54" t="s">
        <v>1167</v>
      </c>
      <c r="K183" s="55">
        <v>12</v>
      </c>
      <c r="L183" s="55">
        <v>12</v>
      </c>
      <c r="M183" s="56">
        <v>302.39999999999998</v>
      </c>
      <c r="N183" s="39"/>
      <c r="O183" s="39"/>
      <c r="P183" s="39"/>
      <c r="Q183" s="56">
        <v>302.39999999999998</v>
      </c>
      <c r="R183" s="57"/>
      <c r="S183" s="57"/>
      <c r="T183" s="18">
        <f t="shared" si="133"/>
        <v>32806771.199999999</v>
      </c>
      <c r="U183" s="18">
        <f t="shared" si="134"/>
        <v>24277010.690000001</v>
      </c>
      <c r="V183" s="18">
        <f t="shared" si="135"/>
        <v>16022827.060000001</v>
      </c>
      <c r="W183" s="18">
        <f t="shared" ref="W183:W185" si="143">U183-V183</f>
        <v>8254183.6299999999</v>
      </c>
      <c r="X183" s="18">
        <v>0</v>
      </c>
      <c r="Y183" s="18">
        <v>0</v>
      </c>
      <c r="Z183" s="18">
        <v>0</v>
      </c>
      <c r="AA183" s="18">
        <v>0</v>
      </c>
      <c r="AB183" s="18">
        <f t="shared" si="137"/>
        <v>8529760.5099999998</v>
      </c>
      <c r="AC183" s="18">
        <f t="shared" si="138"/>
        <v>5629641.9400000004</v>
      </c>
      <c r="AD183" s="18">
        <f t="shared" ref="AD183:AD245" si="144">AB183-AC183</f>
        <v>2900118.57</v>
      </c>
      <c r="AE183" s="18">
        <v>0</v>
      </c>
      <c r="AF183" s="18">
        <v>0</v>
      </c>
      <c r="AG183" s="18">
        <v>0</v>
      </c>
      <c r="AH183" s="18">
        <v>0</v>
      </c>
      <c r="AI183" s="73">
        <v>0.74</v>
      </c>
      <c r="AJ183" s="81">
        <f t="shared" si="140"/>
        <v>0.26</v>
      </c>
      <c r="AK183" s="23">
        <f t="shared" si="99"/>
        <v>32806771.199999999</v>
      </c>
      <c r="AL183" s="22">
        <f t="shared" si="141"/>
        <v>24277010.690000001</v>
      </c>
      <c r="AM183" s="22">
        <f t="shared" si="142"/>
        <v>8529760.5099999998</v>
      </c>
      <c r="AN183" s="74" t="b">
        <f t="shared" si="93"/>
        <v>1</v>
      </c>
      <c r="AO183" s="74" t="b">
        <f t="shared" si="94"/>
        <v>1</v>
      </c>
      <c r="AP183" s="74" t="b">
        <f t="shared" si="95"/>
        <v>1</v>
      </c>
      <c r="AQ183" s="5" t="s">
        <v>1125</v>
      </c>
      <c r="AR183" s="28" t="s">
        <v>1155</v>
      </c>
      <c r="AS183" s="28" t="s">
        <v>1157</v>
      </c>
      <c r="AT183" t="b">
        <f t="shared" si="96"/>
        <v>1</v>
      </c>
      <c r="AU183" t="b">
        <f t="shared" si="97"/>
        <v>1</v>
      </c>
      <c r="AV183" t="b">
        <f t="shared" si="98"/>
        <v>1</v>
      </c>
      <c r="AW183" s="83">
        <f t="shared" si="100"/>
        <v>0.66</v>
      </c>
      <c r="AX183" s="83">
        <f t="shared" si="101"/>
        <v>0.66</v>
      </c>
      <c r="AY183" s="72" t="b">
        <f t="shared" si="102"/>
        <v>1</v>
      </c>
    </row>
    <row r="184" spans="1:51" ht="23.25" x14ac:dyDescent="0.35">
      <c r="A184" s="49">
        <v>856</v>
      </c>
      <c r="B184" s="77" t="s">
        <v>950</v>
      </c>
      <c r="C184" s="50" t="s">
        <v>951</v>
      </c>
      <c r="D184" s="51">
        <v>43117</v>
      </c>
      <c r="E184" s="52">
        <v>154.35</v>
      </c>
      <c r="F184" s="53">
        <v>7</v>
      </c>
      <c r="G184" s="52">
        <v>154.35</v>
      </c>
      <c r="H184" s="53">
        <v>7</v>
      </c>
      <c r="I184" s="54" t="s">
        <v>1166</v>
      </c>
      <c r="J184" s="54" t="s">
        <v>1167</v>
      </c>
      <c r="K184" s="55">
        <v>7</v>
      </c>
      <c r="L184" s="55">
        <v>7</v>
      </c>
      <c r="M184" s="56">
        <v>154.35</v>
      </c>
      <c r="N184" s="39"/>
      <c r="O184" s="39"/>
      <c r="P184" s="39"/>
      <c r="Q184" s="56">
        <v>154.35</v>
      </c>
      <c r="R184" s="57"/>
      <c r="S184" s="57"/>
      <c r="T184" s="18">
        <f t="shared" si="133"/>
        <v>16745122.800000001</v>
      </c>
      <c r="U184" s="18">
        <f t="shared" si="134"/>
        <v>12391390.869999999</v>
      </c>
      <c r="V184" s="18">
        <f t="shared" si="135"/>
        <v>8178317.9699999997</v>
      </c>
      <c r="W184" s="18">
        <f t="shared" si="143"/>
        <v>4213072.9000000004</v>
      </c>
      <c r="X184" s="18">
        <v>0</v>
      </c>
      <c r="Y184" s="18">
        <v>0</v>
      </c>
      <c r="Z184" s="18">
        <v>0</v>
      </c>
      <c r="AA184" s="18">
        <v>0</v>
      </c>
      <c r="AB184" s="18">
        <f t="shared" si="137"/>
        <v>4353731.93</v>
      </c>
      <c r="AC184" s="18">
        <f t="shared" si="138"/>
        <v>2873463.07</v>
      </c>
      <c r="AD184" s="18">
        <f t="shared" si="144"/>
        <v>1480268.86</v>
      </c>
      <c r="AE184" s="18">
        <v>0</v>
      </c>
      <c r="AF184" s="18">
        <v>0</v>
      </c>
      <c r="AG184" s="18">
        <v>0</v>
      </c>
      <c r="AH184" s="18">
        <v>0</v>
      </c>
      <c r="AI184" s="73">
        <v>0.74</v>
      </c>
      <c r="AJ184" s="81">
        <f t="shared" si="140"/>
        <v>0.26</v>
      </c>
      <c r="AK184" s="23">
        <f t="shared" si="99"/>
        <v>16745122.800000001</v>
      </c>
      <c r="AL184" s="22">
        <f t="shared" si="141"/>
        <v>12391390.869999999</v>
      </c>
      <c r="AM184" s="22">
        <f t="shared" si="142"/>
        <v>4353731.93</v>
      </c>
      <c r="AN184" s="74" t="b">
        <f t="shared" si="93"/>
        <v>1</v>
      </c>
      <c r="AO184" s="74" t="b">
        <f t="shared" si="94"/>
        <v>1</v>
      </c>
      <c r="AP184" s="74" t="b">
        <f t="shared" si="95"/>
        <v>1</v>
      </c>
      <c r="AQ184" s="5" t="s">
        <v>1125</v>
      </c>
      <c r="AR184" s="28" t="s">
        <v>1155</v>
      </c>
      <c r="AS184" s="28" t="s">
        <v>1157</v>
      </c>
      <c r="AT184" t="b">
        <f t="shared" si="96"/>
        <v>1</v>
      </c>
      <c r="AU184" t="b">
        <f t="shared" si="97"/>
        <v>1</v>
      </c>
      <c r="AV184" t="b">
        <f t="shared" si="98"/>
        <v>1</v>
      </c>
      <c r="AW184" s="83">
        <f t="shared" si="100"/>
        <v>0.66</v>
      </c>
      <c r="AX184" s="83">
        <f t="shared" si="101"/>
        <v>0.66</v>
      </c>
      <c r="AY184" s="72" t="b">
        <f t="shared" si="102"/>
        <v>1</v>
      </c>
    </row>
    <row r="185" spans="1:51" ht="23.25" x14ac:dyDescent="0.35">
      <c r="A185" s="49">
        <v>857</v>
      </c>
      <c r="B185" s="77" t="s">
        <v>952</v>
      </c>
      <c r="C185" s="50" t="s">
        <v>953</v>
      </c>
      <c r="D185" s="51">
        <v>43412</v>
      </c>
      <c r="E185" s="52">
        <v>109.2</v>
      </c>
      <c r="F185" s="53">
        <v>6</v>
      </c>
      <c r="G185" s="52">
        <v>109.2</v>
      </c>
      <c r="H185" s="53">
        <v>6</v>
      </c>
      <c r="I185" s="54" t="s">
        <v>1166</v>
      </c>
      <c r="J185" s="54" t="s">
        <v>1167</v>
      </c>
      <c r="K185" s="55">
        <v>6</v>
      </c>
      <c r="L185" s="55">
        <v>6</v>
      </c>
      <c r="M185" s="56">
        <v>109.2</v>
      </c>
      <c r="N185" s="39"/>
      <c r="O185" s="39"/>
      <c r="P185" s="39"/>
      <c r="Q185" s="56">
        <v>109.2</v>
      </c>
      <c r="R185" s="57"/>
      <c r="S185" s="57"/>
      <c r="T185" s="18">
        <f t="shared" si="133"/>
        <v>11846889.6</v>
      </c>
      <c r="U185" s="18">
        <f t="shared" si="134"/>
        <v>8766698.3000000007</v>
      </c>
      <c r="V185" s="18">
        <f t="shared" si="135"/>
        <v>5786020.8799999999</v>
      </c>
      <c r="W185" s="18">
        <f t="shared" si="143"/>
        <v>2980677.42</v>
      </c>
      <c r="X185" s="18">
        <v>0</v>
      </c>
      <c r="Y185" s="18">
        <v>0</v>
      </c>
      <c r="Z185" s="18">
        <v>0</v>
      </c>
      <c r="AA185" s="18">
        <v>0</v>
      </c>
      <c r="AB185" s="18">
        <f t="shared" si="137"/>
        <v>3080191.3</v>
      </c>
      <c r="AC185" s="18">
        <f t="shared" si="138"/>
        <v>2032926.26</v>
      </c>
      <c r="AD185" s="18">
        <f t="shared" si="144"/>
        <v>1047265.04</v>
      </c>
      <c r="AE185" s="18">
        <v>0</v>
      </c>
      <c r="AF185" s="18">
        <v>0</v>
      </c>
      <c r="AG185" s="18">
        <v>0</v>
      </c>
      <c r="AH185" s="18">
        <v>0</v>
      </c>
      <c r="AI185" s="73">
        <v>0.74</v>
      </c>
      <c r="AJ185" s="81">
        <f t="shared" si="140"/>
        <v>0.26</v>
      </c>
      <c r="AK185" s="23">
        <f t="shared" si="99"/>
        <v>11846889.6</v>
      </c>
      <c r="AL185" s="22">
        <f t="shared" si="141"/>
        <v>8766698.3000000007</v>
      </c>
      <c r="AM185" s="22">
        <f t="shared" si="142"/>
        <v>3080191.3</v>
      </c>
      <c r="AN185" s="74" t="b">
        <f t="shared" si="93"/>
        <v>1</v>
      </c>
      <c r="AO185" s="74" t="b">
        <f t="shared" si="94"/>
        <v>1</v>
      </c>
      <c r="AP185" s="74" t="b">
        <f t="shared" si="95"/>
        <v>1</v>
      </c>
      <c r="AQ185" s="5" t="s">
        <v>1125</v>
      </c>
      <c r="AR185" s="28" t="s">
        <v>1155</v>
      </c>
      <c r="AS185" s="28" t="s">
        <v>1157</v>
      </c>
      <c r="AT185" t="b">
        <f t="shared" si="96"/>
        <v>1</v>
      </c>
      <c r="AU185" t="b">
        <f t="shared" si="97"/>
        <v>1</v>
      </c>
      <c r="AV185" t="b">
        <f t="shared" si="98"/>
        <v>1</v>
      </c>
      <c r="AW185" s="83">
        <f t="shared" si="100"/>
        <v>0.66</v>
      </c>
      <c r="AX185" s="83">
        <f t="shared" si="101"/>
        <v>0.66</v>
      </c>
      <c r="AY185" s="72" t="b">
        <f t="shared" si="102"/>
        <v>1</v>
      </c>
    </row>
    <row r="186" spans="1:51" ht="23.25" x14ac:dyDescent="0.35">
      <c r="A186" s="49">
        <v>862</v>
      </c>
      <c r="B186" s="77" t="s">
        <v>954</v>
      </c>
      <c r="C186" s="50" t="s">
        <v>955</v>
      </c>
      <c r="D186" s="51">
        <v>43117</v>
      </c>
      <c r="E186" s="52">
        <v>329.4</v>
      </c>
      <c r="F186" s="53">
        <v>2</v>
      </c>
      <c r="G186" s="52">
        <v>329.4</v>
      </c>
      <c r="H186" s="53">
        <v>2</v>
      </c>
      <c r="I186" s="54" t="s">
        <v>1166</v>
      </c>
      <c r="J186" s="54" t="s">
        <v>1167</v>
      </c>
      <c r="K186" s="55">
        <v>6</v>
      </c>
      <c r="L186" s="55">
        <v>6</v>
      </c>
      <c r="M186" s="56">
        <v>329.4</v>
      </c>
      <c r="N186" s="39"/>
      <c r="O186" s="39"/>
      <c r="P186" s="39"/>
      <c r="Q186" s="56">
        <v>329.4</v>
      </c>
      <c r="R186" s="57"/>
      <c r="S186" s="57"/>
      <c r="T186" s="18">
        <f t="shared" si="133"/>
        <v>35735947.200000003</v>
      </c>
      <c r="U186" s="18">
        <f t="shared" si="134"/>
        <v>26444600.93</v>
      </c>
      <c r="V186" s="18">
        <f t="shared" si="135"/>
        <v>17453436.609999999</v>
      </c>
      <c r="W186" s="18">
        <f t="shared" ref="W186:W194" si="145">U186-V186</f>
        <v>8991164.3200000003</v>
      </c>
      <c r="X186" s="18">
        <v>0</v>
      </c>
      <c r="Y186" s="18">
        <v>0</v>
      </c>
      <c r="Z186" s="18">
        <v>0</v>
      </c>
      <c r="AA186" s="18">
        <v>0</v>
      </c>
      <c r="AB186" s="18">
        <f t="shared" si="137"/>
        <v>9291346.2699999996</v>
      </c>
      <c r="AC186" s="18">
        <f t="shared" si="138"/>
        <v>6132288.54</v>
      </c>
      <c r="AD186" s="18">
        <f t="shared" si="144"/>
        <v>3159057.73</v>
      </c>
      <c r="AE186" s="18">
        <v>0</v>
      </c>
      <c r="AF186" s="18">
        <v>0</v>
      </c>
      <c r="AG186" s="18">
        <v>0</v>
      </c>
      <c r="AH186" s="18">
        <v>0</v>
      </c>
      <c r="AI186" s="73">
        <v>0.74</v>
      </c>
      <c r="AJ186" s="81">
        <f t="shared" si="140"/>
        <v>0.26</v>
      </c>
      <c r="AK186" s="23">
        <f t="shared" si="99"/>
        <v>35735947.200000003</v>
      </c>
      <c r="AL186" s="22">
        <f t="shared" si="141"/>
        <v>26444600.93</v>
      </c>
      <c r="AM186" s="22">
        <f t="shared" si="142"/>
        <v>9291346.2699999996</v>
      </c>
      <c r="AN186" s="74" t="b">
        <f t="shared" si="93"/>
        <v>1</v>
      </c>
      <c r="AO186" s="74" t="b">
        <f t="shared" si="94"/>
        <v>1</v>
      </c>
      <c r="AP186" s="74" t="b">
        <f t="shared" si="95"/>
        <v>1</v>
      </c>
      <c r="AQ186" s="5" t="s">
        <v>1125</v>
      </c>
      <c r="AR186" s="28" t="s">
        <v>1155</v>
      </c>
      <c r="AS186" s="28" t="s">
        <v>1157</v>
      </c>
      <c r="AT186" t="b">
        <f t="shared" si="96"/>
        <v>1</v>
      </c>
      <c r="AU186" t="b">
        <f t="shared" si="97"/>
        <v>1</v>
      </c>
      <c r="AV186" t="b">
        <f t="shared" si="98"/>
        <v>1</v>
      </c>
      <c r="AW186" s="83">
        <f t="shared" si="100"/>
        <v>0.66</v>
      </c>
      <c r="AX186" s="83">
        <f t="shared" si="101"/>
        <v>0.66</v>
      </c>
      <c r="AY186" s="72" t="b">
        <f t="shared" si="102"/>
        <v>1</v>
      </c>
    </row>
    <row r="187" spans="1:51" ht="23.25" x14ac:dyDescent="0.35">
      <c r="A187" s="49">
        <v>863</v>
      </c>
      <c r="B187" s="77" t="s">
        <v>956</v>
      </c>
      <c r="C187" s="50" t="s">
        <v>957</v>
      </c>
      <c r="D187" s="51">
        <v>43678</v>
      </c>
      <c r="E187" s="52">
        <v>37.07</v>
      </c>
      <c r="F187" s="53">
        <v>1</v>
      </c>
      <c r="G187" s="52">
        <v>37.07</v>
      </c>
      <c r="H187" s="53">
        <v>1</v>
      </c>
      <c r="I187" s="54" t="s">
        <v>1166</v>
      </c>
      <c r="J187" s="54" t="s">
        <v>1167</v>
      </c>
      <c r="K187" s="55">
        <v>1</v>
      </c>
      <c r="L187" s="55">
        <v>1</v>
      </c>
      <c r="M187" s="56">
        <v>37.07</v>
      </c>
      <c r="N187" s="39"/>
      <c r="O187" s="39"/>
      <c r="P187" s="39"/>
      <c r="Q187" s="56">
        <v>37.07</v>
      </c>
      <c r="R187" s="57"/>
      <c r="S187" s="57"/>
      <c r="T187" s="18">
        <f t="shared" si="133"/>
        <v>4021650.16</v>
      </c>
      <c r="U187" s="18">
        <f t="shared" si="134"/>
        <v>2976021.12</v>
      </c>
      <c r="V187" s="18">
        <f t="shared" si="135"/>
        <v>1964173.94</v>
      </c>
      <c r="W187" s="18">
        <f t="shared" si="145"/>
        <v>1011847.18</v>
      </c>
      <c r="X187" s="18">
        <v>0</v>
      </c>
      <c r="Y187" s="18">
        <v>0</v>
      </c>
      <c r="Z187" s="18">
        <v>0</v>
      </c>
      <c r="AA187" s="18">
        <v>0</v>
      </c>
      <c r="AB187" s="18">
        <f t="shared" si="137"/>
        <v>1045629.04</v>
      </c>
      <c r="AC187" s="18">
        <f t="shared" si="138"/>
        <v>690115.17</v>
      </c>
      <c r="AD187" s="18">
        <f t="shared" si="144"/>
        <v>355513.87</v>
      </c>
      <c r="AE187" s="18">
        <v>0</v>
      </c>
      <c r="AF187" s="18">
        <v>0</v>
      </c>
      <c r="AG187" s="18">
        <v>0</v>
      </c>
      <c r="AH187" s="18">
        <v>0</v>
      </c>
      <c r="AI187" s="73">
        <v>0.74</v>
      </c>
      <c r="AJ187" s="81">
        <f t="shared" si="140"/>
        <v>0.26</v>
      </c>
      <c r="AK187" s="23">
        <f t="shared" si="99"/>
        <v>4021650.16</v>
      </c>
      <c r="AL187" s="22">
        <f t="shared" si="141"/>
        <v>2976021.12</v>
      </c>
      <c r="AM187" s="22">
        <f t="shared" si="142"/>
        <v>1045629.04</v>
      </c>
      <c r="AN187" s="74" t="b">
        <f t="shared" si="93"/>
        <v>1</v>
      </c>
      <c r="AO187" s="74" t="b">
        <f t="shared" si="94"/>
        <v>1</v>
      </c>
      <c r="AP187" s="74" t="b">
        <f t="shared" si="95"/>
        <v>1</v>
      </c>
      <c r="AQ187" s="5" t="s">
        <v>1125</v>
      </c>
      <c r="AR187" s="28" t="s">
        <v>1155</v>
      </c>
      <c r="AS187" s="28" t="s">
        <v>1157</v>
      </c>
      <c r="AT187" t="b">
        <f t="shared" si="96"/>
        <v>1</v>
      </c>
      <c r="AU187" t="b">
        <f t="shared" si="97"/>
        <v>1</v>
      </c>
      <c r="AV187" t="b">
        <f t="shared" si="98"/>
        <v>1</v>
      </c>
      <c r="AW187" s="83">
        <f t="shared" si="100"/>
        <v>0.66</v>
      </c>
      <c r="AX187" s="83">
        <f t="shared" si="101"/>
        <v>0.66</v>
      </c>
      <c r="AY187" s="72" t="b">
        <f t="shared" si="102"/>
        <v>1</v>
      </c>
    </row>
    <row r="188" spans="1:51" ht="23.25" x14ac:dyDescent="0.35">
      <c r="A188" s="49">
        <v>864</v>
      </c>
      <c r="B188" s="77" t="s">
        <v>958</v>
      </c>
      <c r="C188" s="50">
        <v>25</v>
      </c>
      <c r="D188" s="51">
        <v>43637</v>
      </c>
      <c r="E188" s="52">
        <v>173.4</v>
      </c>
      <c r="F188" s="53">
        <v>4</v>
      </c>
      <c r="G188" s="52">
        <v>173.4</v>
      </c>
      <c r="H188" s="53">
        <v>4</v>
      </c>
      <c r="I188" s="54" t="s">
        <v>1166</v>
      </c>
      <c r="J188" s="54" t="s">
        <v>1167</v>
      </c>
      <c r="K188" s="55">
        <v>4</v>
      </c>
      <c r="L188" s="55">
        <v>4</v>
      </c>
      <c r="M188" s="56">
        <v>173.4</v>
      </c>
      <c r="N188" s="39"/>
      <c r="O188" s="39"/>
      <c r="P188" s="39"/>
      <c r="Q188" s="56">
        <v>173.4</v>
      </c>
      <c r="R188" s="57"/>
      <c r="S188" s="57"/>
      <c r="T188" s="18">
        <f t="shared" si="133"/>
        <v>18811819.199999999</v>
      </c>
      <c r="U188" s="18">
        <f t="shared" si="134"/>
        <v>13920746.210000001</v>
      </c>
      <c r="V188" s="18">
        <f t="shared" si="135"/>
        <v>9187692.5</v>
      </c>
      <c r="W188" s="18">
        <f t="shared" si="145"/>
        <v>4733053.71</v>
      </c>
      <c r="X188" s="18">
        <v>0</v>
      </c>
      <c r="Y188" s="18">
        <v>0</v>
      </c>
      <c r="Z188" s="18">
        <v>0</v>
      </c>
      <c r="AA188" s="18">
        <v>0</v>
      </c>
      <c r="AB188" s="18">
        <f t="shared" si="137"/>
        <v>4891072.99</v>
      </c>
      <c r="AC188" s="18">
        <f t="shared" si="138"/>
        <v>3228108.17</v>
      </c>
      <c r="AD188" s="18">
        <f t="shared" si="144"/>
        <v>1662964.82</v>
      </c>
      <c r="AE188" s="18">
        <v>0</v>
      </c>
      <c r="AF188" s="18">
        <v>0</v>
      </c>
      <c r="AG188" s="18">
        <v>0</v>
      </c>
      <c r="AH188" s="18">
        <v>0</v>
      </c>
      <c r="AI188" s="73">
        <v>0.74</v>
      </c>
      <c r="AJ188" s="81">
        <f t="shared" si="140"/>
        <v>0.26</v>
      </c>
      <c r="AK188" s="23">
        <f t="shared" si="99"/>
        <v>18811819.199999999</v>
      </c>
      <c r="AL188" s="22">
        <f t="shared" si="141"/>
        <v>13920746.210000001</v>
      </c>
      <c r="AM188" s="22">
        <f t="shared" si="142"/>
        <v>4891072.99</v>
      </c>
      <c r="AN188" s="74" t="b">
        <f t="shared" si="93"/>
        <v>1</v>
      </c>
      <c r="AO188" s="74" t="b">
        <f t="shared" si="94"/>
        <v>1</v>
      </c>
      <c r="AP188" s="74" t="b">
        <f t="shared" si="95"/>
        <v>1</v>
      </c>
      <c r="AQ188" s="5" t="s">
        <v>1125</v>
      </c>
      <c r="AR188" s="28" t="s">
        <v>1155</v>
      </c>
      <c r="AS188" s="28" t="s">
        <v>1157</v>
      </c>
      <c r="AT188" t="b">
        <f t="shared" si="96"/>
        <v>1</v>
      </c>
      <c r="AU188" t="b">
        <f t="shared" si="97"/>
        <v>1</v>
      </c>
      <c r="AV188" t="b">
        <f t="shared" si="98"/>
        <v>1</v>
      </c>
      <c r="AW188" s="83">
        <f t="shared" si="100"/>
        <v>0.66</v>
      </c>
      <c r="AX188" s="83">
        <f t="shared" si="101"/>
        <v>0.66</v>
      </c>
      <c r="AY188" s="72" t="b">
        <f t="shared" si="102"/>
        <v>1</v>
      </c>
    </row>
    <row r="189" spans="1:51" ht="23.25" x14ac:dyDescent="0.35">
      <c r="A189" s="49">
        <v>865</v>
      </c>
      <c r="B189" s="77" t="s">
        <v>959</v>
      </c>
      <c r="C189" s="50" t="s">
        <v>960</v>
      </c>
      <c r="D189" s="51">
        <v>43117</v>
      </c>
      <c r="E189" s="52">
        <v>178.2</v>
      </c>
      <c r="F189" s="53">
        <v>10</v>
      </c>
      <c r="G189" s="52">
        <v>178.2</v>
      </c>
      <c r="H189" s="53">
        <v>10</v>
      </c>
      <c r="I189" s="54" t="s">
        <v>1166</v>
      </c>
      <c r="J189" s="54" t="s">
        <v>1167</v>
      </c>
      <c r="K189" s="55">
        <v>10</v>
      </c>
      <c r="L189" s="55">
        <v>10</v>
      </c>
      <c r="M189" s="56">
        <v>178.2</v>
      </c>
      <c r="N189" s="39"/>
      <c r="O189" s="39"/>
      <c r="P189" s="39"/>
      <c r="Q189" s="56">
        <v>178.2</v>
      </c>
      <c r="R189" s="57"/>
      <c r="S189" s="57"/>
      <c r="T189" s="18">
        <f t="shared" si="133"/>
        <v>19332561.600000001</v>
      </c>
      <c r="U189" s="18">
        <f t="shared" si="134"/>
        <v>14306095.58</v>
      </c>
      <c r="V189" s="18">
        <f t="shared" si="135"/>
        <v>9442023.0800000001</v>
      </c>
      <c r="W189" s="18">
        <f t="shared" si="145"/>
        <v>4864072.5</v>
      </c>
      <c r="X189" s="18">
        <v>0</v>
      </c>
      <c r="Y189" s="18">
        <v>0</v>
      </c>
      <c r="Z189" s="18">
        <v>0</v>
      </c>
      <c r="AA189" s="18">
        <v>0</v>
      </c>
      <c r="AB189" s="18">
        <f t="shared" si="137"/>
        <v>5026466.0199999996</v>
      </c>
      <c r="AC189" s="18">
        <f t="shared" si="138"/>
        <v>3317467.57</v>
      </c>
      <c r="AD189" s="18">
        <f t="shared" si="144"/>
        <v>1708998.45</v>
      </c>
      <c r="AE189" s="18">
        <v>0</v>
      </c>
      <c r="AF189" s="18">
        <v>0</v>
      </c>
      <c r="AG189" s="18">
        <v>0</v>
      </c>
      <c r="AH189" s="18">
        <v>0</v>
      </c>
      <c r="AI189" s="73">
        <v>0.74</v>
      </c>
      <c r="AJ189" s="81">
        <f t="shared" si="140"/>
        <v>0.26</v>
      </c>
      <c r="AK189" s="23">
        <f t="shared" si="99"/>
        <v>19332561.600000001</v>
      </c>
      <c r="AL189" s="22">
        <f t="shared" si="141"/>
        <v>14306095.58</v>
      </c>
      <c r="AM189" s="22">
        <f t="shared" si="142"/>
        <v>5026466.0199999996</v>
      </c>
      <c r="AN189" s="74" t="b">
        <f t="shared" si="93"/>
        <v>1</v>
      </c>
      <c r="AO189" s="74" t="b">
        <f t="shared" si="94"/>
        <v>1</v>
      </c>
      <c r="AP189" s="74" t="b">
        <f t="shared" si="95"/>
        <v>1</v>
      </c>
      <c r="AQ189" s="5" t="s">
        <v>1125</v>
      </c>
      <c r="AR189" s="28" t="s">
        <v>1155</v>
      </c>
      <c r="AS189" s="28" t="s">
        <v>1157</v>
      </c>
      <c r="AT189" t="b">
        <f t="shared" si="96"/>
        <v>1</v>
      </c>
      <c r="AU189" t="b">
        <f t="shared" si="97"/>
        <v>1</v>
      </c>
      <c r="AV189" t="b">
        <f t="shared" si="98"/>
        <v>1</v>
      </c>
      <c r="AW189" s="83">
        <f t="shared" si="100"/>
        <v>0.66</v>
      </c>
      <c r="AX189" s="83">
        <f t="shared" si="101"/>
        <v>0.66</v>
      </c>
      <c r="AY189" s="72" t="b">
        <f t="shared" si="102"/>
        <v>1</v>
      </c>
    </row>
    <row r="190" spans="1:51" ht="23.25" x14ac:dyDescent="0.35">
      <c r="A190" s="49">
        <v>866</v>
      </c>
      <c r="B190" s="77" t="s">
        <v>961</v>
      </c>
      <c r="C190" s="50" t="s">
        <v>962</v>
      </c>
      <c r="D190" s="51">
        <v>42936</v>
      </c>
      <c r="E190" s="52">
        <v>433.7</v>
      </c>
      <c r="F190" s="53">
        <v>20</v>
      </c>
      <c r="G190" s="52">
        <v>433.7</v>
      </c>
      <c r="H190" s="53">
        <v>20</v>
      </c>
      <c r="I190" s="54" t="s">
        <v>1166</v>
      </c>
      <c r="J190" s="54" t="s">
        <v>1167</v>
      </c>
      <c r="K190" s="55">
        <v>20</v>
      </c>
      <c r="L190" s="55">
        <v>20</v>
      </c>
      <c r="M190" s="56">
        <v>433.7</v>
      </c>
      <c r="N190" s="39"/>
      <c r="O190" s="39"/>
      <c r="P190" s="39"/>
      <c r="Q190" s="56">
        <v>433.7</v>
      </c>
      <c r="R190" s="57"/>
      <c r="S190" s="57"/>
      <c r="T190" s="18">
        <f t="shared" si="133"/>
        <v>47051245.600000001</v>
      </c>
      <c r="U190" s="18">
        <f t="shared" si="134"/>
        <v>34817921.740000002</v>
      </c>
      <c r="V190" s="18">
        <f t="shared" si="135"/>
        <v>22979828.350000001</v>
      </c>
      <c r="W190" s="18">
        <f t="shared" si="145"/>
        <v>11838093.390000001</v>
      </c>
      <c r="X190" s="18">
        <v>0</v>
      </c>
      <c r="Y190" s="18">
        <v>0</v>
      </c>
      <c r="Z190" s="18">
        <v>0</v>
      </c>
      <c r="AA190" s="18">
        <v>0</v>
      </c>
      <c r="AB190" s="18">
        <f t="shared" si="137"/>
        <v>12233323.859999999</v>
      </c>
      <c r="AC190" s="18">
        <f t="shared" si="138"/>
        <v>8073993.75</v>
      </c>
      <c r="AD190" s="18">
        <f t="shared" si="144"/>
        <v>4159330.11</v>
      </c>
      <c r="AE190" s="18">
        <v>0</v>
      </c>
      <c r="AF190" s="18">
        <v>0</v>
      </c>
      <c r="AG190" s="18">
        <v>0</v>
      </c>
      <c r="AH190" s="18">
        <v>0</v>
      </c>
      <c r="AI190" s="73">
        <v>0.74</v>
      </c>
      <c r="AJ190" s="81">
        <f t="shared" si="140"/>
        <v>0.26</v>
      </c>
      <c r="AK190" s="23">
        <f t="shared" si="99"/>
        <v>47051245.600000001</v>
      </c>
      <c r="AL190" s="22">
        <f t="shared" si="141"/>
        <v>34817921.740000002</v>
      </c>
      <c r="AM190" s="22">
        <f t="shared" si="142"/>
        <v>12233323.859999999</v>
      </c>
      <c r="AN190" s="74" t="b">
        <f t="shared" si="93"/>
        <v>1</v>
      </c>
      <c r="AO190" s="74" t="b">
        <f t="shared" si="94"/>
        <v>1</v>
      </c>
      <c r="AP190" s="74" t="b">
        <f t="shared" si="95"/>
        <v>1</v>
      </c>
      <c r="AQ190" s="5" t="s">
        <v>1125</v>
      </c>
      <c r="AR190" s="28" t="s">
        <v>1155</v>
      </c>
      <c r="AS190" s="28" t="s">
        <v>1157</v>
      </c>
      <c r="AT190" t="b">
        <f t="shared" si="96"/>
        <v>1</v>
      </c>
      <c r="AU190" t="b">
        <f t="shared" si="97"/>
        <v>1</v>
      </c>
      <c r="AV190" t="b">
        <f t="shared" si="98"/>
        <v>1</v>
      </c>
      <c r="AW190" s="83">
        <f t="shared" si="100"/>
        <v>0.66</v>
      </c>
      <c r="AX190" s="83">
        <f t="shared" si="101"/>
        <v>0.66</v>
      </c>
      <c r="AY190" s="72" t="b">
        <f t="shared" si="102"/>
        <v>1</v>
      </c>
    </row>
    <row r="191" spans="1:51" ht="23.25" x14ac:dyDescent="0.35">
      <c r="A191" s="49">
        <v>867</v>
      </c>
      <c r="B191" s="77" t="s">
        <v>963</v>
      </c>
      <c r="C191" s="50" t="s">
        <v>964</v>
      </c>
      <c r="D191" s="51">
        <v>42936</v>
      </c>
      <c r="E191" s="52">
        <v>513</v>
      </c>
      <c r="F191" s="53">
        <v>23</v>
      </c>
      <c r="G191" s="52">
        <v>513</v>
      </c>
      <c r="H191" s="53">
        <v>23</v>
      </c>
      <c r="I191" s="54" t="s">
        <v>1166</v>
      </c>
      <c r="J191" s="54" t="s">
        <v>1167</v>
      </c>
      <c r="K191" s="55">
        <v>23</v>
      </c>
      <c r="L191" s="55">
        <v>23</v>
      </c>
      <c r="M191" s="56">
        <v>513</v>
      </c>
      <c r="N191" s="39"/>
      <c r="O191" s="39"/>
      <c r="P191" s="39"/>
      <c r="Q191" s="56">
        <v>513</v>
      </c>
      <c r="R191" s="57"/>
      <c r="S191" s="57"/>
      <c r="T191" s="18">
        <f t="shared" si="133"/>
        <v>55654344</v>
      </c>
      <c r="U191" s="18">
        <f t="shared" si="134"/>
        <v>41184214.560000002</v>
      </c>
      <c r="V191" s="18">
        <f t="shared" si="135"/>
        <v>27181581.609999999</v>
      </c>
      <c r="W191" s="18">
        <f t="shared" si="145"/>
        <v>14002632.949999999</v>
      </c>
      <c r="X191" s="18">
        <v>0</v>
      </c>
      <c r="Y191" s="18">
        <v>0</v>
      </c>
      <c r="Z191" s="18">
        <v>0</v>
      </c>
      <c r="AA191" s="18">
        <v>0</v>
      </c>
      <c r="AB191" s="18">
        <f t="shared" si="137"/>
        <v>14470129.439999999</v>
      </c>
      <c r="AC191" s="18">
        <f t="shared" si="138"/>
        <v>9550285.4299999997</v>
      </c>
      <c r="AD191" s="18">
        <f t="shared" si="144"/>
        <v>4919844.01</v>
      </c>
      <c r="AE191" s="18">
        <v>0</v>
      </c>
      <c r="AF191" s="18">
        <v>0</v>
      </c>
      <c r="AG191" s="18">
        <v>0</v>
      </c>
      <c r="AH191" s="18">
        <v>0</v>
      </c>
      <c r="AI191" s="73">
        <v>0.74</v>
      </c>
      <c r="AJ191" s="81">
        <f t="shared" si="140"/>
        <v>0.26</v>
      </c>
      <c r="AK191" s="23">
        <f t="shared" si="99"/>
        <v>55654344</v>
      </c>
      <c r="AL191" s="22">
        <f t="shared" si="141"/>
        <v>41184214.560000002</v>
      </c>
      <c r="AM191" s="22">
        <f t="shared" si="142"/>
        <v>14470129.439999999</v>
      </c>
      <c r="AN191" s="74" t="b">
        <f t="shared" si="93"/>
        <v>1</v>
      </c>
      <c r="AO191" s="74" t="b">
        <f t="shared" si="94"/>
        <v>1</v>
      </c>
      <c r="AP191" s="74" t="b">
        <f t="shared" si="95"/>
        <v>1</v>
      </c>
      <c r="AQ191" s="5" t="s">
        <v>1125</v>
      </c>
      <c r="AR191" s="28" t="s">
        <v>1155</v>
      </c>
      <c r="AS191" s="28" t="s">
        <v>1157</v>
      </c>
      <c r="AT191" t="b">
        <f t="shared" si="96"/>
        <v>1</v>
      </c>
      <c r="AU191" t="b">
        <f t="shared" si="97"/>
        <v>1</v>
      </c>
      <c r="AV191" t="b">
        <f t="shared" si="98"/>
        <v>1</v>
      </c>
      <c r="AW191" s="83">
        <f t="shared" si="100"/>
        <v>0.66</v>
      </c>
      <c r="AX191" s="83">
        <f t="shared" si="101"/>
        <v>0.66</v>
      </c>
      <c r="AY191" s="72" t="b">
        <f t="shared" si="102"/>
        <v>1</v>
      </c>
    </row>
    <row r="192" spans="1:51" ht="23.25" x14ac:dyDescent="0.35">
      <c r="A192" s="49">
        <v>868</v>
      </c>
      <c r="B192" s="77" t="s">
        <v>965</v>
      </c>
      <c r="C192" s="50" t="s">
        <v>966</v>
      </c>
      <c r="D192" s="51">
        <v>42936</v>
      </c>
      <c r="E192" s="52">
        <v>513.20000000000005</v>
      </c>
      <c r="F192" s="53">
        <v>29</v>
      </c>
      <c r="G192" s="52">
        <v>513.20000000000005</v>
      </c>
      <c r="H192" s="53">
        <v>29</v>
      </c>
      <c r="I192" s="54" t="s">
        <v>1166</v>
      </c>
      <c r="J192" s="54" t="s">
        <v>1167</v>
      </c>
      <c r="K192" s="55">
        <v>29</v>
      </c>
      <c r="L192" s="55">
        <v>29</v>
      </c>
      <c r="M192" s="56">
        <v>513.20000000000005</v>
      </c>
      <c r="N192" s="39"/>
      <c r="O192" s="39"/>
      <c r="P192" s="39"/>
      <c r="Q192" s="56">
        <v>513.20000000000005</v>
      </c>
      <c r="R192" s="57"/>
      <c r="S192" s="57"/>
      <c r="T192" s="18">
        <f t="shared" si="133"/>
        <v>55676041.600000001</v>
      </c>
      <c r="U192" s="18">
        <f t="shared" si="134"/>
        <v>41200270.780000001</v>
      </c>
      <c r="V192" s="18">
        <f t="shared" si="135"/>
        <v>27192178.710000001</v>
      </c>
      <c r="W192" s="18">
        <f t="shared" si="145"/>
        <v>14008092.07</v>
      </c>
      <c r="X192" s="18">
        <v>0</v>
      </c>
      <c r="Y192" s="18">
        <v>0</v>
      </c>
      <c r="Z192" s="18">
        <v>0</v>
      </c>
      <c r="AA192" s="18">
        <v>0</v>
      </c>
      <c r="AB192" s="18">
        <f t="shared" si="137"/>
        <v>14475770.82</v>
      </c>
      <c r="AC192" s="18">
        <f t="shared" si="138"/>
        <v>9554008.7400000002</v>
      </c>
      <c r="AD192" s="18">
        <f t="shared" si="144"/>
        <v>4921762.08</v>
      </c>
      <c r="AE192" s="18">
        <v>0</v>
      </c>
      <c r="AF192" s="18">
        <v>0</v>
      </c>
      <c r="AG192" s="18">
        <v>0</v>
      </c>
      <c r="AH192" s="18">
        <v>0</v>
      </c>
      <c r="AI192" s="73">
        <v>0.74</v>
      </c>
      <c r="AJ192" s="81">
        <f t="shared" si="140"/>
        <v>0.26</v>
      </c>
      <c r="AK192" s="23">
        <f t="shared" si="99"/>
        <v>55676041.600000001</v>
      </c>
      <c r="AL192" s="22">
        <f t="shared" si="141"/>
        <v>41200270.780000001</v>
      </c>
      <c r="AM192" s="22">
        <f t="shared" si="142"/>
        <v>14475770.82</v>
      </c>
      <c r="AN192" s="74" t="b">
        <f t="shared" si="93"/>
        <v>1</v>
      </c>
      <c r="AO192" s="74" t="b">
        <f t="shared" si="94"/>
        <v>1</v>
      </c>
      <c r="AP192" s="74" t="b">
        <f t="shared" si="95"/>
        <v>1</v>
      </c>
      <c r="AQ192" s="5" t="s">
        <v>1125</v>
      </c>
      <c r="AR192" s="28" t="s">
        <v>1155</v>
      </c>
      <c r="AS192" s="28" t="s">
        <v>1157</v>
      </c>
      <c r="AT192" t="b">
        <f t="shared" si="96"/>
        <v>1</v>
      </c>
      <c r="AU192" t="b">
        <f t="shared" si="97"/>
        <v>1</v>
      </c>
      <c r="AV192" t="b">
        <f t="shared" si="98"/>
        <v>1</v>
      </c>
      <c r="AW192" s="83">
        <f t="shared" si="100"/>
        <v>0.66</v>
      </c>
      <c r="AX192" s="83">
        <f t="shared" si="101"/>
        <v>0.66</v>
      </c>
      <c r="AY192" s="72" t="b">
        <f t="shared" si="102"/>
        <v>1</v>
      </c>
    </row>
    <row r="193" spans="1:51" ht="23.25" x14ac:dyDescent="0.35">
      <c r="A193" s="49">
        <v>869</v>
      </c>
      <c r="B193" s="77" t="s">
        <v>967</v>
      </c>
      <c r="C193" s="50" t="s">
        <v>968</v>
      </c>
      <c r="D193" s="51">
        <v>43117</v>
      </c>
      <c r="E193" s="52">
        <v>675.3</v>
      </c>
      <c r="F193" s="53">
        <v>44</v>
      </c>
      <c r="G193" s="52">
        <v>675.3</v>
      </c>
      <c r="H193" s="53">
        <v>44</v>
      </c>
      <c r="I193" s="54" t="s">
        <v>1166</v>
      </c>
      <c r="J193" s="54" t="s">
        <v>1167</v>
      </c>
      <c r="K193" s="55">
        <v>44</v>
      </c>
      <c r="L193" s="55">
        <v>44</v>
      </c>
      <c r="M193" s="56">
        <v>675.3</v>
      </c>
      <c r="N193" s="39"/>
      <c r="O193" s="39"/>
      <c r="P193" s="39"/>
      <c r="Q193" s="56">
        <v>675.3</v>
      </c>
      <c r="R193" s="57"/>
      <c r="S193" s="57"/>
      <c r="T193" s="18">
        <f t="shared" si="133"/>
        <v>73261946.400000006</v>
      </c>
      <c r="U193" s="18">
        <f t="shared" si="134"/>
        <v>54213840.340000004</v>
      </c>
      <c r="V193" s="18">
        <f t="shared" si="135"/>
        <v>35781134.619999997</v>
      </c>
      <c r="W193" s="18">
        <f t="shared" si="145"/>
        <v>18432705.719999999</v>
      </c>
      <c r="X193" s="18">
        <v>0</v>
      </c>
      <c r="Y193" s="18">
        <v>0</v>
      </c>
      <c r="Z193" s="18">
        <v>0</v>
      </c>
      <c r="AA193" s="18">
        <v>0</v>
      </c>
      <c r="AB193" s="18">
        <f t="shared" si="137"/>
        <v>19048106.059999999</v>
      </c>
      <c r="AC193" s="18">
        <f t="shared" si="138"/>
        <v>12571750</v>
      </c>
      <c r="AD193" s="18">
        <f t="shared" si="144"/>
        <v>6476356.0599999996</v>
      </c>
      <c r="AE193" s="18">
        <v>0</v>
      </c>
      <c r="AF193" s="18">
        <v>0</v>
      </c>
      <c r="AG193" s="18">
        <v>0</v>
      </c>
      <c r="AH193" s="18">
        <v>0</v>
      </c>
      <c r="AI193" s="73">
        <v>0.74</v>
      </c>
      <c r="AJ193" s="81">
        <f t="shared" si="140"/>
        <v>0.26</v>
      </c>
      <c r="AK193" s="23">
        <f t="shared" si="99"/>
        <v>73261946.400000006</v>
      </c>
      <c r="AL193" s="22">
        <f t="shared" si="141"/>
        <v>54213840.340000004</v>
      </c>
      <c r="AM193" s="22">
        <f t="shared" si="142"/>
        <v>19048106.059999999</v>
      </c>
      <c r="AN193" s="74" t="b">
        <f t="shared" si="93"/>
        <v>1</v>
      </c>
      <c r="AO193" s="74" t="b">
        <f t="shared" si="94"/>
        <v>1</v>
      </c>
      <c r="AP193" s="74" t="b">
        <f t="shared" si="95"/>
        <v>1</v>
      </c>
      <c r="AQ193" s="5" t="s">
        <v>1125</v>
      </c>
      <c r="AR193" s="28" t="s">
        <v>1155</v>
      </c>
      <c r="AS193" s="28" t="s">
        <v>1157</v>
      </c>
      <c r="AT193" t="b">
        <f t="shared" si="96"/>
        <v>1</v>
      </c>
      <c r="AU193" t="b">
        <f t="shared" si="97"/>
        <v>1</v>
      </c>
      <c r="AV193" t="b">
        <f t="shared" si="98"/>
        <v>1</v>
      </c>
      <c r="AW193" s="83">
        <f t="shared" si="100"/>
        <v>0.66</v>
      </c>
      <c r="AX193" s="83">
        <f t="shared" si="101"/>
        <v>0.66</v>
      </c>
      <c r="AY193" s="72" t="b">
        <f t="shared" si="102"/>
        <v>1</v>
      </c>
    </row>
    <row r="194" spans="1:51" ht="23.25" x14ac:dyDescent="0.35">
      <c r="A194" s="49">
        <v>870</v>
      </c>
      <c r="B194" s="77" t="s">
        <v>969</v>
      </c>
      <c r="C194" s="50" t="s">
        <v>970</v>
      </c>
      <c r="D194" s="51">
        <v>42936</v>
      </c>
      <c r="E194" s="52">
        <v>1304.9000000000001</v>
      </c>
      <c r="F194" s="53">
        <v>100</v>
      </c>
      <c r="G194" s="52">
        <v>1304.9000000000001</v>
      </c>
      <c r="H194" s="53">
        <v>100</v>
      </c>
      <c r="I194" s="54" t="s">
        <v>1166</v>
      </c>
      <c r="J194" s="54" t="s">
        <v>1167</v>
      </c>
      <c r="K194" s="55">
        <v>100</v>
      </c>
      <c r="L194" s="55">
        <v>100</v>
      </c>
      <c r="M194" s="56">
        <v>1304.9000000000001</v>
      </c>
      <c r="N194" s="39"/>
      <c r="O194" s="39"/>
      <c r="P194" s="39"/>
      <c r="Q194" s="56">
        <v>1304.9000000000001</v>
      </c>
      <c r="R194" s="57"/>
      <c r="S194" s="57"/>
      <c r="T194" s="18">
        <f t="shared" si="133"/>
        <v>141565991.19999999</v>
      </c>
      <c r="U194" s="18">
        <f t="shared" si="134"/>
        <v>104758833.48999999</v>
      </c>
      <c r="V194" s="18">
        <f t="shared" si="135"/>
        <v>69140830.099999994</v>
      </c>
      <c r="W194" s="18">
        <f t="shared" si="145"/>
        <v>35618003.390000001</v>
      </c>
      <c r="X194" s="18">
        <v>0</v>
      </c>
      <c r="Y194" s="18">
        <v>0</v>
      </c>
      <c r="Z194" s="18">
        <v>0</v>
      </c>
      <c r="AA194" s="18">
        <v>0</v>
      </c>
      <c r="AB194" s="18">
        <f t="shared" si="137"/>
        <v>36807157.710000001</v>
      </c>
      <c r="AC194" s="18">
        <f t="shared" si="138"/>
        <v>24292724.09</v>
      </c>
      <c r="AD194" s="18">
        <f t="shared" si="144"/>
        <v>12514433.619999999</v>
      </c>
      <c r="AE194" s="18">
        <v>0</v>
      </c>
      <c r="AF194" s="18">
        <v>0</v>
      </c>
      <c r="AG194" s="18">
        <v>0</v>
      </c>
      <c r="AH194" s="18">
        <v>0</v>
      </c>
      <c r="AI194" s="73">
        <v>0.74</v>
      </c>
      <c r="AJ194" s="81">
        <f t="shared" si="140"/>
        <v>0.26</v>
      </c>
      <c r="AK194" s="23">
        <f t="shared" si="99"/>
        <v>141565991.19999999</v>
      </c>
      <c r="AL194" s="22">
        <f t="shared" si="141"/>
        <v>104758833.48999999</v>
      </c>
      <c r="AM194" s="22">
        <f t="shared" si="142"/>
        <v>36807157.710000001</v>
      </c>
      <c r="AN194" s="74" t="b">
        <f t="shared" si="93"/>
        <v>1</v>
      </c>
      <c r="AO194" s="74" t="b">
        <f t="shared" si="94"/>
        <v>1</v>
      </c>
      <c r="AP194" s="74" t="b">
        <f t="shared" si="95"/>
        <v>1</v>
      </c>
      <c r="AQ194" s="5" t="s">
        <v>1125</v>
      </c>
      <c r="AR194" s="28" t="s">
        <v>1155</v>
      </c>
      <c r="AS194" s="28" t="s">
        <v>1157</v>
      </c>
      <c r="AT194" t="b">
        <f t="shared" si="96"/>
        <v>1</v>
      </c>
      <c r="AU194" t="b">
        <f t="shared" si="97"/>
        <v>1</v>
      </c>
      <c r="AV194" t="b">
        <f t="shared" si="98"/>
        <v>1</v>
      </c>
      <c r="AW194" s="83">
        <f t="shared" si="100"/>
        <v>0.66</v>
      </c>
      <c r="AX194" s="83">
        <f t="shared" si="101"/>
        <v>0.66</v>
      </c>
      <c r="AY194" s="72" t="b">
        <f t="shared" si="102"/>
        <v>1</v>
      </c>
    </row>
    <row r="195" spans="1:51" ht="23.25" x14ac:dyDescent="0.35">
      <c r="A195" s="49">
        <v>872</v>
      </c>
      <c r="B195" s="77" t="s">
        <v>971</v>
      </c>
      <c r="C195" s="50" t="s">
        <v>972</v>
      </c>
      <c r="D195" s="51">
        <v>42888</v>
      </c>
      <c r="E195" s="52">
        <v>452.8</v>
      </c>
      <c r="F195" s="53">
        <v>22</v>
      </c>
      <c r="G195" s="52">
        <v>452.8</v>
      </c>
      <c r="H195" s="53">
        <v>22</v>
      </c>
      <c r="I195" s="54" t="s">
        <v>1166</v>
      </c>
      <c r="J195" s="54" t="s">
        <v>1167</v>
      </c>
      <c r="K195" s="55">
        <v>22</v>
      </c>
      <c r="L195" s="55">
        <v>22</v>
      </c>
      <c r="M195" s="56">
        <v>452.8</v>
      </c>
      <c r="N195" s="39"/>
      <c r="O195" s="39"/>
      <c r="P195" s="39"/>
      <c r="Q195" s="56">
        <v>452.8</v>
      </c>
      <c r="R195" s="57"/>
      <c r="S195" s="57"/>
      <c r="T195" s="18">
        <f t="shared" si="133"/>
        <v>49123366.399999999</v>
      </c>
      <c r="U195" s="18">
        <f t="shared" si="134"/>
        <v>36351291.140000001</v>
      </c>
      <c r="V195" s="18">
        <f t="shared" si="135"/>
        <v>23991852.149999999</v>
      </c>
      <c r="W195" s="18">
        <f t="shared" ref="W195:W197" si="146">U195-V195</f>
        <v>12359438.99</v>
      </c>
      <c r="X195" s="18">
        <v>0</v>
      </c>
      <c r="Y195" s="18">
        <v>0</v>
      </c>
      <c r="Z195" s="18">
        <v>0</v>
      </c>
      <c r="AA195" s="18">
        <v>0</v>
      </c>
      <c r="AB195" s="18">
        <f t="shared" si="137"/>
        <v>12772075.26</v>
      </c>
      <c r="AC195" s="18">
        <f t="shared" si="138"/>
        <v>8429569.6699999999</v>
      </c>
      <c r="AD195" s="18">
        <f t="shared" si="144"/>
        <v>4342505.59</v>
      </c>
      <c r="AE195" s="18">
        <v>0</v>
      </c>
      <c r="AF195" s="18">
        <v>0</v>
      </c>
      <c r="AG195" s="18">
        <v>0</v>
      </c>
      <c r="AH195" s="18">
        <v>0</v>
      </c>
      <c r="AI195" s="73">
        <v>0.74</v>
      </c>
      <c r="AJ195" s="81">
        <f t="shared" si="140"/>
        <v>0.26</v>
      </c>
      <c r="AK195" s="23">
        <f t="shared" si="99"/>
        <v>49123366.399999999</v>
      </c>
      <c r="AL195" s="22">
        <f t="shared" si="141"/>
        <v>36351291.140000001</v>
      </c>
      <c r="AM195" s="22">
        <f t="shared" si="142"/>
        <v>12772075.26</v>
      </c>
      <c r="AN195" s="74" t="b">
        <f t="shared" si="93"/>
        <v>1</v>
      </c>
      <c r="AO195" s="74" t="b">
        <f t="shared" si="94"/>
        <v>1</v>
      </c>
      <c r="AP195" s="74" t="b">
        <f t="shared" si="95"/>
        <v>1</v>
      </c>
      <c r="AQ195" s="5" t="s">
        <v>1125</v>
      </c>
      <c r="AR195" s="28" t="s">
        <v>1155</v>
      </c>
      <c r="AS195" s="28" t="s">
        <v>1157</v>
      </c>
      <c r="AT195" t="b">
        <f t="shared" si="96"/>
        <v>1</v>
      </c>
      <c r="AU195" t="b">
        <f t="shared" si="97"/>
        <v>1</v>
      </c>
      <c r="AV195" t="b">
        <f t="shared" si="98"/>
        <v>1</v>
      </c>
      <c r="AW195" s="83">
        <f t="shared" si="100"/>
        <v>0.66</v>
      </c>
      <c r="AX195" s="83">
        <f t="shared" si="101"/>
        <v>0.66</v>
      </c>
      <c r="AY195" s="72" t="b">
        <f t="shared" si="102"/>
        <v>1</v>
      </c>
    </row>
    <row r="196" spans="1:51" ht="23.25" x14ac:dyDescent="0.35">
      <c r="A196" s="49">
        <v>873</v>
      </c>
      <c r="B196" s="77" t="s">
        <v>973</v>
      </c>
      <c r="C196" s="50" t="s">
        <v>974</v>
      </c>
      <c r="D196" s="51">
        <v>42902</v>
      </c>
      <c r="E196" s="52">
        <v>372.7</v>
      </c>
      <c r="F196" s="53">
        <v>17</v>
      </c>
      <c r="G196" s="52">
        <v>372.7</v>
      </c>
      <c r="H196" s="53">
        <v>17</v>
      </c>
      <c r="I196" s="54" t="s">
        <v>1166</v>
      </c>
      <c r="J196" s="54" t="s">
        <v>1167</v>
      </c>
      <c r="K196" s="55">
        <v>17</v>
      </c>
      <c r="L196" s="55">
        <v>17</v>
      </c>
      <c r="M196" s="56">
        <v>372.7</v>
      </c>
      <c r="N196" s="39"/>
      <c r="O196" s="39"/>
      <c r="P196" s="39"/>
      <c r="Q196" s="56">
        <v>372.7</v>
      </c>
      <c r="R196" s="57"/>
      <c r="S196" s="57"/>
      <c r="T196" s="18">
        <f t="shared" si="133"/>
        <v>40433477.600000001</v>
      </c>
      <c r="U196" s="18">
        <f t="shared" si="134"/>
        <v>29920773.420000002</v>
      </c>
      <c r="V196" s="18">
        <f t="shared" si="135"/>
        <v>19747710.460000001</v>
      </c>
      <c r="W196" s="18">
        <f t="shared" si="146"/>
        <v>10173062.960000001</v>
      </c>
      <c r="X196" s="18">
        <v>0</v>
      </c>
      <c r="Y196" s="18">
        <v>0</v>
      </c>
      <c r="Z196" s="18">
        <v>0</v>
      </c>
      <c r="AA196" s="18">
        <v>0</v>
      </c>
      <c r="AB196" s="18">
        <f t="shared" si="137"/>
        <v>10512704.18</v>
      </c>
      <c r="AC196" s="18">
        <f t="shared" si="138"/>
        <v>6938384.7599999998</v>
      </c>
      <c r="AD196" s="18">
        <f t="shared" si="144"/>
        <v>3574319.42</v>
      </c>
      <c r="AE196" s="18">
        <v>0</v>
      </c>
      <c r="AF196" s="18">
        <v>0</v>
      </c>
      <c r="AG196" s="18">
        <v>0</v>
      </c>
      <c r="AH196" s="18">
        <v>0</v>
      </c>
      <c r="AI196" s="73">
        <v>0.74</v>
      </c>
      <c r="AJ196" s="81">
        <f t="shared" si="140"/>
        <v>0.26</v>
      </c>
      <c r="AK196" s="23">
        <f t="shared" si="99"/>
        <v>40433477.600000001</v>
      </c>
      <c r="AL196" s="22">
        <f t="shared" si="141"/>
        <v>29920773.420000002</v>
      </c>
      <c r="AM196" s="22">
        <f t="shared" si="142"/>
        <v>10512704.18</v>
      </c>
      <c r="AN196" s="74" t="b">
        <f t="shared" si="93"/>
        <v>1</v>
      </c>
      <c r="AO196" s="74" t="b">
        <f t="shared" si="94"/>
        <v>1</v>
      </c>
      <c r="AP196" s="74" t="b">
        <f t="shared" si="95"/>
        <v>1</v>
      </c>
      <c r="AQ196" s="5" t="s">
        <v>1125</v>
      </c>
      <c r="AR196" s="28" t="s">
        <v>1155</v>
      </c>
      <c r="AS196" s="28" t="s">
        <v>1157</v>
      </c>
      <c r="AT196" t="b">
        <f t="shared" si="96"/>
        <v>1</v>
      </c>
      <c r="AU196" t="b">
        <f t="shared" si="97"/>
        <v>1</v>
      </c>
      <c r="AV196" t="b">
        <f t="shared" si="98"/>
        <v>1</v>
      </c>
      <c r="AW196" s="83">
        <f t="shared" si="100"/>
        <v>0.66</v>
      </c>
      <c r="AX196" s="83">
        <f t="shared" si="101"/>
        <v>0.66</v>
      </c>
      <c r="AY196" s="72" t="b">
        <f t="shared" si="102"/>
        <v>1</v>
      </c>
    </row>
    <row r="197" spans="1:51" ht="23.25" x14ac:dyDescent="0.35">
      <c r="A197" s="49">
        <v>874</v>
      </c>
      <c r="B197" s="77" t="s">
        <v>975</v>
      </c>
      <c r="C197" s="50" t="s">
        <v>976</v>
      </c>
      <c r="D197" s="51">
        <v>42902</v>
      </c>
      <c r="E197" s="52">
        <v>378.5</v>
      </c>
      <c r="F197" s="53">
        <v>20</v>
      </c>
      <c r="G197" s="52">
        <v>378.5</v>
      </c>
      <c r="H197" s="53">
        <v>20</v>
      </c>
      <c r="I197" s="54" t="s">
        <v>1166</v>
      </c>
      <c r="J197" s="54" t="s">
        <v>1167</v>
      </c>
      <c r="K197" s="55">
        <v>20</v>
      </c>
      <c r="L197" s="55">
        <v>20</v>
      </c>
      <c r="M197" s="56">
        <v>378.5</v>
      </c>
      <c r="N197" s="39"/>
      <c r="O197" s="39"/>
      <c r="P197" s="39"/>
      <c r="Q197" s="56">
        <v>378.5</v>
      </c>
      <c r="R197" s="57"/>
      <c r="S197" s="57"/>
      <c r="T197" s="18">
        <f t="shared" si="133"/>
        <v>41062708</v>
      </c>
      <c r="U197" s="18">
        <f t="shared" si="134"/>
        <v>30386403.920000002</v>
      </c>
      <c r="V197" s="18">
        <f t="shared" si="135"/>
        <v>20055026.59</v>
      </c>
      <c r="W197" s="18">
        <f t="shared" si="146"/>
        <v>10331377.33</v>
      </c>
      <c r="X197" s="18">
        <v>0</v>
      </c>
      <c r="Y197" s="18">
        <v>0</v>
      </c>
      <c r="Z197" s="18">
        <v>0</v>
      </c>
      <c r="AA197" s="18">
        <v>0</v>
      </c>
      <c r="AB197" s="18">
        <f t="shared" si="137"/>
        <v>10676304.08</v>
      </c>
      <c r="AC197" s="18">
        <f t="shared" si="138"/>
        <v>7046360.6900000004</v>
      </c>
      <c r="AD197" s="18">
        <f t="shared" si="144"/>
        <v>3629943.39</v>
      </c>
      <c r="AE197" s="18">
        <v>0</v>
      </c>
      <c r="AF197" s="18">
        <v>0</v>
      </c>
      <c r="AG197" s="18">
        <v>0</v>
      </c>
      <c r="AH197" s="18">
        <v>0</v>
      </c>
      <c r="AI197" s="73">
        <v>0.74</v>
      </c>
      <c r="AJ197" s="81">
        <f t="shared" si="140"/>
        <v>0.26</v>
      </c>
      <c r="AK197" s="23">
        <f t="shared" si="99"/>
        <v>41062708</v>
      </c>
      <c r="AL197" s="22">
        <f t="shared" si="141"/>
        <v>30386403.920000002</v>
      </c>
      <c r="AM197" s="22">
        <f t="shared" si="142"/>
        <v>10676304.08</v>
      </c>
      <c r="AN197" s="74" t="b">
        <f t="shared" si="93"/>
        <v>1</v>
      </c>
      <c r="AO197" s="74" t="b">
        <f t="shared" si="94"/>
        <v>1</v>
      </c>
      <c r="AP197" s="74" t="b">
        <f t="shared" si="95"/>
        <v>1</v>
      </c>
      <c r="AQ197" s="5" t="s">
        <v>1125</v>
      </c>
      <c r="AR197" s="28" t="s">
        <v>1155</v>
      </c>
      <c r="AS197" s="28" t="s">
        <v>1157</v>
      </c>
      <c r="AT197" t="b">
        <f t="shared" si="96"/>
        <v>1</v>
      </c>
      <c r="AU197" t="b">
        <f t="shared" si="97"/>
        <v>1</v>
      </c>
      <c r="AV197" t="b">
        <f t="shared" si="98"/>
        <v>1</v>
      </c>
      <c r="AW197" s="83">
        <f t="shared" si="100"/>
        <v>0.66</v>
      </c>
      <c r="AX197" s="83">
        <f t="shared" si="101"/>
        <v>0.66</v>
      </c>
      <c r="AY197" s="72" t="b">
        <f t="shared" si="102"/>
        <v>1</v>
      </c>
    </row>
    <row r="198" spans="1:51" ht="23.25" x14ac:dyDescent="0.35">
      <c r="A198" s="49">
        <v>876</v>
      </c>
      <c r="B198" s="77" t="s">
        <v>977</v>
      </c>
      <c r="C198" s="50" t="s">
        <v>978</v>
      </c>
      <c r="D198" s="51">
        <v>43117</v>
      </c>
      <c r="E198" s="52">
        <v>145.1</v>
      </c>
      <c r="F198" s="53">
        <v>17</v>
      </c>
      <c r="G198" s="52">
        <v>145.1</v>
      </c>
      <c r="H198" s="53">
        <v>17</v>
      </c>
      <c r="I198" s="54" t="s">
        <v>1166</v>
      </c>
      <c r="J198" s="54" t="s">
        <v>1167</v>
      </c>
      <c r="K198" s="55">
        <v>17</v>
      </c>
      <c r="L198" s="55">
        <v>17</v>
      </c>
      <c r="M198" s="56">
        <v>145.1</v>
      </c>
      <c r="N198" s="39"/>
      <c r="O198" s="39"/>
      <c r="P198" s="39"/>
      <c r="Q198" s="56">
        <v>145.1</v>
      </c>
      <c r="R198" s="57"/>
      <c r="S198" s="57"/>
      <c r="T198" s="18">
        <f t="shared" si="133"/>
        <v>15741608.800000001</v>
      </c>
      <c r="U198" s="18">
        <f t="shared" si="134"/>
        <v>11648790.51</v>
      </c>
      <c r="V198" s="18">
        <f t="shared" si="135"/>
        <v>7688201.7400000002</v>
      </c>
      <c r="W198" s="18">
        <f t="shared" ref="W198:W239" si="147">U198-V198</f>
        <v>3960588.77</v>
      </c>
      <c r="X198" s="18">
        <v>0</v>
      </c>
      <c r="Y198" s="18">
        <v>0</v>
      </c>
      <c r="Z198" s="18">
        <v>0</v>
      </c>
      <c r="AA198" s="18">
        <v>0</v>
      </c>
      <c r="AB198" s="18">
        <f t="shared" si="137"/>
        <v>4092818.29</v>
      </c>
      <c r="AC198" s="18">
        <f t="shared" si="138"/>
        <v>2701260.07</v>
      </c>
      <c r="AD198" s="18">
        <f t="shared" si="144"/>
        <v>1391558.22</v>
      </c>
      <c r="AE198" s="18">
        <v>0</v>
      </c>
      <c r="AF198" s="18">
        <v>0</v>
      </c>
      <c r="AG198" s="18">
        <v>0</v>
      </c>
      <c r="AH198" s="18">
        <v>0</v>
      </c>
      <c r="AI198" s="73">
        <v>0.74</v>
      </c>
      <c r="AJ198" s="81">
        <f t="shared" si="140"/>
        <v>0.26</v>
      </c>
      <c r="AK198" s="23">
        <f t="shared" si="99"/>
        <v>15741608.800000001</v>
      </c>
      <c r="AL198" s="22">
        <f t="shared" si="141"/>
        <v>11648790.51</v>
      </c>
      <c r="AM198" s="22">
        <f t="shared" si="142"/>
        <v>4092818.29</v>
      </c>
      <c r="AN198" s="74" t="b">
        <f t="shared" ref="AN198:AN261" si="148">AK198=T198</f>
        <v>1</v>
      </c>
      <c r="AO198" s="74" t="b">
        <f t="shared" ref="AO198:AO261" si="149">AL198=U198</f>
        <v>1</v>
      </c>
      <c r="AP198" s="74" t="b">
        <f t="shared" ref="AP198:AP261" si="150">AM198=AB198</f>
        <v>1</v>
      </c>
      <c r="AQ198" s="5" t="s">
        <v>1125</v>
      </c>
      <c r="AR198" s="28" t="s">
        <v>1155</v>
      </c>
      <c r="AS198" s="28" t="s">
        <v>1157</v>
      </c>
      <c r="AT198" t="b">
        <f t="shared" ref="AT198:AT261" si="151">T198=U198+AB198</f>
        <v>1</v>
      </c>
      <c r="AU198" t="b">
        <f t="shared" ref="AU198:AU261" si="152">U198=V198+W198+X198+Y198+Z198+AA198</f>
        <v>1</v>
      </c>
      <c r="AV198" t="b">
        <f t="shared" ref="AV198:AV261" si="153">AB198=AC198+AD198+AE198+AF198+AG198</f>
        <v>1</v>
      </c>
      <c r="AW198" s="83">
        <f t="shared" si="100"/>
        <v>0.66</v>
      </c>
      <c r="AX198" s="83">
        <f t="shared" si="101"/>
        <v>0.66</v>
      </c>
      <c r="AY198" s="72" t="b">
        <f t="shared" si="102"/>
        <v>1</v>
      </c>
    </row>
    <row r="199" spans="1:51" ht="23.25" x14ac:dyDescent="0.35">
      <c r="A199" s="49">
        <v>877</v>
      </c>
      <c r="B199" s="77" t="s">
        <v>979</v>
      </c>
      <c r="C199" s="50" t="s">
        <v>980</v>
      </c>
      <c r="D199" s="51">
        <v>42971</v>
      </c>
      <c r="E199" s="52">
        <v>270.3</v>
      </c>
      <c r="F199" s="53">
        <v>23</v>
      </c>
      <c r="G199" s="52">
        <v>270.3</v>
      </c>
      <c r="H199" s="53">
        <v>23</v>
      </c>
      <c r="I199" s="54" t="s">
        <v>1166</v>
      </c>
      <c r="J199" s="54" t="s">
        <v>1167</v>
      </c>
      <c r="K199" s="55">
        <v>23</v>
      </c>
      <c r="L199" s="55">
        <v>23</v>
      </c>
      <c r="M199" s="56">
        <v>270.3</v>
      </c>
      <c r="N199" s="39"/>
      <c r="O199" s="39"/>
      <c r="P199" s="39"/>
      <c r="Q199" s="56">
        <v>270.3</v>
      </c>
      <c r="R199" s="57"/>
      <c r="S199" s="57"/>
      <c r="T199" s="18">
        <f t="shared" si="133"/>
        <v>29324306.399999999</v>
      </c>
      <c r="U199" s="18">
        <f t="shared" si="134"/>
        <v>21699986.739999998</v>
      </c>
      <c r="V199" s="18">
        <f t="shared" si="135"/>
        <v>14321991.25</v>
      </c>
      <c r="W199" s="18">
        <f t="shared" si="147"/>
        <v>7377995.4900000002</v>
      </c>
      <c r="X199" s="18">
        <v>0</v>
      </c>
      <c r="Y199" s="18">
        <v>0</v>
      </c>
      <c r="Z199" s="18">
        <v>0</v>
      </c>
      <c r="AA199" s="18">
        <v>0</v>
      </c>
      <c r="AB199" s="18">
        <f t="shared" si="137"/>
        <v>7624319.6600000001</v>
      </c>
      <c r="AC199" s="18">
        <f t="shared" si="138"/>
        <v>5032050.9800000004</v>
      </c>
      <c r="AD199" s="18">
        <f t="shared" si="144"/>
        <v>2592268.6800000002</v>
      </c>
      <c r="AE199" s="18">
        <v>0</v>
      </c>
      <c r="AF199" s="18">
        <v>0</v>
      </c>
      <c r="AG199" s="18">
        <v>0</v>
      </c>
      <c r="AH199" s="18">
        <v>0</v>
      </c>
      <c r="AI199" s="73">
        <v>0.74</v>
      </c>
      <c r="AJ199" s="81">
        <f t="shared" si="140"/>
        <v>0.26</v>
      </c>
      <c r="AK199" s="23">
        <f t="shared" si="99"/>
        <v>29324306.399999999</v>
      </c>
      <c r="AL199" s="22">
        <f t="shared" si="141"/>
        <v>21699986.739999998</v>
      </c>
      <c r="AM199" s="22">
        <f t="shared" si="142"/>
        <v>7624319.6600000001</v>
      </c>
      <c r="AN199" s="74" t="b">
        <f t="shared" si="148"/>
        <v>1</v>
      </c>
      <c r="AO199" s="74" t="b">
        <f t="shared" si="149"/>
        <v>1</v>
      </c>
      <c r="AP199" s="74" t="b">
        <f t="shared" si="150"/>
        <v>1</v>
      </c>
      <c r="AQ199" s="5" t="s">
        <v>1125</v>
      </c>
      <c r="AR199" s="28" t="s">
        <v>1155</v>
      </c>
      <c r="AS199" s="28" t="s">
        <v>1157</v>
      </c>
      <c r="AT199" t="b">
        <f t="shared" si="151"/>
        <v>1</v>
      </c>
      <c r="AU199" t="b">
        <f t="shared" si="152"/>
        <v>1</v>
      </c>
      <c r="AV199" t="b">
        <f t="shared" si="153"/>
        <v>1</v>
      </c>
      <c r="AW199" s="83">
        <f t="shared" si="100"/>
        <v>0.66</v>
      </c>
      <c r="AX199" s="83">
        <f t="shared" si="101"/>
        <v>0.66</v>
      </c>
      <c r="AY199" s="72" t="b">
        <f t="shared" si="102"/>
        <v>1</v>
      </c>
    </row>
    <row r="200" spans="1:51" ht="23.25" x14ac:dyDescent="0.35">
      <c r="A200" s="49">
        <v>878</v>
      </c>
      <c r="B200" s="77" t="s">
        <v>981</v>
      </c>
      <c r="C200" s="50" t="s">
        <v>982</v>
      </c>
      <c r="D200" s="51">
        <v>43117</v>
      </c>
      <c r="E200" s="52">
        <v>130.30000000000001</v>
      </c>
      <c r="F200" s="53">
        <v>9</v>
      </c>
      <c r="G200" s="52">
        <v>130.30000000000001</v>
      </c>
      <c r="H200" s="53">
        <v>9</v>
      </c>
      <c r="I200" s="54" t="s">
        <v>1166</v>
      </c>
      <c r="J200" s="54" t="s">
        <v>1167</v>
      </c>
      <c r="K200" s="55">
        <v>9</v>
      </c>
      <c r="L200" s="55">
        <v>9</v>
      </c>
      <c r="M200" s="56">
        <v>130.30000000000001</v>
      </c>
      <c r="N200" s="39"/>
      <c r="O200" s="39"/>
      <c r="P200" s="39"/>
      <c r="Q200" s="56">
        <v>130.30000000000001</v>
      </c>
      <c r="R200" s="57"/>
      <c r="S200" s="57"/>
      <c r="T200" s="18">
        <f t="shared" si="133"/>
        <v>14135986.4</v>
      </c>
      <c r="U200" s="18">
        <f t="shared" si="134"/>
        <v>10460629.939999999</v>
      </c>
      <c r="V200" s="18">
        <f t="shared" si="135"/>
        <v>6904015.7599999998</v>
      </c>
      <c r="W200" s="18">
        <f t="shared" si="147"/>
        <v>3556614.18</v>
      </c>
      <c r="X200" s="18">
        <v>0</v>
      </c>
      <c r="Y200" s="18">
        <v>0</v>
      </c>
      <c r="Z200" s="18">
        <v>0</v>
      </c>
      <c r="AA200" s="18">
        <v>0</v>
      </c>
      <c r="AB200" s="18">
        <f t="shared" si="137"/>
        <v>3675356.46</v>
      </c>
      <c r="AC200" s="18">
        <f t="shared" si="138"/>
        <v>2425735.2599999998</v>
      </c>
      <c r="AD200" s="18">
        <f t="shared" si="144"/>
        <v>1249621.2</v>
      </c>
      <c r="AE200" s="18">
        <v>0</v>
      </c>
      <c r="AF200" s="18">
        <v>0</v>
      </c>
      <c r="AG200" s="18">
        <v>0</v>
      </c>
      <c r="AH200" s="18">
        <v>0</v>
      </c>
      <c r="AI200" s="73">
        <v>0.74</v>
      </c>
      <c r="AJ200" s="81">
        <f t="shared" si="140"/>
        <v>0.26</v>
      </c>
      <c r="AK200" s="23">
        <f t="shared" si="99"/>
        <v>14135986.4</v>
      </c>
      <c r="AL200" s="22">
        <f t="shared" si="141"/>
        <v>10460629.939999999</v>
      </c>
      <c r="AM200" s="22">
        <f t="shared" si="142"/>
        <v>3675356.46</v>
      </c>
      <c r="AN200" s="74" t="b">
        <f t="shared" si="148"/>
        <v>1</v>
      </c>
      <c r="AO200" s="74" t="b">
        <f t="shared" si="149"/>
        <v>1</v>
      </c>
      <c r="AP200" s="74" t="b">
        <f t="shared" si="150"/>
        <v>1</v>
      </c>
      <c r="AQ200" s="5" t="s">
        <v>1125</v>
      </c>
      <c r="AR200" s="28" t="s">
        <v>1155</v>
      </c>
      <c r="AS200" s="28" t="s">
        <v>1157</v>
      </c>
      <c r="AT200" t="b">
        <f t="shared" si="151"/>
        <v>1</v>
      </c>
      <c r="AU200" t="b">
        <f t="shared" si="152"/>
        <v>1</v>
      </c>
      <c r="AV200" t="b">
        <f t="shared" si="153"/>
        <v>1</v>
      </c>
      <c r="AW200" s="83">
        <f t="shared" si="100"/>
        <v>0.66</v>
      </c>
      <c r="AX200" s="83">
        <f t="shared" si="101"/>
        <v>0.66</v>
      </c>
      <c r="AY200" s="72" t="b">
        <f t="shared" si="102"/>
        <v>1</v>
      </c>
    </row>
    <row r="201" spans="1:51" ht="23.25" x14ac:dyDescent="0.35">
      <c r="A201" s="49">
        <v>879</v>
      </c>
      <c r="B201" s="77" t="s">
        <v>983</v>
      </c>
      <c r="C201" s="50" t="s">
        <v>984</v>
      </c>
      <c r="D201" s="51">
        <v>43117</v>
      </c>
      <c r="E201" s="52">
        <v>174.9</v>
      </c>
      <c r="F201" s="53">
        <v>19</v>
      </c>
      <c r="G201" s="52">
        <v>174.9</v>
      </c>
      <c r="H201" s="53">
        <v>19</v>
      </c>
      <c r="I201" s="54" t="s">
        <v>1166</v>
      </c>
      <c r="J201" s="54" t="s">
        <v>1167</v>
      </c>
      <c r="K201" s="55">
        <v>19</v>
      </c>
      <c r="L201" s="55">
        <v>19</v>
      </c>
      <c r="M201" s="56">
        <v>174.9</v>
      </c>
      <c r="N201" s="39"/>
      <c r="O201" s="39"/>
      <c r="P201" s="39"/>
      <c r="Q201" s="56">
        <v>174.9</v>
      </c>
      <c r="R201" s="57"/>
      <c r="S201" s="57"/>
      <c r="T201" s="18">
        <f t="shared" si="133"/>
        <v>18974551.199999999</v>
      </c>
      <c r="U201" s="18">
        <f t="shared" si="134"/>
        <v>14041167.890000001</v>
      </c>
      <c r="V201" s="18">
        <f t="shared" si="135"/>
        <v>9267170.8100000005</v>
      </c>
      <c r="W201" s="18">
        <f t="shared" si="147"/>
        <v>4773997.08</v>
      </c>
      <c r="X201" s="18">
        <v>0</v>
      </c>
      <c r="Y201" s="18">
        <v>0</v>
      </c>
      <c r="Z201" s="18">
        <v>0</v>
      </c>
      <c r="AA201" s="18">
        <v>0</v>
      </c>
      <c r="AB201" s="18">
        <f t="shared" si="137"/>
        <v>4933383.3099999996</v>
      </c>
      <c r="AC201" s="18">
        <f t="shared" si="138"/>
        <v>3256032.98</v>
      </c>
      <c r="AD201" s="18">
        <f t="shared" si="144"/>
        <v>1677350.33</v>
      </c>
      <c r="AE201" s="18">
        <v>0</v>
      </c>
      <c r="AF201" s="18">
        <v>0</v>
      </c>
      <c r="AG201" s="18">
        <v>0</v>
      </c>
      <c r="AH201" s="18">
        <v>0</v>
      </c>
      <c r="AI201" s="73">
        <v>0.74</v>
      </c>
      <c r="AJ201" s="81">
        <f t="shared" si="140"/>
        <v>0.26</v>
      </c>
      <c r="AK201" s="23">
        <f t="shared" ref="AK201:AK264" si="154">G201*108488</f>
        <v>18974551.199999999</v>
      </c>
      <c r="AL201" s="22">
        <f t="shared" si="141"/>
        <v>14041167.890000001</v>
      </c>
      <c r="AM201" s="22">
        <f t="shared" si="142"/>
        <v>4933383.3099999996</v>
      </c>
      <c r="AN201" s="74" t="b">
        <f t="shared" si="148"/>
        <v>1</v>
      </c>
      <c r="AO201" s="74" t="b">
        <f t="shared" si="149"/>
        <v>1</v>
      </c>
      <c r="AP201" s="74" t="b">
        <f t="shared" si="150"/>
        <v>1</v>
      </c>
      <c r="AQ201" s="5" t="s">
        <v>1125</v>
      </c>
      <c r="AR201" s="28" t="s">
        <v>1155</v>
      </c>
      <c r="AS201" s="28" t="s">
        <v>1157</v>
      </c>
      <c r="AT201" t="b">
        <f t="shared" si="151"/>
        <v>1</v>
      </c>
      <c r="AU201" t="b">
        <f t="shared" si="152"/>
        <v>1</v>
      </c>
      <c r="AV201" t="b">
        <f t="shared" si="153"/>
        <v>1</v>
      </c>
      <c r="AW201" s="83">
        <f t="shared" si="100"/>
        <v>0.66</v>
      </c>
      <c r="AX201" s="83">
        <f t="shared" si="101"/>
        <v>0.66</v>
      </c>
      <c r="AY201" s="72" t="b">
        <f t="shared" si="102"/>
        <v>1</v>
      </c>
    </row>
    <row r="202" spans="1:51" ht="23.25" x14ac:dyDescent="0.35">
      <c r="A202" s="49">
        <v>880</v>
      </c>
      <c r="B202" s="77" t="s">
        <v>985</v>
      </c>
      <c r="C202" s="50" t="s">
        <v>986</v>
      </c>
      <c r="D202" s="51">
        <v>43117</v>
      </c>
      <c r="E202" s="52">
        <v>132.19999999999999</v>
      </c>
      <c r="F202" s="53">
        <v>9</v>
      </c>
      <c r="G202" s="52">
        <v>132.19999999999999</v>
      </c>
      <c r="H202" s="53">
        <v>9</v>
      </c>
      <c r="I202" s="54" t="s">
        <v>1166</v>
      </c>
      <c r="J202" s="54" t="s">
        <v>1167</v>
      </c>
      <c r="K202" s="55">
        <v>9</v>
      </c>
      <c r="L202" s="55">
        <v>9</v>
      </c>
      <c r="M202" s="56">
        <v>132.19999999999999</v>
      </c>
      <c r="N202" s="39"/>
      <c r="O202" s="39"/>
      <c r="P202" s="39"/>
      <c r="Q202" s="56">
        <v>132.19999999999999</v>
      </c>
      <c r="R202" s="57"/>
      <c r="S202" s="57"/>
      <c r="T202" s="18">
        <f t="shared" si="133"/>
        <v>14342113.6</v>
      </c>
      <c r="U202" s="18">
        <f t="shared" si="134"/>
        <v>10613164.060000001</v>
      </c>
      <c r="V202" s="18">
        <f t="shared" si="135"/>
        <v>7004688.2800000003</v>
      </c>
      <c r="W202" s="18">
        <f t="shared" si="147"/>
        <v>3608475.78</v>
      </c>
      <c r="X202" s="18">
        <v>0</v>
      </c>
      <c r="Y202" s="18">
        <v>0</v>
      </c>
      <c r="Z202" s="18">
        <v>0</v>
      </c>
      <c r="AA202" s="18">
        <v>0</v>
      </c>
      <c r="AB202" s="18">
        <f t="shared" si="137"/>
        <v>3728949.54</v>
      </c>
      <c r="AC202" s="18">
        <f t="shared" si="138"/>
        <v>2461106.7000000002</v>
      </c>
      <c r="AD202" s="18">
        <f t="shared" si="144"/>
        <v>1267842.8400000001</v>
      </c>
      <c r="AE202" s="18">
        <v>0</v>
      </c>
      <c r="AF202" s="18">
        <v>0</v>
      </c>
      <c r="AG202" s="18">
        <v>0</v>
      </c>
      <c r="AH202" s="18">
        <v>0</v>
      </c>
      <c r="AI202" s="73">
        <v>0.74</v>
      </c>
      <c r="AJ202" s="81">
        <f t="shared" si="140"/>
        <v>0.26</v>
      </c>
      <c r="AK202" s="23">
        <f t="shared" si="154"/>
        <v>14342113.6</v>
      </c>
      <c r="AL202" s="22">
        <f t="shared" si="141"/>
        <v>10613164.060000001</v>
      </c>
      <c r="AM202" s="22">
        <f t="shared" si="142"/>
        <v>3728949.54</v>
      </c>
      <c r="AN202" s="74" t="b">
        <f t="shared" si="148"/>
        <v>1</v>
      </c>
      <c r="AO202" s="74" t="b">
        <f t="shared" si="149"/>
        <v>1</v>
      </c>
      <c r="AP202" s="74" t="b">
        <f t="shared" si="150"/>
        <v>1</v>
      </c>
      <c r="AQ202" s="5" t="s">
        <v>1125</v>
      </c>
      <c r="AR202" s="28" t="s">
        <v>1155</v>
      </c>
      <c r="AS202" s="28" t="s">
        <v>1157</v>
      </c>
      <c r="AT202" t="b">
        <f t="shared" si="151"/>
        <v>1</v>
      </c>
      <c r="AU202" t="b">
        <f t="shared" si="152"/>
        <v>1</v>
      </c>
      <c r="AV202" t="b">
        <f t="shared" si="153"/>
        <v>1</v>
      </c>
      <c r="AW202" s="83">
        <f t="shared" si="100"/>
        <v>0.66</v>
      </c>
      <c r="AX202" s="83">
        <f t="shared" si="101"/>
        <v>0.66</v>
      </c>
      <c r="AY202" s="72" t="b">
        <f t="shared" si="102"/>
        <v>1</v>
      </c>
    </row>
    <row r="203" spans="1:51" ht="23.25" x14ac:dyDescent="0.35">
      <c r="A203" s="49">
        <v>881</v>
      </c>
      <c r="B203" s="77" t="s">
        <v>987</v>
      </c>
      <c r="C203" s="50" t="s">
        <v>988</v>
      </c>
      <c r="D203" s="51">
        <v>42971</v>
      </c>
      <c r="E203" s="52">
        <v>127.2</v>
      </c>
      <c r="F203" s="53">
        <v>12</v>
      </c>
      <c r="G203" s="52">
        <v>127.2</v>
      </c>
      <c r="H203" s="53">
        <v>12</v>
      </c>
      <c r="I203" s="54" t="s">
        <v>1166</v>
      </c>
      <c r="J203" s="54" t="s">
        <v>1167</v>
      </c>
      <c r="K203" s="55">
        <v>12</v>
      </c>
      <c r="L203" s="55">
        <v>12</v>
      </c>
      <c r="M203" s="56">
        <v>127.2</v>
      </c>
      <c r="N203" s="39"/>
      <c r="O203" s="39"/>
      <c r="P203" s="39"/>
      <c r="Q203" s="56">
        <v>127.2</v>
      </c>
      <c r="R203" s="57"/>
      <c r="S203" s="57"/>
      <c r="T203" s="18">
        <f t="shared" si="133"/>
        <v>13799673.6</v>
      </c>
      <c r="U203" s="18">
        <f t="shared" si="134"/>
        <v>10211758.460000001</v>
      </c>
      <c r="V203" s="18">
        <f t="shared" si="135"/>
        <v>6739760.5800000001</v>
      </c>
      <c r="W203" s="18">
        <f t="shared" si="147"/>
        <v>3471997.88</v>
      </c>
      <c r="X203" s="18">
        <v>0</v>
      </c>
      <c r="Y203" s="18">
        <v>0</v>
      </c>
      <c r="Z203" s="18">
        <v>0</v>
      </c>
      <c r="AA203" s="18">
        <v>0</v>
      </c>
      <c r="AB203" s="18">
        <f t="shared" si="137"/>
        <v>3587915.14</v>
      </c>
      <c r="AC203" s="18">
        <f t="shared" si="138"/>
        <v>2368023.9900000002</v>
      </c>
      <c r="AD203" s="18">
        <f t="shared" si="144"/>
        <v>1219891.1499999999</v>
      </c>
      <c r="AE203" s="18">
        <v>0</v>
      </c>
      <c r="AF203" s="18">
        <v>0</v>
      </c>
      <c r="AG203" s="18">
        <v>0</v>
      </c>
      <c r="AH203" s="18">
        <v>0</v>
      </c>
      <c r="AI203" s="73">
        <v>0.74</v>
      </c>
      <c r="AJ203" s="81">
        <f t="shared" si="140"/>
        <v>0.26</v>
      </c>
      <c r="AK203" s="23">
        <f t="shared" si="154"/>
        <v>13799673.6</v>
      </c>
      <c r="AL203" s="22">
        <f t="shared" si="141"/>
        <v>10211758.460000001</v>
      </c>
      <c r="AM203" s="22">
        <f t="shared" si="142"/>
        <v>3587915.14</v>
      </c>
      <c r="AN203" s="74" t="b">
        <f t="shared" si="148"/>
        <v>1</v>
      </c>
      <c r="AO203" s="74" t="b">
        <f t="shared" si="149"/>
        <v>1</v>
      </c>
      <c r="AP203" s="74" t="b">
        <f t="shared" si="150"/>
        <v>1</v>
      </c>
      <c r="AQ203" s="5" t="s">
        <v>1125</v>
      </c>
      <c r="AR203" s="28" t="s">
        <v>1155</v>
      </c>
      <c r="AS203" s="28" t="s">
        <v>1157</v>
      </c>
      <c r="AT203" t="b">
        <f t="shared" si="151"/>
        <v>1</v>
      </c>
      <c r="AU203" t="b">
        <f t="shared" si="152"/>
        <v>1</v>
      </c>
      <c r="AV203" t="b">
        <f t="shared" si="153"/>
        <v>1</v>
      </c>
      <c r="AW203" s="83">
        <f t="shared" si="100"/>
        <v>0.66</v>
      </c>
      <c r="AX203" s="83">
        <f t="shared" si="101"/>
        <v>0.66</v>
      </c>
      <c r="AY203" s="72" t="b">
        <f t="shared" si="102"/>
        <v>1</v>
      </c>
    </row>
    <row r="204" spans="1:51" ht="23.25" x14ac:dyDescent="0.35">
      <c r="A204" s="49">
        <v>882</v>
      </c>
      <c r="B204" s="77" t="s">
        <v>989</v>
      </c>
      <c r="C204" s="50" t="s">
        <v>990</v>
      </c>
      <c r="D204" s="51">
        <v>43117</v>
      </c>
      <c r="E204" s="52">
        <v>109.8</v>
      </c>
      <c r="F204" s="53">
        <v>10</v>
      </c>
      <c r="G204" s="52">
        <v>109.8</v>
      </c>
      <c r="H204" s="53">
        <v>10</v>
      </c>
      <c r="I204" s="54" t="s">
        <v>1166</v>
      </c>
      <c r="J204" s="54" t="s">
        <v>1167</v>
      </c>
      <c r="K204" s="55">
        <v>10</v>
      </c>
      <c r="L204" s="55">
        <v>10</v>
      </c>
      <c r="M204" s="56">
        <v>109.8</v>
      </c>
      <c r="N204" s="39"/>
      <c r="O204" s="39"/>
      <c r="P204" s="39"/>
      <c r="Q204" s="56">
        <v>109.8</v>
      </c>
      <c r="R204" s="57"/>
      <c r="S204" s="57"/>
      <c r="T204" s="18">
        <f t="shared" si="133"/>
        <v>11911982.4</v>
      </c>
      <c r="U204" s="18">
        <f t="shared" si="134"/>
        <v>8814866.9800000004</v>
      </c>
      <c r="V204" s="18">
        <f t="shared" si="135"/>
        <v>5817812.21</v>
      </c>
      <c r="W204" s="18">
        <f t="shared" si="147"/>
        <v>2997054.77</v>
      </c>
      <c r="X204" s="18">
        <v>0</v>
      </c>
      <c r="Y204" s="18">
        <v>0</v>
      </c>
      <c r="Z204" s="18">
        <v>0</v>
      </c>
      <c r="AA204" s="18">
        <v>0</v>
      </c>
      <c r="AB204" s="18">
        <f t="shared" si="137"/>
        <v>3097115.42</v>
      </c>
      <c r="AC204" s="18">
        <f t="shared" si="138"/>
        <v>2044096.18</v>
      </c>
      <c r="AD204" s="18">
        <f t="shared" si="144"/>
        <v>1053019.24</v>
      </c>
      <c r="AE204" s="18">
        <v>0</v>
      </c>
      <c r="AF204" s="18">
        <v>0</v>
      </c>
      <c r="AG204" s="18">
        <v>0</v>
      </c>
      <c r="AH204" s="18">
        <v>0</v>
      </c>
      <c r="AI204" s="73">
        <v>0.74</v>
      </c>
      <c r="AJ204" s="81">
        <f t="shared" si="140"/>
        <v>0.26</v>
      </c>
      <c r="AK204" s="23">
        <f t="shared" si="154"/>
        <v>11911982.4</v>
      </c>
      <c r="AL204" s="22">
        <f t="shared" si="141"/>
        <v>8814866.9800000004</v>
      </c>
      <c r="AM204" s="22">
        <f t="shared" si="142"/>
        <v>3097115.42</v>
      </c>
      <c r="AN204" s="74" t="b">
        <f t="shared" si="148"/>
        <v>1</v>
      </c>
      <c r="AO204" s="74" t="b">
        <f t="shared" si="149"/>
        <v>1</v>
      </c>
      <c r="AP204" s="74" t="b">
        <f t="shared" si="150"/>
        <v>1</v>
      </c>
      <c r="AQ204" s="5" t="s">
        <v>1125</v>
      </c>
      <c r="AR204" s="28" t="s">
        <v>1155</v>
      </c>
      <c r="AS204" s="28" t="s">
        <v>1157</v>
      </c>
      <c r="AT204" t="b">
        <f t="shared" si="151"/>
        <v>1</v>
      </c>
      <c r="AU204" t="b">
        <f t="shared" si="152"/>
        <v>1</v>
      </c>
      <c r="AV204" t="b">
        <f t="shared" si="153"/>
        <v>1</v>
      </c>
      <c r="AW204" s="83">
        <f t="shared" si="100"/>
        <v>0.66</v>
      </c>
      <c r="AX204" s="83">
        <f t="shared" si="101"/>
        <v>0.66</v>
      </c>
      <c r="AY204" s="72" t="b">
        <f t="shared" si="102"/>
        <v>1</v>
      </c>
    </row>
    <row r="205" spans="1:51" ht="23.25" x14ac:dyDescent="0.35">
      <c r="A205" s="49">
        <v>883</v>
      </c>
      <c r="B205" s="77" t="s">
        <v>991</v>
      </c>
      <c r="C205" s="50" t="s">
        <v>992</v>
      </c>
      <c r="D205" s="51">
        <v>43117</v>
      </c>
      <c r="E205" s="52">
        <v>110.6</v>
      </c>
      <c r="F205" s="53">
        <v>7</v>
      </c>
      <c r="G205" s="52">
        <v>110.6</v>
      </c>
      <c r="H205" s="53">
        <v>7</v>
      </c>
      <c r="I205" s="54" t="s">
        <v>1166</v>
      </c>
      <c r="J205" s="54" t="s">
        <v>1167</v>
      </c>
      <c r="K205" s="55">
        <v>7</v>
      </c>
      <c r="L205" s="55">
        <v>7</v>
      </c>
      <c r="M205" s="56">
        <v>110.6</v>
      </c>
      <c r="N205" s="39"/>
      <c r="O205" s="39"/>
      <c r="P205" s="39"/>
      <c r="Q205" s="56">
        <v>110.6</v>
      </c>
      <c r="R205" s="57"/>
      <c r="S205" s="57"/>
      <c r="T205" s="18">
        <f t="shared" si="133"/>
        <v>11998772.800000001</v>
      </c>
      <c r="U205" s="18">
        <f t="shared" si="134"/>
        <v>8879091.8699999992</v>
      </c>
      <c r="V205" s="18">
        <f t="shared" si="135"/>
        <v>5860200.6299999999</v>
      </c>
      <c r="W205" s="18">
        <f t="shared" si="147"/>
        <v>3018891.24</v>
      </c>
      <c r="X205" s="18">
        <v>0</v>
      </c>
      <c r="Y205" s="18">
        <v>0</v>
      </c>
      <c r="Z205" s="18">
        <v>0</v>
      </c>
      <c r="AA205" s="18">
        <v>0</v>
      </c>
      <c r="AB205" s="18">
        <f t="shared" si="137"/>
        <v>3119680.93</v>
      </c>
      <c r="AC205" s="18">
        <f t="shared" si="138"/>
        <v>2058989.41</v>
      </c>
      <c r="AD205" s="18">
        <f t="shared" si="144"/>
        <v>1060691.52</v>
      </c>
      <c r="AE205" s="18">
        <v>0</v>
      </c>
      <c r="AF205" s="18">
        <v>0</v>
      </c>
      <c r="AG205" s="18">
        <v>0</v>
      </c>
      <c r="AH205" s="18">
        <v>0</v>
      </c>
      <c r="AI205" s="73">
        <v>0.74</v>
      </c>
      <c r="AJ205" s="81">
        <f t="shared" si="140"/>
        <v>0.26</v>
      </c>
      <c r="AK205" s="23">
        <f t="shared" si="154"/>
        <v>11998772.800000001</v>
      </c>
      <c r="AL205" s="22">
        <f t="shared" si="141"/>
        <v>8879091.8699999992</v>
      </c>
      <c r="AM205" s="22">
        <f t="shared" si="142"/>
        <v>3119680.93</v>
      </c>
      <c r="AN205" s="74" t="b">
        <f t="shared" si="148"/>
        <v>1</v>
      </c>
      <c r="AO205" s="74" t="b">
        <f t="shared" si="149"/>
        <v>1</v>
      </c>
      <c r="AP205" s="74" t="b">
        <f t="shared" si="150"/>
        <v>1</v>
      </c>
      <c r="AQ205" s="5" t="s">
        <v>1125</v>
      </c>
      <c r="AR205" s="28" t="s">
        <v>1155</v>
      </c>
      <c r="AS205" s="28" t="s">
        <v>1157</v>
      </c>
      <c r="AT205" t="b">
        <f t="shared" si="151"/>
        <v>1</v>
      </c>
      <c r="AU205" t="b">
        <f t="shared" si="152"/>
        <v>1</v>
      </c>
      <c r="AV205" t="b">
        <f t="shared" si="153"/>
        <v>1</v>
      </c>
      <c r="AW205" s="83">
        <f t="shared" si="100"/>
        <v>0.66</v>
      </c>
      <c r="AX205" s="83">
        <f t="shared" si="101"/>
        <v>0.66</v>
      </c>
      <c r="AY205" s="72" t="b">
        <f t="shared" si="102"/>
        <v>1</v>
      </c>
    </row>
    <row r="206" spans="1:51" ht="23.25" x14ac:dyDescent="0.35">
      <c r="A206" s="49">
        <v>884</v>
      </c>
      <c r="B206" s="77" t="s">
        <v>993</v>
      </c>
      <c r="C206" s="50" t="s">
        <v>994</v>
      </c>
      <c r="D206" s="51">
        <v>43678</v>
      </c>
      <c r="E206" s="52">
        <v>727.7</v>
      </c>
      <c r="F206" s="53">
        <v>36</v>
      </c>
      <c r="G206" s="52">
        <v>727.7</v>
      </c>
      <c r="H206" s="53">
        <v>36</v>
      </c>
      <c r="I206" s="54" t="s">
        <v>1166</v>
      </c>
      <c r="J206" s="54" t="s">
        <v>1167</v>
      </c>
      <c r="K206" s="55">
        <v>36</v>
      </c>
      <c r="L206" s="55">
        <v>36</v>
      </c>
      <c r="M206" s="56">
        <v>727.7</v>
      </c>
      <c r="N206" s="39"/>
      <c r="O206" s="39"/>
      <c r="P206" s="39"/>
      <c r="Q206" s="56">
        <v>727.7</v>
      </c>
      <c r="R206" s="57"/>
      <c r="S206" s="57"/>
      <c r="T206" s="18">
        <f t="shared" si="133"/>
        <v>78946717.599999994</v>
      </c>
      <c r="U206" s="18">
        <f t="shared" si="134"/>
        <v>58420571.020000003</v>
      </c>
      <c r="V206" s="18">
        <f t="shared" si="135"/>
        <v>38557576.869999997</v>
      </c>
      <c r="W206" s="18">
        <f t="shared" si="147"/>
        <v>19862994.149999999</v>
      </c>
      <c r="X206" s="18">
        <v>0</v>
      </c>
      <c r="Y206" s="18">
        <v>0</v>
      </c>
      <c r="Z206" s="18">
        <v>0</v>
      </c>
      <c r="AA206" s="18">
        <v>0</v>
      </c>
      <c r="AB206" s="18">
        <f t="shared" si="137"/>
        <v>20526146.579999998</v>
      </c>
      <c r="AC206" s="18">
        <f t="shared" si="138"/>
        <v>13547256.74</v>
      </c>
      <c r="AD206" s="18">
        <f t="shared" si="144"/>
        <v>6978889.8399999999</v>
      </c>
      <c r="AE206" s="18">
        <v>0</v>
      </c>
      <c r="AF206" s="18">
        <v>0</v>
      </c>
      <c r="AG206" s="18">
        <v>0</v>
      </c>
      <c r="AH206" s="18">
        <v>0</v>
      </c>
      <c r="AI206" s="73">
        <v>0.74</v>
      </c>
      <c r="AJ206" s="81">
        <f t="shared" si="140"/>
        <v>0.26</v>
      </c>
      <c r="AK206" s="23">
        <f t="shared" si="154"/>
        <v>78946717.599999994</v>
      </c>
      <c r="AL206" s="22">
        <f t="shared" si="141"/>
        <v>58420571.020000003</v>
      </c>
      <c r="AM206" s="22">
        <f t="shared" si="142"/>
        <v>20526146.579999998</v>
      </c>
      <c r="AN206" s="74" t="b">
        <f t="shared" si="148"/>
        <v>1</v>
      </c>
      <c r="AO206" s="74" t="b">
        <f t="shared" si="149"/>
        <v>1</v>
      </c>
      <c r="AP206" s="74" t="b">
        <f t="shared" si="150"/>
        <v>1</v>
      </c>
      <c r="AQ206" s="5" t="s">
        <v>1125</v>
      </c>
      <c r="AR206" s="28" t="s">
        <v>1155</v>
      </c>
      <c r="AS206" s="28" t="s">
        <v>1157</v>
      </c>
      <c r="AT206" t="b">
        <f t="shared" si="151"/>
        <v>1</v>
      </c>
      <c r="AU206" t="b">
        <f t="shared" si="152"/>
        <v>1</v>
      </c>
      <c r="AV206" t="b">
        <f t="shared" si="153"/>
        <v>1</v>
      </c>
      <c r="AW206" s="83">
        <f t="shared" si="100"/>
        <v>0.66</v>
      </c>
      <c r="AX206" s="83">
        <f t="shared" si="101"/>
        <v>0.66</v>
      </c>
      <c r="AY206" s="72" t="b">
        <f t="shared" si="102"/>
        <v>1</v>
      </c>
    </row>
    <row r="207" spans="1:51" ht="23.25" x14ac:dyDescent="0.35">
      <c r="A207" s="49">
        <v>885</v>
      </c>
      <c r="B207" s="77" t="s">
        <v>995</v>
      </c>
      <c r="C207" s="50" t="s">
        <v>996</v>
      </c>
      <c r="D207" s="51">
        <v>43117</v>
      </c>
      <c r="E207" s="52">
        <v>109.8</v>
      </c>
      <c r="F207" s="53">
        <v>2</v>
      </c>
      <c r="G207" s="52">
        <v>109.8</v>
      </c>
      <c r="H207" s="53">
        <v>2</v>
      </c>
      <c r="I207" s="54" t="s">
        <v>1166</v>
      </c>
      <c r="J207" s="54" t="s">
        <v>1167</v>
      </c>
      <c r="K207" s="55">
        <v>2</v>
      </c>
      <c r="L207" s="55">
        <v>2</v>
      </c>
      <c r="M207" s="56">
        <v>109.8</v>
      </c>
      <c r="N207" s="39"/>
      <c r="O207" s="39"/>
      <c r="P207" s="39"/>
      <c r="Q207" s="56">
        <v>109.8</v>
      </c>
      <c r="R207" s="57"/>
      <c r="S207" s="57"/>
      <c r="T207" s="18">
        <f t="shared" ref="T207:T238" si="155">AK207</f>
        <v>11911982.4</v>
      </c>
      <c r="U207" s="18">
        <f t="shared" ref="U207:U238" si="156">T207*AI207</f>
        <v>8814866.9800000004</v>
      </c>
      <c r="V207" s="18">
        <f t="shared" ref="V207:V238" si="157">U207*0.66</f>
        <v>5817812.21</v>
      </c>
      <c r="W207" s="18">
        <f t="shared" si="147"/>
        <v>2997054.77</v>
      </c>
      <c r="X207" s="18">
        <v>0</v>
      </c>
      <c r="Y207" s="18">
        <v>0</v>
      </c>
      <c r="Z207" s="18">
        <v>0</v>
      </c>
      <c r="AA207" s="18">
        <v>0</v>
      </c>
      <c r="AB207" s="18">
        <f t="shared" ref="AB207:AB238" si="158">T207-U207</f>
        <v>3097115.42</v>
      </c>
      <c r="AC207" s="18">
        <f t="shared" si="138"/>
        <v>2044096.18</v>
      </c>
      <c r="AD207" s="18">
        <f t="shared" si="144"/>
        <v>1053019.24</v>
      </c>
      <c r="AE207" s="18">
        <v>0</v>
      </c>
      <c r="AF207" s="18">
        <v>0</v>
      </c>
      <c r="AG207" s="18">
        <v>0</v>
      </c>
      <c r="AH207" s="18">
        <v>0</v>
      </c>
      <c r="AI207" s="73">
        <v>0.74</v>
      </c>
      <c r="AJ207" s="81">
        <f t="shared" ref="AJ207:AJ238" si="159">1-AI207</f>
        <v>0.26</v>
      </c>
      <c r="AK207" s="23">
        <f t="shared" si="154"/>
        <v>11911982.4</v>
      </c>
      <c r="AL207" s="22">
        <f t="shared" ref="AL207:AL238" si="160">ROUND(AK207*AI207,2)</f>
        <v>8814866.9800000004</v>
      </c>
      <c r="AM207" s="22">
        <f t="shared" ref="AM207:AM238" si="161">AK207-AL207</f>
        <v>3097115.42</v>
      </c>
      <c r="AN207" s="74" t="b">
        <f t="shared" si="148"/>
        <v>1</v>
      </c>
      <c r="AO207" s="74" t="b">
        <f t="shared" si="149"/>
        <v>1</v>
      </c>
      <c r="AP207" s="74" t="b">
        <f t="shared" si="150"/>
        <v>1</v>
      </c>
      <c r="AQ207" s="5" t="s">
        <v>1125</v>
      </c>
      <c r="AR207" s="28" t="s">
        <v>1155</v>
      </c>
      <c r="AS207" s="28" t="s">
        <v>1157</v>
      </c>
      <c r="AT207" t="b">
        <f t="shared" si="151"/>
        <v>1</v>
      </c>
      <c r="AU207" t="b">
        <f t="shared" si="152"/>
        <v>1</v>
      </c>
      <c r="AV207" t="b">
        <f t="shared" si="153"/>
        <v>1</v>
      </c>
      <c r="AW207" s="83">
        <f t="shared" si="100"/>
        <v>0.66</v>
      </c>
      <c r="AX207" s="83">
        <f t="shared" si="101"/>
        <v>0.66</v>
      </c>
      <c r="AY207" s="72" t="b">
        <f t="shared" si="102"/>
        <v>1</v>
      </c>
    </row>
    <row r="208" spans="1:51" ht="23.25" x14ac:dyDescent="0.35">
      <c r="A208" s="49">
        <v>886</v>
      </c>
      <c r="B208" s="77" t="s">
        <v>997</v>
      </c>
      <c r="C208" s="50" t="s">
        <v>998</v>
      </c>
      <c r="D208" s="51">
        <v>43678</v>
      </c>
      <c r="E208" s="52">
        <v>457.8</v>
      </c>
      <c r="F208" s="53">
        <v>23</v>
      </c>
      <c r="G208" s="52">
        <v>457.8</v>
      </c>
      <c r="H208" s="53">
        <v>23</v>
      </c>
      <c r="I208" s="54" t="s">
        <v>1166</v>
      </c>
      <c r="J208" s="54" t="s">
        <v>1167</v>
      </c>
      <c r="K208" s="55">
        <v>23</v>
      </c>
      <c r="L208" s="55">
        <v>23</v>
      </c>
      <c r="M208" s="56">
        <v>457.8</v>
      </c>
      <c r="N208" s="39"/>
      <c r="O208" s="39"/>
      <c r="P208" s="39"/>
      <c r="Q208" s="56">
        <v>457.8</v>
      </c>
      <c r="R208" s="57"/>
      <c r="S208" s="57"/>
      <c r="T208" s="18">
        <f t="shared" si="155"/>
        <v>49665806.399999999</v>
      </c>
      <c r="U208" s="18">
        <f t="shared" si="156"/>
        <v>36752696.740000002</v>
      </c>
      <c r="V208" s="18">
        <f t="shared" si="157"/>
        <v>24256779.850000001</v>
      </c>
      <c r="W208" s="18">
        <f t="shared" si="147"/>
        <v>12495916.890000001</v>
      </c>
      <c r="X208" s="18">
        <v>0</v>
      </c>
      <c r="Y208" s="18">
        <v>0</v>
      </c>
      <c r="Z208" s="18">
        <v>0</v>
      </c>
      <c r="AA208" s="18">
        <v>0</v>
      </c>
      <c r="AB208" s="18">
        <f t="shared" si="158"/>
        <v>12913109.66</v>
      </c>
      <c r="AC208" s="18">
        <f t="shared" si="138"/>
        <v>8522652.3800000008</v>
      </c>
      <c r="AD208" s="18">
        <f t="shared" si="144"/>
        <v>4390457.28</v>
      </c>
      <c r="AE208" s="18">
        <v>0</v>
      </c>
      <c r="AF208" s="18">
        <v>0</v>
      </c>
      <c r="AG208" s="18">
        <v>0</v>
      </c>
      <c r="AH208" s="18">
        <v>0</v>
      </c>
      <c r="AI208" s="73">
        <v>0.74</v>
      </c>
      <c r="AJ208" s="81">
        <f t="shared" si="159"/>
        <v>0.26</v>
      </c>
      <c r="AK208" s="23">
        <f t="shared" si="154"/>
        <v>49665806.399999999</v>
      </c>
      <c r="AL208" s="22">
        <f t="shared" si="160"/>
        <v>36752696.740000002</v>
      </c>
      <c r="AM208" s="22">
        <f t="shared" si="161"/>
        <v>12913109.66</v>
      </c>
      <c r="AN208" s="74" t="b">
        <f t="shared" si="148"/>
        <v>1</v>
      </c>
      <c r="AO208" s="74" t="b">
        <f t="shared" si="149"/>
        <v>1</v>
      </c>
      <c r="AP208" s="74" t="b">
        <f t="shared" si="150"/>
        <v>1</v>
      </c>
      <c r="AQ208" s="5" t="s">
        <v>1125</v>
      </c>
      <c r="AR208" s="28" t="s">
        <v>1155</v>
      </c>
      <c r="AS208" s="28" t="s">
        <v>1157</v>
      </c>
      <c r="AT208" t="b">
        <f t="shared" si="151"/>
        <v>1</v>
      </c>
      <c r="AU208" t="b">
        <f t="shared" si="152"/>
        <v>1</v>
      </c>
      <c r="AV208" t="b">
        <f t="shared" si="153"/>
        <v>1</v>
      </c>
      <c r="AW208" s="83">
        <f t="shared" si="100"/>
        <v>0.66</v>
      </c>
      <c r="AX208" s="83">
        <f t="shared" si="101"/>
        <v>0.66</v>
      </c>
      <c r="AY208" s="72" t="b">
        <f t="shared" si="102"/>
        <v>1</v>
      </c>
    </row>
    <row r="209" spans="1:51" ht="23.25" x14ac:dyDescent="0.35">
      <c r="A209" s="49">
        <v>887</v>
      </c>
      <c r="B209" s="77" t="s">
        <v>999</v>
      </c>
      <c r="C209" s="50" t="s">
        <v>1000</v>
      </c>
      <c r="D209" s="51">
        <v>43678</v>
      </c>
      <c r="E209" s="52">
        <v>453.6</v>
      </c>
      <c r="F209" s="53">
        <v>23</v>
      </c>
      <c r="G209" s="52">
        <v>453.6</v>
      </c>
      <c r="H209" s="53">
        <v>23</v>
      </c>
      <c r="I209" s="54" t="s">
        <v>1166</v>
      </c>
      <c r="J209" s="54" t="s">
        <v>1167</v>
      </c>
      <c r="K209" s="55">
        <v>23</v>
      </c>
      <c r="L209" s="55">
        <v>23</v>
      </c>
      <c r="M209" s="56">
        <v>453.6</v>
      </c>
      <c r="N209" s="39"/>
      <c r="O209" s="39"/>
      <c r="P209" s="39"/>
      <c r="Q209" s="56">
        <v>453.6</v>
      </c>
      <c r="R209" s="57"/>
      <c r="S209" s="57"/>
      <c r="T209" s="18">
        <f t="shared" si="155"/>
        <v>49210156.799999997</v>
      </c>
      <c r="U209" s="18">
        <f t="shared" si="156"/>
        <v>36415516.030000001</v>
      </c>
      <c r="V209" s="18">
        <f t="shared" si="157"/>
        <v>24034240.579999998</v>
      </c>
      <c r="W209" s="18">
        <f t="shared" si="147"/>
        <v>12381275.449999999</v>
      </c>
      <c r="X209" s="18">
        <v>0</v>
      </c>
      <c r="Y209" s="18">
        <v>0</v>
      </c>
      <c r="Z209" s="18">
        <v>0</v>
      </c>
      <c r="AA209" s="18">
        <v>0</v>
      </c>
      <c r="AB209" s="18">
        <f t="shared" si="158"/>
        <v>12794640.77</v>
      </c>
      <c r="AC209" s="18">
        <f t="shared" si="138"/>
        <v>8444462.9100000001</v>
      </c>
      <c r="AD209" s="18">
        <f t="shared" si="144"/>
        <v>4350177.8600000003</v>
      </c>
      <c r="AE209" s="18">
        <v>0</v>
      </c>
      <c r="AF209" s="18">
        <v>0</v>
      </c>
      <c r="AG209" s="18">
        <v>0</v>
      </c>
      <c r="AH209" s="18">
        <v>0</v>
      </c>
      <c r="AI209" s="73">
        <v>0.74</v>
      </c>
      <c r="AJ209" s="81">
        <f t="shared" si="159"/>
        <v>0.26</v>
      </c>
      <c r="AK209" s="23">
        <f t="shared" si="154"/>
        <v>49210156.799999997</v>
      </c>
      <c r="AL209" s="22">
        <f t="shared" si="160"/>
        <v>36415516.030000001</v>
      </c>
      <c r="AM209" s="22">
        <f t="shared" si="161"/>
        <v>12794640.77</v>
      </c>
      <c r="AN209" s="74" t="b">
        <f t="shared" si="148"/>
        <v>1</v>
      </c>
      <c r="AO209" s="74" t="b">
        <f t="shared" si="149"/>
        <v>1</v>
      </c>
      <c r="AP209" s="74" t="b">
        <f t="shared" si="150"/>
        <v>1</v>
      </c>
      <c r="AQ209" s="5" t="s">
        <v>1125</v>
      </c>
      <c r="AR209" s="28" t="s">
        <v>1155</v>
      </c>
      <c r="AS209" s="28" t="s">
        <v>1157</v>
      </c>
      <c r="AT209" t="b">
        <f t="shared" si="151"/>
        <v>1</v>
      </c>
      <c r="AU209" t="b">
        <f t="shared" si="152"/>
        <v>1</v>
      </c>
      <c r="AV209" t="b">
        <f t="shared" si="153"/>
        <v>1</v>
      </c>
      <c r="AW209" s="83">
        <f t="shared" si="100"/>
        <v>0.66</v>
      </c>
      <c r="AX209" s="83">
        <f t="shared" si="101"/>
        <v>0.66</v>
      </c>
      <c r="AY209" s="72" t="b">
        <f t="shared" si="102"/>
        <v>1</v>
      </c>
    </row>
    <row r="210" spans="1:51" ht="23.25" x14ac:dyDescent="0.35">
      <c r="A210" s="49">
        <v>888</v>
      </c>
      <c r="B210" s="77" t="s">
        <v>1001</v>
      </c>
      <c r="C210" s="50" t="s">
        <v>1002</v>
      </c>
      <c r="D210" s="51">
        <v>43336</v>
      </c>
      <c r="E210" s="52">
        <v>410.8</v>
      </c>
      <c r="F210" s="53">
        <v>23</v>
      </c>
      <c r="G210" s="52">
        <v>410.8</v>
      </c>
      <c r="H210" s="53">
        <v>23</v>
      </c>
      <c r="I210" s="54" t="s">
        <v>1166</v>
      </c>
      <c r="J210" s="54" t="s">
        <v>1167</v>
      </c>
      <c r="K210" s="55">
        <v>23</v>
      </c>
      <c r="L210" s="55">
        <v>23</v>
      </c>
      <c r="M210" s="56">
        <v>410.8</v>
      </c>
      <c r="N210" s="39"/>
      <c r="O210" s="39"/>
      <c r="P210" s="39"/>
      <c r="Q210" s="56">
        <v>410.8</v>
      </c>
      <c r="R210" s="57"/>
      <c r="S210" s="57"/>
      <c r="T210" s="18">
        <f t="shared" si="155"/>
        <v>44566870.399999999</v>
      </c>
      <c r="U210" s="18">
        <f t="shared" si="156"/>
        <v>32979484.100000001</v>
      </c>
      <c r="V210" s="18">
        <f t="shared" si="157"/>
        <v>21766459.510000002</v>
      </c>
      <c r="W210" s="18">
        <f t="shared" si="147"/>
        <v>11213024.59</v>
      </c>
      <c r="X210" s="18">
        <v>0</v>
      </c>
      <c r="Y210" s="18">
        <v>0</v>
      </c>
      <c r="Z210" s="18">
        <v>0</v>
      </c>
      <c r="AA210" s="18">
        <v>0</v>
      </c>
      <c r="AB210" s="18">
        <f t="shared" si="158"/>
        <v>11587386.300000001</v>
      </c>
      <c r="AC210" s="18">
        <f t="shared" si="138"/>
        <v>7647674.96</v>
      </c>
      <c r="AD210" s="18">
        <f t="shared" si="144"/>
        <v>3939711.34</v>
      </c>
      <c r="AE210" s="18">
        <v>0</v>
      </c>
      <c r="AF210" s="18">
        <v>0</v>
      </c>
      <c r="AG210" s="18">
        <v>0</v>
      </c>
      <c r="AH210" s="18">
        <v>0</v>
      </c>
      <c r="AI210" s="73">
        <v>0.74</v>
      </c>
      <c r="AJ210" s="81">
        <f t="shared" si="159"/>
        <v>0.26</v>
      </c>
      <c r="AK210" s="23">
        <f t="shared" si="154"/>
        <v>44566870.399999999</v>
      </c>
      <c r="AL210" s="22">
        <f t="shared" si="160"/>
        <v>32979484.100000001</v>
      </c>
      <c r="AM210" s="22">
        <f t="shared" si="161"/>
        <v>11587386.300000001</v>
      </c>
      <c r="AN210" s="74" t="b">
        <f t="shared" si="148"/>
        <v>1</v>
      </c>
      <c r="AO210" s="74" t="b">
        <f t="shared" si="149"/>
        <v>1</v>
      </c>
      <c r="AP210" s="74" t="b">
        <f t="shared" si="150"/>
        <v>1</v>
      </c>
      <c r="AQ210" s="5" t="s">
        <v>1125</v>
      </c>
      <c r="AR210" s="28" t="s">
        <v>1155</v>
      </c>
      <c r="AS210" s="28" t="s">
        <v>1157</v>
      </c>
      <c r="AT210" t="b">
        <f t="shared" si="151"/>
        <v>1</v>
      </c>
      <c r="AU210" t="b">
        <f t="shared" si="152"/>
        <v>1</v>
      </c>
      <c r="AV210" t="b">
        <f t="shared" si="153"/>
        <v>1</v>
      </c>
      <c r="AW210" s="83">
        <f t="shared" ref="AW210:AW273" si="162">V210/U210</f>
        <v>0.66</v>
      </c>
      <c r="AX210" s="83">
        <f t="shared" ref="AX210:AX273" si="163">AC210/AB210</f>
        <v>0.66</v>
      </c>
      <c r="AY210" s="72" t="b">
        <f t="shared" ref="AY210:AY273" si="164">AW210=AX210</f>
        <v>1</v>
      </c>
    </row>
    <row r="211" spans="1:51" ht="23.25" x14ac:dyDescent="0.35">
      <c r="A211" s="49">
        <v>889</v>
      </c>
      <c r="B211" s="77" t="s">
        <v>1003</v>
      </c>
      <c r="C211" s="50" t="s">
        <v>1004</v>
      </c>
      <c r="D211" s="51">
        <v>43430</v>
      </c>
      <c r="E211" s="52">
        <v>409.3</v>
      </c>
      <c r="F211" s="53">
        <v>21</v>
      </c>
      <c r="G211" s="52">
        <v>409.3</v>
      </c>
      <c r="H211" s="53">
        <v>21</v>
      </c>
      <c r="I211" s="54" t="s">
        <v>1166</v>
      </c>
      <c r="J211" s="54" t="s">
        <v>1167</v>
      </c>
      <c r="K211" s="55">
        <v>21</v>
      </c>
      <c r="L211" s="55">
        <v>21</v>
      </c>
      <c r="M211" s="56">
        <v>409.3</v>
      </c>
      <c r="N211" s="39"/>
      <c r="O211" s="39"/>
      <c r="P211" s="39"/>
      <c r="Q211" s="56">
        <v>409.3</v>
      </c>
      <c r="R211" s="57"/>
      <c r="S211" s="57"/>
      <c r="T211" s="18">
        <f t="shared" si="155"/>
        <v>44404138.399999999</v>
      </c>
      <c r="U211" s="18">
        <f t="shared" si="156"/>
        <v>32859062.420000002</v>
      </c>
      <c r="V211" s="18">
        <f t="shared" si="157"/>
        <v>21686981.199999999</v>
      </c>
      <c r="W211" s="18">
        <f t="shared" si="147"/>
        <v>11172081.220000001</v>
      </c>
      <c r="X211" s="18">
        <v>0</v>
      </c>
      <c r="Y211" s="18">
        <v>0</v>
      </c>
      <c r="Z211" s="18">
        <v>0</v>
      </c>
      <c r="AA211" s="18">
        <v>0</v>
      </c>
      <c r="AB211" s="18">
        <f t="shared" si="158"/>
        <v>11545075.98</v>
      </c>
      <c r="AC211" s="18">
        <f t="shared" si="138"/>
        <v>7619750.1500000004</v>
      </c>
      <c r="AD211" s="18">
        <f t="shared" si="144"/>
        <v>3925325.83</v>
      </c>
      <c r="AE211" s="18">
        <v>0</v>
      </c>
      <c r="AF211" s="18">
        <v>0</v>
      </c>
      <c r="AG211" s="18">
        <v>0</v>
      </c>
      <c r="AH211" s="18">
        <v>0</v>
      </c>
      <c r="AI211" s="73">
        <v>0.74</v>
      </c>
      <c r="AJ211" s="81">
        <f t="shared" si="159"/>
        <v>0.26</v>
      </c>
      <c r="AK211" s="23">
        <f t="shared" si="154"/>
        <v>44404138.399999999</v>
      </c>
      <c r="AL211" s="22">
        <f t="shared" si="160"/>
        <v>32859062.420000002</v>
      </c>
      <c r="AM211" s="22">
        <f t="shared" si="161"/>
        <v>11545075.98</v>
      </c>
      <c r="AN211" s="74" t="b">
        <f t="shared" si="148"/>
        <v>1</v>
      </c>
      <c r="AO211" s="74" t="b">
        <f t="shared" si="149"/>
        <v>1</v>
      </c>
      <c r="AP211" s="74" t="b">
        <f t="shared" si="150"/>
        <v>1</v>
      </c>
      <c r="AQ211" s="5" t="s">
        <v>1125</v>
      </c>
      <c r="AR211" s="28" t="s">
        <v>1155</v>
      </c>
      <c r="AS211" s="28" t="s">
        <v>1157</v>
      </c>
      <c r="AT211" t="b">
        <f t="shared" si="151"/>
        <v>1</v>
      </c>
      <c r="AU211" t="b">
        <f t="shared" si="152"/>
        <v>1</v>
      </c>
      <c r="AV211" t="b">
        <f t="shared" si="153"/>
        <v>1</v>
      </c>
      <c r="AW211" s="83">
        <f t="shared" si="162"/>
        <v>0.66</v>
      </c>
      <c r="AX211" s="83">
        <f t="shared" si="163"/>
        <v>0.66</v>
      </c>
      <c r="AY211" s="72" t="b">
        <f t="shared" si="164"/>
        <v>1</v>
      </c>
    </row>
    <row r="212" spans="1:51" ht="23.25" x14ac:dyDescent="0.35">
      <c r="A212" s="49">
        <v>890</v>
      </c>
      <c r="B212" s="77" t="s">
        <v>1005</v>
      </c>
      <c r="C212" s="50" t="s">
        <v>1006</v>
      </c>
      <c r="D212" s="51">
        <v>43430</v>
      </c>
      <c r="E212" s="52">
        <v>414.3</v>
      </c>
      <c r="F212" s="53">
        <v>22</v>
      </c>
      <c r="G212" s="52">
        <v>414.3</v>
      </c>
      <c r="H212" s="53">
        <v>22</v>
      </c>
      <c r="I212" s="54" t="s">
        <v>1166</v>
      </c>
      <c r="J212" s="54" t="s">
        <v>1167</v>
      </c>
      <c r="K212" s="55">
        <v>22</v>
      </c>
      <c r="L212" s="55">
        <v>22</v>
      </c>
      <c r="M212" s="56">
        <v>414.3</v>
      </c>
      <c r="N212" s="39"/>
      <c r="O212" s="39"/>
      <c r="P212" s="39"/>
      <c r="Q212" s="56">
        <v>414.3</v>
      </c>
      <c r="R212" s="57"/>
      <c r="S212" s="57"/>
      <c r="T212" s="18">
        <f t="shared" si="155"/>
        <v>44946578.399999999</v>
      </c>
      <c r="U212" s="18">
        <f t="shared" si="156"/>
        <v>33260468.02</v>
      </c>
      <c r="V212" s="18">
        <f t="shared" si="157"/>
        <v>21951908.890000001</v>
      </c>
      <c r="W212" s="18">
        <f t="shared" si="147"/>
        <v>11308559.130000001</v>
      </c>
      <c r="X212" s="18">
        <v>0</v>
      </c>
      <c r="Y212" s="18">
        <v>0</v>
      </c>
      <c r="Z212" s="18">
        <v>0</v>
      </c>
      <c r="AA212" s="18">
        <v>0</v>
      </c>
      <c r="AB212" s="18">
        <f t="shared" si="158"/>
        <v>11686110.380000001</v>
      </c>
      <c r="AC212" s="18">
        <f t="shared" si="138"/>
        <v>7712832.8499999996</v>
      </c>
      <c r="AD212" s="18">
        <f t="shared" si="144"/>
        <v>3973277.53</v>
      </c>
      <c r="AE212" s="18">
        <v>0</v>
      </c>
      <c r="AF212" s="18">
        <v>0</v>
      </c>
      <c r="AG212" s="18">
        <v>0</v>
      </c>
      <c r="AH212" s="18">
        <v>0</v>
      </c>
      <c r="AI212" s="73">
        <v>0.74</v>
      </c>
      <c r="AJ212" s="81">
        <f t="shared" si="159"/>
        <v>0.26</v>
      </c>
      <c r="AK212" s="23">
        <f t="shared" si="154"/>
        <v>44946578.399999999</v>
      </c>
      <c r="AL212" s="22">
        <f t="shared" si="160"/>
        <v>33260468.02</v>
      </c>
      <c r="AM212" s="22">
        <f t="shared" si="161"/>
        <v>11686110.380000001</v>
      </c>
      <c r="AN212" s="74" t="b">
        <f t="shared" si="148"/>
        <v>1</v>
      </c>
      <c r="AO212" s="74" t="b">
        <f t="shared" si="149"/>
        <v>1</v>
      </c>
      <c r="AP212" s="74" t="b">
        <f t="shared" si="150"/>
        <v>1</v>
      </c>
      <c r="AQ212" s="5" t="s">
        <v>1125</v>
      </c>
      <c r="AR212" s="28" t="s">
        <v>1155</v>
      </c>
      <c r="AS212" s="28" t="s">
        <v>1157</v>
      </c>
      <c r="AT212" t="b">
        <f t="shared" si="151"/>
        <v>1</v>
      </c>
      <c r="AU212" t="b">
        <f t="shared" si="152"/>
        <v>1</v>
      </c>
      <c r="AV212" t="b">
        <f t="shared" si="153"/>
        <v>1</v>
      </c>
      <c r="AW212" s="83">
        <f t="shared" si="162"/>
        <v>0.66</v>
      </c>
      <c r="AX212" s="83">
        <f t="shared" si="163"/>
        <v>0.66</v>
      </c>
      <c r="AY212" s="72" t="b">
        <f t="shared" si="164"/>
        <v>1</v>
      </c>
    </row>
    <row r="213" spans="1:51" ht="23.25" x14ac:dyDescent="0.35">
      <c r="A213" s="49">
        <v>891</v>
      </c>
      <c r="B213" s="77" t="s">
        <v>1007</v>
      </c>
      <c r="C213" s="50" t="s">
        <v>1008</v>
      </c>
      <c r="D213" s="51">
        <v>43430</v>
      </c>
      <c r="E213" s="52">
        <v>418.8</v>
      </c>
      <c r="F213" s="53">
        <v>24</v>
      </c>
      <c r="G213" s="52">
        <v>418.8</v>
      </c>
      <c r="H213" s="53">
        <v>24</v>
      </c>
      <c r="I213" s="54" t="s">
        <v>1166</v>
      </c>
      <c r="J213" s="54" t="s">
        <v>1167</v>
      </c>
      <c r="K213" s="55">
        <v>24</v>
      </c>
      <c r="L213" s="55">
        <v>24</v>
      </c>
      <c r="M213" s="56">
        <v>418.8</v>
      </c>
      <c r="N213" s="39"/>
      <c r="O213" s="39"/>
      <c r="P213" s="39"/>
      <c r="Q213" s="56">
        <v>418.8</v>
      </c>
      <c r="R213" s="57"/>
      <c r="S213" s="57"/>
      <c r="T213" s="18">
        <f t="shared" si="155"/>
        <v>45434774.399999999</v>
      </c>
      <c r="U213" s="18">
        <f t="shared" si="156"/>
        <v>33621733.060000002</v>
      </c>
      <c r="V213" s="18">
        <f t="shared" si="157"/>
        <v>22190343.82</v>
      </c>
      <c r="W213" s="18">
        <f t="shared" si="147"/>
        <v>11431389.24</v>
      </c>
      <c r="X213" s="18">
        <v>0</v>
      </c>
      <c r="Y213" s="18">
        <v>0</v>
      </c>
      <c r="Z213" s="18">
        <v>0</v>
      </c>
      <c r="AA213" s="18">
        <v>0</v>
      </c>
      <c r="AB213" s="18">
        <f t="shared" si="158"/>
        <v>11813041.34</v>
      </c>
      <c r="AC213" s="18">
        <f t="shared" si="138"/>
        <v>7796607.2800000003</v>
      </c>
      <c r="AD213" s="18">
        <f t="shared" si="144"/>
        <v>4016434.06</v>
      </c>
      <c r="AE213" s="18">
        <v>0</v>
      </c>
      <c r="AF213" s="18">
        <v>0</v>
      </c>
      <c r="AG213" s="18">
        <v>0</v>
      </c>
      <c r="AH213" s="18">
        <v>0</v>
      </c>
      <c r="AI213" s="73">
        <v>0.74</v>
      </c>
      <c r="AJ213" s="81">
        <f t="shared" si="159"/>
        <v>0.26</v>
      </c>
      <c r="AK213" s="23">
        <f t="shared" si="154"/>
        <v>45434774.399999999</v>
      </c>
      <c r="AL213" s="22">
        <f t="shared" si="160"/>
        <v>33621733.060000002</v>
      </c>
      <c r="AM213" s="22">
        <f t="shared" si="161"/>
        <v>11813041.34</v>
      </c>
      <c r="AN213" s="74" t="b">
        <f t="shared" si="148"/>
        <v>1</v>
      </c>
      <c r="AO213" s="74" t="b">
        <f t="shared" si="149"/>
        <v>1</v>
      </c>
      <c r="AP213" s="74" t="b">
        <f t="shared" si="150"/>
        <v>1</v>
      </c>
      <c r="AQ213" s="5" t="s">
        <v>1125</v>
      </c>
      <c r="AR213" s="28" t="s">
        <v>1155</v>
      </c>
      <c r="AS213" s="28" t="s">
        <v>1157</v>
      </c>
      <c r="AT213" t="b">
        <f t="shared" si="151"/>
        <v>1</v>
      </c>
      <c r="AU213" t="b">
        <f t="shared" si="152"/>
        <v>1</v>
      </c>
      <c r="AV213" t="b">
        <f t="shared" si="153"/>
        <v>1</v>
      </c>
      <c r="AW213" s="83">
        <f t="shared" si="162"/>
        <v>0.66</v>
      </c>
      <c r="AX213" s="83">
        <f t="shared" si="163"/>
        <v>0.66</v>
      </c>
      <c r="AY213" s="72" t="b">
        <f t="shared" si="164"/>
        <v>1</v>
      </c>
    </row>
    <row r="214" spans="1:51" ht="23.25" x14ac:dyDescent="0.35">
      <c r="A214" s="49">
        <v>892</v>
      </c>
      <c r="B214" s="77" t="s">
        <v>1009</v>
      </c>
      <c r="C214" s="50" t="s">
        <v>1010</v>
      </c>
      <c r="D214" s="51">
        <v>43430</v>
      </c>
      <c r="E214" s="52">
        <v>394.6</v>
      </c>
      <c r="F214" s="53">
        <v>17</v>
      </c>
      <c r="G214" s="52">
        <v>394.6</v>
      </c>
      <c r="H214" s="53">
        <v>17</v>
      </c>
      <c r="I214" s="54" t="s">
        <v>1166</v>
      </c>
      <c r="J214" s="54" t="s">
        <v>1167</v>
      </c>
      <c r="K214" s="55">
        <v>17</v>
      </c>
      <c r="L214" s="55">
        <v>17</v>
      </c>
      <c r="M214" s="56">
        <v>394.6</v>
      </c>
      <c r="N214" s="39"/>
      <c r="O214" s="39"/>
      <c r="P214" s="39"/>
      <c r="Q214" s="56">
        <v>394.6</v>
      </c>
      <c r="R214" s="57"/>
      <c r="S214" s="57"/>
      <c r="T214" s="18">
        <f t="shared" si="155"/>
        <v>42809364.799999997</v>
      </c>
      <c r="U214" s="18">
        <f t="shared" si="156"/>
        <v>31678929.949999999</v>
      </c>
      <c r="V214" s="18">
        <f t="shared" si="157"/>
        <v>20908093.77</v>
      </c>
      <c r="W214" s="18">
        <f t="shared" si="147"/>
        <v>10770836.18</v>
      </c>
      <c r="X214" s="18">
        <v>0</v>
      </c>
      <c r="Y214" s="18">
        <v>0</v>
      </c>
      <c r="Z214" s="18">
        <v>0</v>
      </c>
      <c r="AA214" s="18">
        <v>0</v>
      </c>
      <c r="AB214" s="18">
        <f t="shared" si="158"/>
        <v>11130434.85</v>
      </c>
      <c r="AC214" s="18">
        <f t="shared" si="138"/>
        <v>7346087</v>
      </c>
      <c r="AD214" s="18">
        <f t="shared" si="144"/>
        <v>3784347.85</v>
      </c>
      <c r="AE214" s="18">
        <v>0</v>
      </c>
      <c r="AF214" s="18">
        <v>0</v>
      </c>
      <c r="AG214" s="18">
        <v>0</v>
      </c>
      <c r="AH214" s="18">
        <v>0</v>
      </c>
      <c r="AI214" s="73">
        <v>0.74</v>
      </c>
      <c r="AJ214" s="81">
        <f t="shared" si="159"/>
        <v>0.26</v>
      </c>
      <c r="AK214" s="23">
        <f t="shared" si="154"/>
        <v>42809364.799999997</v>
      </c>
      <c r="AL214" s="22">
        <f t="shared" si="160"/>
        <v>31678929.949999999</v>
      </c>
      <c r="AM214" s="22">
        <f t="shared" si="161"/>
        <v>11130434.85</v>
      </c>
      <c r="AN214" s="74" t="b">
        <f t="shared" si="148"/>
        <v>1</v>
      </c>
      <c r="AO214" s="74" t="b">
        <f t="shared" si="149"/>
        <v>1</v>
      </c>
      <c r="AP214" s="74" t="b">
        <f t="shared" si="150"/>
        <v>1</v>
      </c>
      <c r="AQ214" s="5" t="s">
        <v>1125</v>
      </c>
      <c r="AR214" s="28" t="s">
        <v>1155</v>
      </c>
      <c r="AS214" s="28" t="s">
        <v>1157</v>
      </c>
      <c r="AT214" t="b">
        <f t="shared" si="151"/>
        <v>1</v>
      </c>
      <c r="AU214" t="b">
        <f t="shared" si="152"/>
        <v>1</v>
      </c>
      <c r="AV214" t="b">
        <f t="shared" si="153"/>
        <v>1</v>
      </c>
      <c r="AW214" s="83">
        <f t="shared" si="162"/>
        <v>0.66</v>
      </c>
      <c r="AX214" s="83">
        <f t="shared" si="163"/>
        <v>0.66</v>
      </c>
      <c r="AY214" s="72" t="b">
        <f t="shared" si="164"/>
        <v>1</v>
      </c>
    </row>
    <row r="215" spans="1:51" ht="23.25" x14ac:dyDescent="0.35">
      <c r="A215" s="49">
        <v>893</v>
      </c>
      <c r="B215" s="77" t="s">
        <v>1011</v>
      </c>
      <c r="C215" s="50" t="s">
        <v>1012</v>
      </c>
      <c r="D215" s="51">
        <v>43430</v>
      </c>
      <c r="E215" s="52">
        <v>394.8</v>
      </c>
      <c r="F215" s="53">
        <v>20</v>
      </c>
      <c r="G215" s="52">
        <v>394.8</v>
      </c>
      <c r="H215" s="53">
        <v>20</v>
      </c>
      <c r="I215" s="54" t="s">
        <v>1166</v>
      </c>
      <c r="J215" s="54" t="s">
        <v>1167</v>
      </c>
      <c r="K215" s="55">
        <v>20</v>
      </c>
      <c r="L215" s="55">
        <v>20</v>
      </c>
      <c r="M215" s="56">
        <v>394.8</v>
      </c>
      <c r="N215" s="39"/>
      <c r="O215" s="39"/>
      <c r="P215" s="39"/>
      <c r="Q215" s="56">
        <v>394.8</v>
      </c>
      <c r="R215" s="57"/>
      <c r="S215" s="57"/>
      <c r="T215" s="18">
        <f t="shared" si="155"/>
        <v>42831062.399999999</v>
      </c>
      <c r="U215" s="18">
        <f t="shared" si="156"/>
        <v>31694986.18</v>
      </c>
      <c r="V215" s="18">
        <f t="shared" si="157"/>
        <v>20918690.879999999</v>
      </c>
      <c r="W215" s="18">
        <f t="shared" si="147"/>
        <v>10776295.300000001</v>
      </c>
      <c r="X215" s="18">
        <v>0</v>
      </c>
      <c r="Y215" s="18">
        <v>0</v>
      </c>
      <c r="Z215" s="18">
        <v>0</v>
      </c>
      <c r="AA215" s="18">
        <v>0</v>
      </c>
      <c r="AB215" s="18">
        <f t="shared" si="158"/>
        <v>11136076.220000001</v>
      </c>
      <c r="AC215" s="18">
        <f t="shared" si="138"/>
        <v>7349810.3099999996</v>
      </c>
      <c r="AD215" s="18">
        <f t="shared" si="144"/>
        <v>3786265.91</v>
      </c>
      <c r="AE215" s="18">
        <v>0</v>
      </c>
      <c r="AF215" s="18">
        <v>0</v>
      </c>
      <c r="AG215" s="18">
        <v>0</v>
      </c>
      <c r="AH215" s="18">
        <v>0</v>
      </c>
      <c r="AI215" s="73">
        <v>0.74</v>
      </c>
      <c r="AJ215" s="81">
        <f t="shared" si="159"/>
        <v>0.26</v>
      </c>
      <c r="AK215" s="23">
        <f t="shared" si="154"/>
        <v>42831062.399999999</v>
      </c>
      <c r="AL215" s="22">
        <f t="shared" si="160"/>
        <v>31694986.18</v>
      </c>
      <c r="AM215" s="22">
        <f t="shared" si="161"/>
        <v>11136076.220000001</v>
      </c>
      <c r="AN215" s="74" t="b">
        <f t="shared" si="148"/>
        <v>1</v>
      </c>
      <c r="AO215" s="74" t="b">
        <f t="shared" si="149"/>
        <v>1</v>
      </c>
      <c r="AP215" s="74" t="b">
        <f t="shared" si="150"/>
        <v>1</v>
      </c>
      <c r="AQ215" s="5" t="s">
        <v>1125</v>
      </c>
      <c r="AR215" s="28" t="s">
        <v>1155</v>
      </c>
      <c r="AS215" s="28" t="s">
        <v>1157</v>
      </c>
      <c r="AT215" t="b">
        <f t="shared" si="151"/>
        <v>1</v>
      </c>
      <c r="AU215" t="b">
        <f t="shared" si="152"/>
        <v>1</v>
      </c>
      <c r="AV215" t="b">
        <f t="shared" si="153"/>
        <v>1</v>
      </c>
      <c r="AW215" s="83">
        <f t="shared" si="162"/>
        <v>0.66</v>
      </c>
      <c r="AX215" s="83">
        <f t="shared" si="163"/>
        <v>0.66</v>
      </c>
      <c r="AY215" s="72" t="b">
        <f t="shared" si="164"/>
        <v>1</v>
      </c>
    </row>
    <row r="216" spans="1:51" ht="23.25" x14ac:dyDescent="0.35">
      <c r="A216" s="49">
        <v>894</v>
      </c>
      <c r="B216" s="77" t="s">
        <v>1013</v>
      </c>
      <c r="C216" s="50" t="s">
        <v>1014</v>
      </c>
      <c r="D216" s="51">
        <v>43389</v>
      </c>
      <c r="E216" s="52">
        <v>411.1</v>
      </c>
      <c r="F216" s="53">
        <v>28</v>
      </c>
      <c r="G216" s="52">
        <v>411.1</v>
      </c>
      <c r="H216" s="53">
        <v>28</v>
      </c>
      <c r="I216" s="54" t="s">
        <v>1166</v>
      </c>
      <c r="J216" s="54" t="s">
        <v>1167</v>
      </c>
      <c r="K216" s="55">
        <v>28</v>
      </c>
      <c r="L216" s="55">
        <v>28</v>
      </c>
      <c r="M216" s="56">
        <v>411.1</v>
      </c>
      <c r="N216" s="39"/>
      <c r="O216" s="39"/>
      <c r="P216" s="39"/>
      <c r="Q216" s="56">
        <v>411.1</v>
      </c>
      <c r="R216" s="57"/>
      <c r="S216" s="57"/>
      <c r="T216" s="18">
        <f t="shared" si="155"/>
        <v>44599416.799999997</v>
      </c>
      <c r="U216" s="18">
        <f t="shared" si="156"/>
        <v>33003568.43</v>
      </c>
      <c r="V216" s="18">
        <f t="shared" si="157"/>
        <v>21782355.16</v>
      </c>
      <c r="W216" s="18">
        <f t="shared" si="147"/>
        <v>11221213.27</v>
      </c>
      <c r="X216" s="18">
        <v>0</v>
      </c>
      <c r="Y216" s="18">
        <v>0</v>
      </c>
      <c r="Z216" s="18">
        <v>0</v>
      </c>
      <c r="AA216" s="18">
        <v>0</v>
      </c>
      <c r="AB216" s="18">
        <f t="shared" si="158"/>
        <v>11595848.369999999</v>
      </c>
      <c r="AC216" s="18">
        <f t="shared" si="138"/>
        <v>7653259.9199999999</v>
      </c>
      <c r="AD216" s="18">
        <f t="shared" si="144"/>
        <v>3942588.45</v>
      </c>
      <c r="AE216" s="18">
        <v>0</v>
      </c>
      <c r="AF216" s="18">
        <v>0</v>
      </c>
      <c r="AG216" s="18">
        <v>0</v>
      </c>
      <c r="AH216" s="18">
        <v>0</v>
      </c>
      <c r="AI216" s="73">
        <v>0.74</v>
      </c>
      <c r="AJ216" s="81">
        <f t="shared" si="159"/>
        <v>0.26</v>
      </c>
      <c r="AK216" s="23">
        <f t="shared" si="154"/>
        <v>44599416.799999997</v>
      </c>
      <c r="AL216" s="22">
        <f t="shared" si="160"/>
        <v>33003568.43</v>
      </c>
      <c r="AM216" s="22">
        <f t="shared" si="161"/>
        <v>11595848.369999999</v>
      </c>
      <c r="AN216" s="74" t="b">
        <f t="shared" si="148"/>
        <v>1</v>
      </c>
      <c r="AO216" s="74" t="b">
        <f t="shared" si="149"/>
        <v>1</v>
      </c>
      <c r="AP216" s="74" t="b">
        <f t="shared" si="150"/>
        <v>1</v>
      </c>
      <c r="AQ216" s="5" t="s">
        <v>1125</v>
      </c>
      <c r="AR216" s="28" t="s">
        <v>1155</v>
      </c>
      <c r="AS216" s="28" t="s">
        <v>1157</v>
      </c>
      <c r="AT216" t="b">
        <f t="shared" si="151"/>
        <v>1</v>
      </c>
      <c r="AU216" t="b">
        <f t="shared" si="152"/>
        <v>1</v>
      </c>
      <c r="AV216" t="b">
        <f t="shared" si="153"/>
        <v>1</v>
      </c>
      <c r="AW216" s="83">
        <f t="shared" si="162"/>
        <v>0.66</v>
      </c>
      <c r="AX216" s="83">
        <f t="shared" si="163"/>
        <v>0.66</v>
      </c>
      <c r="AY216" s="72" t="b">
        <f t="shared" si="164"/>
        <v>1</v>
      </c>
    </row>
    <row r="217" spans="1:51" ht="23.25" x14ac:dyDescent="0.35">
      <c r="A217" s="49">
        <v>895</v>
      </c>
      <c r="B217" s="77" t="s">
        <v>1015</v>
      </c>
      <c r="C217" s="50" t="s">
        <v>1016</v>
      </c>
      <c r="D217" s="51">
        <v>43399</v>
      </c>
      <c r="E217" s="52">
        <v>362.3</v>
      </c>
      <c r="F217" s="53">
        <v>18</v>
      </c>
      <c r="G217" s="52">
        <v>362.3</v>
      </c>
      <c r="H217" s="53">
        <v>18</v>
      </c>
      <c r="I217" s="54" t="s">
        <v>1166</v>
      </c>
      <c r="J217" s="54" t="s">
        <v>1167</v>
      </c>
      <c r="K217" s="55">
        <v>18</v>
      </c>
      <c r="L217" s="55">
        <v>18</v>
      </c>
      <c r="M217" s="56">
        <v>362.3</v>
      </c>
      <c r="N217" s="39"/>
      <c r="O217" s="39"/>
      <c r="P217" s="39"/>
      <c r="Q217" s="56">
        <v>362.3</v>
      </c>
      <c r="R217" s="57"/>
      <c r="S217" s="57"/>
      <c r="T217" s="18">
        <f t="shared" si="155"/>
        <v>39305202.399999999</v>
      </c>
      <c r="U217" s="18">
        <f t="shared" si="156"/>
        <v>29085849.780000001</v>
      </c>
      <c r="V217" s="18">
        <f t="shared" si="157"/>
        <v>19196660.850000001</v>
      </c>
      <c r="W217" s="18">
        <f t="shared" si="147"/>
        <v>9889188.9299999997</v>
      </c>
      <c r="X217" s="18">
        <v>0</v>
      </c>
      <c r="Y217" s="18">
        <v>0</v>
      </c>
      <c r="Z217" s="18">
        <v>0</v>
      </c>
      <c r="AA217" s="18">
        <v>0</v>
      </c>
      <c r="AB217" s="18">
        <f t="shared" si="158"/>
        <v>10219352.619999999</v>
      </c>
      <c r="AC217" s="18">
        <f t="shared" si="138"/>
        <v>6744772.7300000004</v>
      </c>
      <c r="AD217" s="18">
        <f t="shared" si="144"/>
        <v>3474579.89</v>
      </c>
      <c r="AE217" s="18">
        <v>0</v>
      </c>
      <c r="AF217" s="18">
        <v>0</v>
      </c>
      <c r="AG217" s="18">
        <v>0</v>
      </c>
      <c r="AH217" s="18">
        <v>0</v>
      </c>
      <c r="AI217" s="73">
        <v>0.74</v>
      </c>
      <c r="AJ217" s="81">
        <f t="shared" si="159"/>
        <v>0.26</v>
      </c>
      <c r="AK217" s="23">
        <f t="shared" si="154"/>
        <v>39305202.399999999</v>
      </c>
      <c r="AL217" s="22">
        <f t="shared" si="160"/>
        <v>29085849.780000001</v>
      </c>
      <c r="AM217" s="22">
        <f t="shared" si="161"/>
        <v>10219352.619999999</v>
      </c>
      <c r="AN217" s="74" t="b">
        <f t="shared" si="148"/>
        <v>1</v>
      </c>
      <c r="AO217" s="74" t="b">
        <f t="shared" si="149"/>
        <v>1</v>
      </c>
      <c r="AP217" s="74" t="b">
        <f t="shared" si="150"/>
        <v>1</v>
      </c>
      <c r="AQ217" s="5" t="s">
        <v>1125</v>
      </c>
      <c r="AR217" s="28" t="s">
        <v>1155</v>
      </c>
      <c r="AS217" s="28" t="s">
        <v>1157</v>
      </c>
      <c r="AT217" t="b">
        <f t="shared" si="151"/>
        <v>1</v>
      </c>
      <c r="AU217" t="b">
        <f t="shared" si="152"/>
        <v>1</v>
      </c>
      <c r="AV217" t="b">
        <f t="shared" si="153"/>
        <v>1</v>
      </c>
      <c r="AW217" s="83">
        <f t="shared" si="162"/>
        <v>0.66</v>
      </c>
      <c r="AX217" s="83">
        <f t="shared" si="163"/>
        <v>0.66</v>
      </c>
      <c r="AY217" s="72" t="b">
        <f t="shared" si="164"/>
        <v>1</v>
      </c>
    </row>
    <row r="218" spans="1:51" ht="23.25" x14ac:dyDescent="0.35">
      <c r="A218" s="49">
        <v>896</v>
      </c>
      <c r="B218" s="77" t="s">
        <v>1017</v>
      </c>
      <c r="C218" s="50" t="s">
        <v>1018</v>
      </c>
      <c r="D218" s="51">
        <v>43389</v>
      </c>
      <c r="E218" s="52">
        <v>91.3</v>
      </c>
      <c r="F218" s="53">
        <v>7</v>
      </c>
      <c r="G218" s="52">
        <v>91.3</v>
      </c>
      <c r="H218" s="53">
        <v>7</v>
      </c>
      <c r="I218" s="54" t="s">
        <v>1166</v>
      </c>
      <c r="J218" s="54" t="s">
        <v>1167</v>
      </c>
      <c r="K218" s="55">
        <v>7</v>
      </c>
      <c r="L218" s="55">
        <v>7</v>
      </c>
      <c r="M218" s="56">
        <v>91.3</v>
      </c>
      <c r="N218" s="39"/>
      <c r="O218" s="39"/>
      <c r="P218" s="39"/>
      <c r="Q218" s="56">
        <v>91.3</v>
      </c>
      <c r="R218" s="57"/>
      <c r="S218" s="57"/>
      <c r="T218" s="18">
        <f t="shared" si="155"/>
        <v>9904954.4000000004</v>
      </c>
      <c r="U218" s="18">
        <f t="shared" si="156"/>
        <v>7329666.2599999998</v>
      </c>
      <c r="V218" s="18">
        <f t="shared" si="157"/>
        <v>4837579.7300000004</v>
      </c>
      <c r="W218" s="18">
        <f t="shared" si="147"/>
        <v>2492086.5299999998</v>
      </c>
      <c r="X218" s="18">
        <v>0</v>
      </c>
      <c r="Y218" s="18">
        <v>0</v>
      </c>
      <c r="Z218" s="18">
        <v>0</v>
      </c>
      <c r="AA218" s="18">
        <v>0</v>
      </c>
      <c r="AB218" s="18">
        <f t="shared" si="158"/>
        <v>2575288.14</v>
      </c>
      <c r="AC218" s="18">
        <f t="shared" si="138"/>
        <v>1699690.17</v>
      </c>
      <c r="AD218" s="18">
        <f t="shared" si="144"/>
        <v>875597.97</v>
      </c>
      <c r="AE218" s="18">
        <v>0</v>
      </c>
      <c r="AF218" s="18">
        <v>0</v>
      </c>
      <c r="AG218" s="18">
        <v>0</v>
      </c>
      <c r="AH218" s="18">
        <v>0</v>
      </c>
      <c r="AI218" s="73">
        <v>0.74</v>
      </c>
      <c r="AJ218" s="81">
        <f t="shared" si="159"/>
        <v>0.26</v>
      </c>
      <c r="AK218" s="23">
        <f t="shared" si="154"/>
        <v>9904954.4000000004</v>
      </c>
      <c r="AL218" s="22">
        <f t="shared" si="160"/>
        <v>7329666.2599999998</v>
      </c>
      <c r="AM218" s="22">
        <f t="shared" si="161"/>
        <v>2575288.14</v>
      </c>
      <c r="AN218" s="74" t="b">
        <f t="shared" si="148"/>
        <v>1</v>
      </c>
      <c r="AO218" s="74" t="b">
        <f t="shared" si="149"/>
        <v>1</v>
      </c>
      <c r="AP218" s="74" t="b">
        <f t="shared" si="150"/>
        <v>1</v>
      </c>
      <c r="AQ218" s="5" t="s">
        <v>1125</v>
      </c>
      <c r="AR218" s="28" t="s">
        <v>1155</v>
      </c>
      <c r="AS218" s="28" t="s">
        <v>1157</v>
      </c>
      <c r="AT218" t="b">
        <f t="shared" si="151"/>
        <v>1</v>
      </c>
      <c r="AU218" t="b">
        <f t="shared" si="152"/>
        <v>1</v>
      </c>
      <c r="AV218" t="b">
        <f t="shared" si="153"/>
        <v>1</v>
      </c>
      <c r="AW218" s="83">
        <f t="shared" si="162"/>
        <v>0.66</v>
      </c>
      <c r="AX218" s="83">
        <f t="shared" si="163"/>
        <v>0.66</v>
      </c>
      <c r="AY218" s="72" t="b">
        <f t="shared" si="164"/>
        <v>1</v>
      </c>
    </row>
    <row r="219" spans="1:51" ht="23.25" x14ac:dyDescent="0.35">
      <c r="A219" s="49">
        <v>897</v>
      </c>
      <c r="B219" s="77" t="s">
        <v>1019</v>
      </c>
      <c r="C219" s="50" t="s">
        <v>1020</v>
      </c>
      <c r="D219" s="51">
        <v>42936</v>
      </c>
      <c r="E219" s="52">
        <v>391.8</v>
      </c>
      <c r="F219" s="53">
        <v>20</v>
      </c>
      <c r="G219" s="52">
        <v>391.8</v>
      </c>
      <c r="H219" s="53">
        <v>20</v>
      </c>
      <c r="I219" s="54" t="s">
        <v>1166</v>
      </c>
      <c r="J219" s="54" t="s">
        <v>1167</v>
      </c>
      <c r="K219" s="55">
        <v>20</v>
      </c>
      <c r="L219" s="55">
        <v>20</v>
      </c>
      <c r="M219" s="56">
        <v>391.8</v>
      </c>
      <c r="N219" s="39"/>
      <c r="O219" s="39"/>
      <c r="P219" s="39"/>
      <c r="Q219" s="56">
        <v>391.8</v>
      </c>
      <c r="R219" s="57"/>
      <c r="S219" s="57"/>
      <c r="T219" s="18">
        <f t="shared" si="155"/>
        <v>42505598.399999999</v>
      </c>
      <c r="U219" s="18">
        <f t="shared" si="156"/>
        <v>31454142.82</v>
      </c>
      <c r="V219" s="18">
        <f t="shared" si="157"/>
        <v>20759734.260000002</v>
      </c>
      <c r="W219" s="18">
        <f t="shared" si="147"/>
        <v>10694408.560000001</v>
      </c>
      <c r="X219" s="18">
        <v>0</v>
      </c>
      <c r="Y219" s="18">
        <v>0</v>
      </c>
      <c r="Z219" s="18">
        <v>0</v>
      </c>
      <c r="AA219" s="18">
        <v>0</v>
      </c>
      <c r="AB219" s="18">
        <f t="shared" si="158"/>
        <v>11051455.58</v>
      </c>
      <c r="AC219" s="18">
        <f t="shared" si="138"/>
        <v>7293960.6799999997</v>
      </c>
      <c r="AD219" s="18">
        <f t="shared" si="144"/>
        <v>3757494.9</v>
      </c>
      <c r="AE219" s="18">
        <v>0</v>
      </c>
      <c r="AF219" s="18">
        <v>0</v>
      </c>
      <c r="AG219" s="18">
        <v>0</v>
      </c>
      <c r="AH219" s="18">
        <v>0</v>
      </c>
      <c r="AI219" s="73">
        <v>0.74</v>
      </c>
      <c r="AJ219" s="81">
        <f t="shared" si="159"/>
        <v>0.26</v>
      </c>
      <c r="AK219" s="23">
        <f t="shared" si="154"/>
        <v>42505598.399999999</v>
      </c>
      <c r="AL219" s="22">
        <f t="shared" si="160"/>
        <v>31454142.82</v>
      </c>
      <c r="AM219" s="22">
        <f t="shared" si="161"/>
        <v>11051455.58</v>
      </c>
      <c r="AN219" s="74" t="b">
        <f t="shared" si="148"/>
        <v>1</v>
      </c>
      <c r="AO219" s="74" t="b">
        <f t="shared" si="149"/>
        <v>1</v>
      </c>
      <c r="AP219" s="74" t="b">
        <f t="shared" si="150"/>
        <v>1</v>
      </c>
      <c r="AQ219" s="5" t="s">
        <v>1125</v>
      </c>
      <c r="AR219" s="28" t="s">
        <v>1155</v>
      </c>
      <c r="AS219" s="28" t="s">
        <v>1157</v>
      </c>
      <c r="AT219" t="b">
        <f t="shared" si="151"/>
        <v>1</v>
      </c>
      <c r="AU219" t="b">
        <f t="shared" si="152"/>
        <v>1</v>
      </c>
      <c r="AV219" t="b">
        <f t="shared" si="153"/>
        <v>1</v>
      </c>
      <c r="AW219" s="83">
        <f t="shared" si="162"/>
        <v>0.66</v>
      </c>
      <c r="AX219" s="83">
        <f t="shared" si="163"/>
        <v>0.66</v>
      </c>
      <c r="AY219" s="72" t="b">
        <f t="shared" si="164"/>
        <v>1</v>
      </c>
    </row>
    <row r="220" spans="1:51" ht="23.25" x14ac:dyDescent="0.35">
      <c r="A220" s="49">
        <v>898</v>
      </c>
      <c r="B220" s="77" t="s">
        <v>1021</v>
      </c>
      <c r="C220" s="50" t="s">
        <v>1022</v>
      </c>
      <c r="D220" s="51">
        <v>43390</v>
      </c>
      <c r="E220" s="52">
        <v>393.9</v>
      </c>
      <c r="F220" s="53">
        <v>24</v>
      </c>
      <c r="G220" s="52">
        <v>393.9</v>
      </c>
      <c r="H220" s="53">
        <v>24</v>
      </c>
      <c r="I220" s="54" t="s">
        <v>1166</v>
      </c>
      <c r="J220" s="54" t="s">
        <v>1167</v>
      </c>
      <c r="K220" s="55">
        <v>24</v>
      </c>
      <c r="L220" s="55">
        <v>24</v>
      </c>
      <c r="M220" s="56">
        <v>393.9</v>
      </c>
      <c r="N220" s="39"/>
      <c r="O220" s="39"/>
      <c r="P220" s="39"/>
      <c r="Q220" s="56">
        <v>393.9</v>
      </c>
      <c r="R220" s="57"/>
      <c r="S220" s="57"/>
      <c r="T220" s="18">
        <f t="shared" si="155"/>
        <v>42733423.200000003</v>
      </c>
      <c r="U220" s="18">
        <f t="shared" si="156"/>
        <v>31622733.170000002</v>
      </c>
      <c r="V220" s="18">
        <f t="shared" si="157"/>
        <v>20871003.890000001</v>
      </c>
      <c r="W220" s="18">
        <f t="shared" si="147"/>
        <v>10751729.279999999</v>
      </c>
      <c r="X220" s="18">
        <v>0</v>
      </c>
      <c r="Y220" s="18">
        <v>0</v>
      </c>
      <c r="Z220" s="18">
        <v>0</v>
      </c>
      <c r="AA220" s="18">
        <v>0</v>
      </c>
      <c r="AB220" s="18">
        <f t="shared" si="158"/>
        <v>11110690.029999999</v>
      </c>
      <c r="AC220" s="18">
        <f t="shared" si="138"/>
        <v>7333055.4199999999</v>
      </c>
      <c r="AD220" s="18">
        <f t="shared" si="144"/>
        <v>3777634.61</v>
      </c>
      <c r="AE220" s="18">
        <v>0</v>
      </c>
      <c r="AF220" s="18">
        <v>0</v>
      </c>
      <c r="AG220" s="18">
        <v>0</v>
      </c>
      <c r="AH220" s="18">
        <v>0</v>
      </c>
      <c r="AI220" s="73">
        <v>0.74</v>
      </c>
      <c r="AJ220" s="81">
        <f t="shared" si="159"/>
        <v>0.26</v>
      </c>
      <c r="AK220" s="23">
        <f t="shared" si="154"/>
        <v>42733423.200000003</v>
      </c>
      <c r="AL220" s="22">
        <f t="shared" si="160"/>
        <v>31622733.170000002</v>
      </c>
      <c r="AM220" s="22">
        <f t="shared" si="161"/>
        <v>11110690.029999999</v>
      </c>
      <c r="AN220" s="74" t="b">
        <f t="shared" si="148"/>
        <v>1</v>
      </c>
      <c r="AO220" s="74" t="b">
        <f t="shared" si="149"/>
        <v>1</v>
      </c>
      <c r="AP220" s="74" t="b">
        <f t="shared" si="150"/>
        <v>1</v>
      </c>
      <c r="AQ220" s="5" t="s">
        <v>1125</v>
      </c>
      <c r="AR220" s="28" t="s">
        <v>1155</v>
      </c>
      <c r="AS220" s="28" t="s">
        <v>1157</v>
      </c>
      <c r="AT220" t="b">
        <f t="shared" si="151"/>
        <v>1</v>
      </c>
      <c r="AU220" t="b">
        <f t="shared" si="152"/>
        <v>1</v>
      </c>
      <c r="AV220" t="b">
        <f t="shared" si="153"/>
        <v>1</v>
      </c>
      <c r="AW220" s="83">
        <f t="shared" si="162"/>
        <v>0.66</v>
      </c>
      <c r="AX220" s="83">
        <f t="shared" si="163"/>
        <v>0.66</v>
      </c>
      <c r="AY220" s="72" t="b">
        <f t="shared" si="164"/>
        <v>1</v>
      </c>
    </row>
    <row r="221" spans="1:51" ht="23.25" x14ac:dyDescent="0.35">
      <c r="A221" s="49">
        <v>899</v>
      </c>
      <c r="B221" s="77" t="s">
        <v>1023</v>
      </c>
      <c r="C221" s="50" t="s">
        <v>1024</v>
      </c>
      <c r="D221" s="51">
        <v>43389</v>
      </c>
      <c r="E221" s="52">
        <v>436.1</v>
      </c>
      <c r="F221" s="53">
        <v>18</v>
      </c>
      <c r="G221" s="52">
        <v>436.1</v>
      </c>
      <c r="H221" s="53">
        <v>18</v>
      </c>
      <c r="I221" s="54" t="s">
        <v>1166</v>
      </c>
      <c r="J221" s="54" t="s">
        <v>1167</v>
      </c>
      <c r="K221" s="55">
        <v>18</v>
      </c>
      <c r="L221" s="55">
        <v>18</v>
      </c>
      <c r="M221" s="56">
        <v>436.1</v>
      </c>
      <c r="N221" s="39"/>
      <c r="O221" s="39"/>
      <c r="P221" s="39"/>
      <c r="Q221" s="56">
        <v>436.1</v>
      </c>
      <c r="R221" s="57"/>
      <c r="S221" s="57"/>
      <c r="T221" s="18">
        <f t="shared" si="155"/>
        <v>47311616.799999997</v>
      </c>
      <c r="U221" s="18">
        <f t="shared" si="156"/>
        <v>35010596.43</v>
      </c>
      <c r="V221" s="18">
        <f t="shared" si="157"/>
        <v>23106993.640000001</v>
      </c>
      <c r="W221" s="18">
        <f t="shared" si="147"/>
        <v>11903602.789999999</v>
      </c>
      <c r="X221" s="18">
        <v>0</v>
      </c>
      <c r="Y221" s="18">
        <v>0</v>
      </c>
      <c r="Z221" s="18">
        <v>0</v>
      </c>
      <c r="AA221" s="18">
        <v>0</v>
      </c>
      <c r="AB221" s="18">
        <f t="shared" si="158"/>
        <v>12301020.369999999</v>
      </c>
      <c r="AC221" s="18">
        <f t="shared" si="138"/>
        <v>8118673.4400000004</v>
      </c>
      <c r="AD221" s="18">
        <f t="shared" si="144"/>
        <v>4182346.93</v>
      </c>
      <c r="AE221" s="18">
        <v>0</v>
      </c>
      <c r="AF221" s="18">
        <v>0</v>
      </c>
      <c r="AG221" s="18">
        <v>0</v>
      </c>
      <c r="AH221" s="18">
        <v>0</v>
      </c>
      <c r="AI221" s="73">
        <v>0.74</v>
      </c>
      <c r="AJ221" s="81">
        <f t="shared" si="159"/>
        <v>0.26</v>
      </c>
      <c r="AK221" s="23">
        <f t="shared" si="154"/>
        <v>47311616.799999997</v>
      </c>
      <c r="AL221" s="22">
        <f t="shared" si="160"/>
        <v>35010596.43</v>
      </c>
      <c r="AM221" s="22">
        <f t="shared" si="161"/>
        <v>12301020.369999999</v>
      </c>
      <c r="AN221" s="74" t="b">
        <f t="shared" si="148"/>
        <v>1</v>
      </c>
      <c r="AO221" s="74" t="b">
        <f t="shared" si="149"/>
        <v>1</v>
      </c>
      <c r="AP221" s="74" t="b">
        <f t="shared" si="150"/>
        <v>1</v>
      </c>
      <c r="AQ221" s="5" t="s">
        <v>1125</v>
      </c>
      <c r="AR221" s="28" t="s">
        <v>1155</v>
      </c>
      <c r="AS221" s="28" t="s">
        <v>1157</v>
      </c>
      <c r="AT221" t="b">
        <f t="shared" si="151"/>
        <v>1</v>
      </c>
      <c r="AU221" t="b">
        <f t="shared" si="152"/>
        <v>1</v>
      </c>
      <c r="AV221" t="b">
        <f t="shared" si="153"/>
        <v>1</v>
      </c>
      <c r="AW221" s="83">
        <f t="shared" si="162"/>
        <v>0.66</v>
      </c>
      <c r="AX221" s="83">
        <f t="shared" si="163"/>
        <v>0.66</v>
      </c>
      <c r="AY221" s="72" t="b">
        <f t="shared" si="164"/>
        <v>1</v>
      </c>
    </row>
    <row r="222" spans="1:51" ht="23.25" x14ac:dyDescent="0.35">
      <c r="A222" s="49">
        <v>900</v>
      </c>
      <c r="B222" s="77" t="s">
        <v>1025</v>
      </c>
      <c r="C222" s="50" t="s">
        <v>1026</v>
      </c>
      <c r="D222" s="51">
        <v>43389</v>
      </c>
      <c r="E222" s="52">
        <v>411.3</v>
      </c>
      <c r="F222" s="53">
        <v>17</v>
      </c>
      <c r="G222" s="52">
        <v>411.3</v>
      </c>
      <c r="H222" s="53">
        <v>17</v>
      </c>
      <c r="I222" s="54" t="s">
        <v>1166</v>
      </c>
      <c r="J222" s="54" t="s">
        <v>1167</v>
      </c>
      <c r="K222" s="55">
        <v>17</v>
      </c>
      <c r="L222" s="55">
        <v>17</v>
      </c>
      <c r="M222" s="56">
        <v>411.3</v>
      </c>
      <c r="N222" s="39"/>
      <c r="O222" s="39"/>
      <c r="P222" s="39"/>
      <c r="Q222" s="56">
        <v>411.3</v>
      </c>
      <c r="R222" s="57"/>
      <c r="S222" s="57"/>
      <c r="T222" s="18">
        <f t="shared" si="155"/>
        <v>44621114.399999999</v>
      </c>
      <c r="U222" s="18">
        <f t="shared" si="156"/>
        <v>33019624.66</v>
      </c>
      <c r="V222" s="18">
        <f t="shared" si="157"/>
        <v>21792952.280000001</v>
      </c>
      <c r="W222" s="18">
        <f t="shared" si="147"/>
        <v>11226672.380000001</v>
      </c>
      <c r="X222" s="18">
        <v>0</v>
      </c>
      <c r="Y222" s="18">
        <v>0</v>
      </c>
      <c r="Z222" s="18">
        <v>0</v>
      </c>
      <c r="AA222" s="18">
        <v>0</v>
      </c>
      <c r="AB222" s="18">
        <f t="shared" si="158"/>
        <v>11601489.74</v>
      </c>
      <c r="AC222" s="18">
        <f t="shared" si="138"/>
        <v>7656983.2300000004</v>
      </c>
      <c r="AD222" s="18">
        <f t="shared" si="144"/>
        <v>3944506.51</v>
      </c>
      <c r="AE222" s="18">
        <v>0</v>
      </c>
      <c r="AF222" s="18">
        <v>0</v>
      </c>
      <c r="AG222" s="18">
        <v>0</v>
      </c>
      <c r="AH222" s="18">
        <v>0</v>
      </c>
      <c r="AI222" s="73">
        <v>0.74</v>
      </c>
      <c r="AJ222" s="81">
        <f t="shared" si="159"/>
        <v>0.26</v>
      </c>
      <c r="AK222" s="23">
        <f t="shared" si="154"/>
        <v>44621114.399999999</v>
      </c>
      <c r="AL222" s="22">
        <f t="shared" si="160"/>
        <v>33019624.66</v>
      </c>
      <c r="AM222" s="22">
        <f t="shared" si="161"/>
        <v>11601489.74</v>
      </c>
      <c r="AN222" s="74" t="b">
        <f t="shared" si="148"/>
        <v>1</v>
      </c>
      <c r="AO222" s="74" t="b">
        <f t="shared" si="149"/>
        <v>1</v>
      </c>
      <c r="AP222" s="74" t="b">
        <f t="shared" si="150"/>
        <v>1</v>
      </c>
      <c r="AQ222" s="5" t="s">
        <v>1125</v>
      </c>
      <c r="AR222" s="28" t="s">
        <v>1155</v>
      </c>
      <c r="AS222" s="28" t="s">
        <v>1157</v>
      </c>
      <c r="AT222" t="b">
        <f t="shared" si="151"/>
        <v>1</v>
      </c>
      <c r="AU222" t="b">
        <f t="shared" si="152"/>
        <v>1</v>
      </c>
      <c r="AV222" t="b">
        <f t="shared" si="153"/>
        <v>1</v>
      </c>
      <c r="AW222" s="83">
        <f t="shared" si="162"/>
        <v>0.66</v>
      </c>
      <c r="AX222" s="83">
        <f t="shared" si="163"/>
        <v>0.66</v>
      </c>
      <c r="AY222" s="72" t="b">
        <f t="shared" si="164"/>
        <v>1</v>
      </c>
    </row>
    <row r="223" spans="1:51" ht="23.25" x14ac:dyDescent="0.35">
      <c r="A223" s="49">
        <v>901</v>
      </c>
      <c r="B223" s="77" t="s">
        <v>1027</v>
      </c>
      <c r="C223" s="50" t="s">
        <v>1028</v>
      </c>
      <c r="D223" s="51">
        <v>42902</v>
      </c>
      <c r="E223" s="52">
        <v>404.1</v>
      </c>
      <c r="F223" s="53">
        <v>44</v>
      </c>
      <c r="G223" s="52">
        <v>404.1</v>
      </c>
      <c r="H223" s="53">
        <v>44</v>
      </c>
      <c r="I223" s="54" t="s">
        <v>1166</v>
      </c>
      <c r="J223" s="54" t="s">
        <v>1167</v>
      </c>
      <c r="K223" s="55">
        <v>44</v>
      </c>
      <c r="L223" s="55">
        <v>44</v>
      </c>
      <c r="M223" s="56">
        <v>404.1</v>
      </c>
      <c r="N223" s="39"/>
      <c r="O223" s="39"/>
      <c r="P223" s="39"/>
      <c r="Q223" s="56">
        <v>404.1</v>
      </c>
      <c r="R223" s="57"/>
      <c r="S223" s="57"/>
      <c r="T223" s="18">
        <f t="shared" si="155"/>
        <v>43840000.799999997</v>
      </c>
      <c r="U223" s="18">
        <f t="shared" si="156"/>
        <v>32441600.59</v>
      </c>
      <c r="V223" s="18">
        <f t="shared" si="157"/>
        <v>21411456.390000001</v>
      </c>
      <c r="W223" s="18">
        <f t="shared" si="147"/>
        <v>11030144.199999999</v>
      </c>
      <c r="X223" s="18">
        <v>0</v>
      </c>
      <c r="Y223" s="18">
        <v>0</v>
      </c>
      <c r="Z223" s="18">
        <v>0</v>
      </c>
      <c r="AA223" s="18">
        <v>0</v>
      </c>
      <c r="AB223" s="18">
        <f t="shared" si="158"/>
        <v>11398400.210000001</v>
      </c>
      <c r="AC223" s="18">
        <f t="shared" si="138"/>
        <v>7522944.1399999997</v>
      </c>
      <c r="AD223" s="18">
        <f t="shared" si="144"/>
        <v>3875456.07</v>
      </c>
      <c r="AE223" s="18">
        <v>0</v>
      </c>
      <c r="AF223" s="18">
        <v>0</v>
      </c>
      <c r="AG223" s="18">
        <v>0</v>
      </c>
      <c r="AH223" s="18">
        <v>0</v>
      </c>
      <c r="AI223" s="73">
        <v>0.74</v>
      </c>
      <c r="AJ223" s="81">
        <f t="shared" si="159"/>
        <v>0.26</v>
      </c>
      <c r="AK223" s="23">
        <f t="shared" si="154"/>
        <v>43840000.799999997</v>
      </c>
      <c r="AL223" s="22">
        <f t="shared" si="160"/>
        <v>32441600.59</v>
      </c>
      <c r="AM223" s="22">
        <f t="shared" si="161"/>
        <v>11398400.210000001</v>
      </c>
      <c r="AN223" s="74" t="b">
        <f t="shared" si="148"/>
        <v>1</v>
      </c>
      <c r="AO223" s="74" t="b">
        <f t="shared" si="149"/>
        <v>1</v>
      </c>
      <c r="AP223" s="74" t="b">
        <f t="shared" si="150"/>
        <v>1</v>
      </c>
      <c r="AQ223" s="5" t="s">
        <v>1125</v>
      </c>
      <c r="AR223" s="28" t="s">
        <v>1155</v>
      </c>
      <c r="AS223" s="28" t="s">
        <v>1157</v>
      </c>
      <c r="AT223" t="b">
        <f t="shared" si="151"/>
        <v>1</v>
      </c>
      <c r="AU223" t="b">
        <f t="shared" si="152"/>
        <v>1</v>
      </c>
      <c r="AV223" t="b">
        <f t="shared" si="153"/>
        <v>1</v>
      </c>
      <c r="AW223" s="83">
        <f t="shared" si="162"/>
        <v>0.66</v>
      </c>
      <c r="AX223" s="83">
        <f t="shared" si="163"/>
        <v>0.66</v>
      </c>
      <c r="AY223" s="72" t="b">
        <f t="shared" si="164"/>
        <v>1</v>
      </c>
    </row>
    <row r="224" spans="1:51" ht="23.25" x14ac:dyDescent="0.35">
      <c r="A224" s="49">
        <v>902</v>
      </c>
      <c r="B224" s="77" t="s">
        <v>1029</v>
      </c>
      <c r="C224" s="50" t="s">
        <v>1030</v>
      </c>
      <c r="D224" s="51">
        <v>44530</v>
      </c>
      <c r="E224" s="52">
        <v>511.8</v>
      </c>
      <c r="F224" s="53">
        <v>16</v>
      </c>
      <c r="G224" s="52">
        <v>511.8</v>
      </c>
      <c r="H224" s="53">
        <v>16</v>
      </c>
      <c r="I224" s="54" t="s">
        <v>1166</v>
      </c>
      <c r="J224" s="54" t="s">
        <v>1167</v>
      </c>
      <c r="K224" s="55">
        <v>16</v>
      </c>
      <c r="L224" s="55">
        <v>16</v>
      </c>
      <c r="M224" s="56">
        <v>511.8</v>
      </c>
      <c r="N224" s="39"/>
      <c r="O224" s="39"/>
      <c r="P224" s="39"/>
      <c r="Q224" s="56">
        <v>511.8</v>
      </c>
      <c r="R224" s="57"/>
      <c r="S224" s="57"/>
      <c r="T224" s="18">
        <f t="shared" si="155"/>
        <v>55524158.399999999</v>
      </c>
      <c r="U224" s="18">
        <f t="shared" si="156"/>
        <v>41087877.219999999</v>
      </c>
      <c r="V224" s="18">
        <f t="shared" si="157"/>
        <v>27117998.969999999</v>
      </c>
      <c r="W224" s="18">
        <f t="shared" si="147"/>
        <v>13969878.25</v>
      </c>
      <c r="X224" s="18">
        <v>0</v>
      </c>
      <c r="Y224" s="18">
        <v>0</v>
      </c>
      <c r="Z224" s="18">
        <v>0</v>
      </c>
      <c r="AA224" s="18">
        <v>0</v>
      </c>
      <c r="AB224" s="18">
        <f t="shared" si="158"/>
        <v>14436281.18</v>
      </c>
      <c r="AC224" s="18">
        <f t="shared" si="138"/>
        <v>9527945.5800000001</v>
      </c>
      <c r="AD224" s="18">
        <f t="shared" si="144"/>
        <v>4908335.5999999996</v>
      </c>
      <c r="AE224" s="18">
        <v>0</v>
      </c>
      <c r="AF224" s="18">
        <v>0</v>
      </c>
      <c r="AG224" s="18">
        <v>0</v>
      </c>
      <c r="AH224" s="18">
        <v>0</v>
      </c>
      <c r="AI224" s="73">
        <v>0.74</v>
      </c>
      <c r="AJ224" s="81">
        <f t="shared" si="159"/>
        <v>0.26</v>
      </c>
      <c r="AK224" s="23">
        <f t="shared" si="154"/>
        <v>55524158.399999999</v>
      </c>
      <c r="AL224" s="22">
        <f t="shared" si="160"/>
        <v>41087877.219999999</v>
      </c>
      <c r="AM224" s="22">
        <f t="shared" si="161"/>
        <v>14436281.18</v>
      </c>
      <c r="AN224" s="74" t="b">
        <f t="shared" si="148"/>
        <v>1</v>
      </c>
      <c r="AO224" s="74" t="b">
        <f t="shared" si="149"/>
        <v>1</v>
      </c>
      <c r="AP224" s="74" t="b">
        <f t="shared" si="150"/>
        <v>1</v>
      </c>
      <c r="AQ224" s="5" t="s">
        <v>1125</v>
      </c>
      <c r="AR224" s="28" t="s">
        <v>1155</v>
      </c>
      <c r="AS224" s="28" t="s">
        <v>1157</v>
      </c>
      <c r="AT224" t="b">
        <f t="shared" si="151"/>
        <v>1</v>
      </c>
      <c r="AU224" t="b">
        <f t="shared" si="152"/>
        <v>1</v>
      </c>
      <c r="AV224" t="b">
        <f t="shared" si="153"/>
        <v>1</v>
      </c>
      <c r="AW224" s="83">
        <f t="shared" si="162"/>
        <v>0.66</v>
      </c>
      <c r="AX224" s="83">
        <f t="shared" si="163"/>
        <v>0.66</v>
      </c>
      <c r="AY224" s="72" t="b">
        <f t="shared" si="164"/>
        <v>1</v>
      </c>
    </row>
    <row r="225" spans="1:51" ht="23.25" x14ac:dyDescent="0.35">
      <c r="A225" s="49">
        <v>903</v>
      </c>
      <c r="B225" s="77" t="s">
        <v>1031</v>
      </c>
      <c r="C225" s="50" t="s">
        <v>1032</v>
      </c>
      <c r="D225" s="51">
        <v>43336</v>
      </c>
      <c r="E225" s="52">
        <v>362.3</v>
      </c>
      <c r="F225" s="53">
        <v>24</v>
      </c>
      <c r="G225" s="52">
        <v>362.3</v>
      </c>
      <c r="H225" s="53">
        <v>24</v>
      </c>
      <c r="I225" s="54" t="s">
        <v>1166</v>
      </c>
      <c r="J225" s="54" t="s">
        <v>1167</v>
      </c>
      <c r="K225" s="55">
        <v>24</v>
      </c>
      <c r="L225" s="55">
        <v>24</v>
      </c>
      <c r="M225" s="56">
        <v>362.3</v>
      </c>
      <c r="N225" s="39"/>
      <c r="O225" s="39"/>
      <c r="P225" s="39"/>
      <c r="Q225" s="56">
        <v>362.3</v>
      </c>
      <c r="R225" s="57"/>
      <c r="S225" s="57"/>
      <c r="T225" s="18">
        <f t="shared" si="155"/>
        <v>39305202.399999999</v>
      </c>
      <c r="U225" s="18">
        <f t="shared" si="156"/>
        <v>29085849.780000001</v>
      </c>
      <c r="V225" s="18">
        <f t="shared" si="157"/>
        <v>19196660.850000001</v>
      </c>
      <c r="W225" s="18">
        <f t="shared" si="147"/>
        <v>9889188.9299999997</v>
      </c>
      <c r="X225" s="18">
        <v>0</v>
      </c>
      <c r="Y225" s="18">
        <v>0</v>
      </c>
      <c r="Z225" s="18">
        <v>0</v>
      </c>
      <c r="AA225" s="18">
        <v>0</v>
      </c>
      <c r="AB225" s="18">
        <f t="shared" si="158"/>
        <v>10219352.619999999</v>
      </c>
      <c r="AC225" s="18">
        <f t="shared" si="138"/>
        <v>6744772.7300000004</v>
      </c>
      <c r="AD225" s="18">
        <f t="shared" si="144"/>
        <v>3474579.89</v>
      </c>
      <c r="AE225" s="18">
        <v>0</v>
      </c>
      <c r="AF225" s="18">
        <v>0</v>
      </c>
      <c r="AG225" s="18">
        <v>0</v>
      </c>
      <c r="AH225" s="18">
        <v>0</v>
      </c>
      <c r="AI225" s="73">
        <v>0.74</v>
      </c>
      <c r="AJ225" s="81">
        <f t="shared" si="159"/>
        <v>0.26</v>
      </c>
      <c r="AK225" s="23">
        <f t="shared" si="154"/>
        <v>39305202.399999999</v>
      </c>
      <c r="AL225" s="22">
        <f t="shared" si="160"/>
        <v>29085849.780000001</v>
      </c>
      <c r="AM225" s="22">
        <f t="shared" si="161"/>
        <v>10219352.619999999</v>
      </c>
      <c r="AN225" s="74" t="b">
        <f t="shared" si="148"/>
        <v>1</v>
      </c>
      <c r="AO225" s="74" t="b">
        <f t="shared" si="149"/>
        <v>1</v>
      </c>
      <c r="AP225" s="74" t="b">
        <f t="shared" si="150"/>
        <v>1</v>
      </c>
      <c r="AQ225" s="5" t="s">
        <v>1125</v>
      </c>
      <c r="AR225" s="28" t="s">
        <v>1155</v>
      </c>
      <c r="AS225" s="28" t="s">
        <v>1157</v>
      </c>
      <c r="AT225" t="b">
        <f t="shared" si="151"/>
        <v>1</v>
      </c>
      <c r="AU225" t="b">
        <f t="shared" si="152"/>
        <v>1</v>
      </c>
      <c r="AV225" t="b">
        <f t="shared" si="153"/>
        <v>1</v>
      </c>
      <c r="AW225" s="83">
        <f t="shared" si="162"/>
        <v>0.66</v>
      </c>
      <c r="AX225" s="83">
        <f t="shared" si="163"/>
        <v>0.66</v>
      </c>
      <c r="AY225" s="72" t="b">
        <f t="shared" si="164"/>
        <v>1</v>
      </c>
    </row>
    <row r="226" spans="1:51" ht="23.25" x14ac:dyDescent="0.35">
      <c r="A226" s="49">
        <v>904</v>
      </c>
      <c r="B226" s="77" t="s">
        <v>1033</v>
      </c>
      <c r="C226" s="50" t="s">
        <v>1034</v>
      </c>
      <c r="D226" s="51">
        <v>43336</v>
      </c>
      <c r="E226" s="52">
        <v>532.70000000000005</v>
      </c>
      <c r="F226" s="53">
        <v>44</v>
      </c>
      <c r="G226" s="52">
        <v>532.70000000000005</v>
      </c>
      <c r="H226" s="53">
        <v>44</v>
      </c>
      <c r="I226" s="54" t="s">
        <v>1166</v>
      </c>
      <c r="J226" s="54" t="s">
        <v>1167</v>
      </c>
      <c r="K226" s="55">
        <v>44</v>
      </c>
      <c r="L226" s="55">
        <v>44</v>
      </c>
      <c r="M226" s="56">
        <v>532.70000000000005</v>
      </c>
      <c r="N226" s="39"/>
      <c r="O226" s="39"/>
      <c r="P226" s="39"/>
      <c r="Q226" s="56">
        <v>532.70000000000005</v>
      </c>
      <c r="R226" s="57"/>
      <c r="S226" s="57"/>
      <c r="T226" s="18">
        <f t="shared" si="155"/>
        <v>57791557.600000001</v>
      </c>
      <c r="U226" s="18">
        <f t="shared" si="156"/>
        <v>42765752.619999997</v>
      </c>
      <c r="V226" s="18">
        <f t="shared" si="157"/>
        <v>28225396.73</v>
      </c>
      <c r="W226" s="18">
        <f t="shared" si="147"/>
        <v>14540355.890000001</v>
      </c>
      <c r="X226" s="18">
        <v>0</v>
      </c>
      <c r="Y226" s="18">
        <v>0</v>
      </c>
      <c r="Z226" s="18">
        <v>0</v>
      </c>
      <c r="AA226" s="18">
        <v>0</v>
      </c>
      <c r="AB226" s="18">
        <f t="shared" si="158"/>
        <v>15025804.98</v>
      </c>
      <c r="AC226" s="18">
        <f t="shared" si="138"/>
        <v>9917031.2899999991</v>
      </c>
      <c r="AD226" s="18">
        <f t="shared" si="144"/>
        <v>5108773.6900000004</v>
      </c>
      <c r="AE226" s="18">
        <v>0</v>
      </c>
      <c r="AF226" s="18">
        <v>0</v>
      </c>
      <c r="AG226" s="18">
        <v>0</v>
      </c>
      <c r="AH226" s="18">
        <v>0</v>
      </c>
      <c r="AI226" s="73">
        <v>0.74</v>
      </c>
      <c r="AJ226" s="81">
        <f t="shared" si="159"/>
        <v>0.26</v>
      </c>
      <c r="AK226" s="23">
        <f t="shared" si="154"/>
        <v>57791557.600000001</v>
      </c>
      <c r="AL226" s="22">
        <f t="shared" si="160"/>
        <v>42765752.619999997</v>
      </c>
      <c r="AM226" s="22">
        <f t="shared" si="161"/>
        <v>15025804.98</v>
      </c>
      <c r="AN226" s="74" t="b">
        <f t="shared" si="148"/>
        <v>1</v>
      </c>
      <c r="AO226" s="74" t="b">
        <f t="shared" si="149"/>
        <v>1</v>
      </c>
      <c r="AP226" s="74" t="b">
        <f t="shared" si="150"/>
        <v>1</v>
      </c>
      <c r="AQ226" s="5" t="s">
        <v>1125</v>
      </c>
      <c r="AR226" s="28" t="s">
        <v>1155</v>
      </c>
      <c r="AS226" s="28" t="s">
        <v>1157</v>
      </c>
      <c r="AT226" t="b">
        <f t="shared" si="151"/>
        <v>1</v>
      </c>
      <c r="AU226" t="b">
        <f t="shared" si="152"/>
        <v>1</v>
      </c>
      <c r="AV226" t="b">
        <f t="shared" si="153"/>
        <v>1</v>
      </c>
      <c r="AW226" s="83">
        <f t="shared" si="162"/>
        <v>0.66</v>
      </c>
      <c r="AX226" s="83">
        <f t="shared" si="163"/>
        <v>0.66</v>
      </c>
      <c r="AY226" s="72" t="b">
        <f t="shared" si="164"/>
        <v>1</v>
      </c>
    </row>
    <row r="227" spans="1:51" ht="23.25" x14ac:dyDescent="0.35">
      <c r="A227" s="49">
        <v>905</v>
      </c>
      <c r="B227" s="77" t="s">
        <v>1035</v>
      </c>
      <c r="C227" s="50" t="s">
        <v>1036</v>
      </c>
      <c r="D227" s="51">
        <v>43336</v>
      </c>
      <c r="E227" s="52">
        <v>391.4</v>
      </c>
      <c r="F227" s="53">
        <v>27</v>
      </c>
      <c r="G227" s="52">
        <v>391.4</v>
      </c>
      <c r="H227" s="53">
        <v>27</v>
      </c>
      <c r="I227" s="54" t="s">
        <v>1166</v>
      </c>
      <c r="J227" s="54" t="s">
        <v>1167</v>
      </c>
      <c r="K227" s="55">
        <v>27</v>
      </c>
      <c r="L227" s="55">
        <v>27</v>
      </c>
      <c r="M227" s="56">
        <v>391.4</v>
      </c>
      <c r="N227" s="39"/>
      <c r="O227" s="39"/>
      <c r="P227" s="39"/>
      <c r="Q227" s="56">
        <v>391.4</v>
      </c>
      <c r="R227" s="57"/>
      <c r="S227" s="57"/>
      <c r="T227" s="18">
        <f t="shared" si="155"/>
        <v>42462203.200000003</v>
      </c>
      <c r="U227" s="18">
        <f t="shared" si="156"/>
        <v>31422030.370000001</v>
      </c>
      <c r="V227" s="18">
        <f t="shared" si="157"/>
        <v>20738540.039999999</v>
      </c>
      <c r="W227" s="18">
        <f t="shared" si="147"/>
        <v>10683490.33</v>
      </c>
      <c r="X227" s="18">
        <v>0</v>
      </c>
      <c r="Y227" s="18">
        <v>0</v>
      </c>
      <c r="Z227" s="18">
        <v>0</v>
      </c>
      <c r="AA227" s="18">
        <v>0</v>
      </c>
      <c r="AB227" s="18">
        <f t="shared" si="158"/>
        <v>11040172.83</v>
      </c>
      <c r="AC227" s="18">
        <f t="shared" si="138"/>
        <v>7286514.0700000003</v>
      </c>
      <c r="AD227" s="18">
        <f t="shared" si="144"/>
        <v>3753658.76</v>
      </c>
      <c r="AE227" s="18">
        <v>0</v>
      </c>
      <c r="AF227" s="18">
        <v>0</v>
      </c>
      <c r="AG227" s="18">
        <v>0</v>
      </c>
      <c r="AH227" s="18">
        <v>0</v>
      </c>
      <c r="AI227" s="73">
        <v>0.74</v>
      </c>
      <c r="AJ227" s="81">
        <f t="shared" si="159"/>
        <v>0.26</v>
      </c>
      <c r="AK227" s="23">
        <f t="shared" si="154"/>
        <v>42462203.200000003</v>
      </c>
      <c r="AL227" s="22">
        <f t="shared" si="160"/>
        <v>31422030.370000001</v>
      </c>
      <c r="AM227" s="22">
        <f t="shared" si="161"/>
        <v>11040172.83</v>
      </c>
      <c r="AN227" s="74" t="b">
        <f t="shared" si="148"/>
        <v>1</v>
      </c>
      <c r="AO227" s="74" t="b">
        <f t="shared" si="149"/>
        <v>1</v>
      </c>
      <c r="AP227" s="74" t="b">
        <f t="shared" si="150"/>
        <v>1</v>
      </c>
      <c r="AQ227" s="5" t="s">
        <v>1125</v>
      </c>
      <c r="AR227" s="28" t="s">
        <v>1155</v>
      </c>
      <c r="AS227" s="28" t="s">
        <v>1157</v>
      </c>
      <c r="AT227" t="b">
        <f t="shared" si="151"/>
        <v>1</v>
      </c>
      <c r="AU227" t="b">
        <f t="shared" si="152"/>
        <v>1</v>
      </c>
      <c r="AV227" t="b">
        <f t="shared" si="153"/>
        <v>1</v>
      </c>
      <c r="AW227" s="83">
        <f t="shared" si="162"/>
        <v>0.66</v>
      </c>
      <c r="AX227" s="83">
        <f t="shared" si="163"/>
        <v>0.66</v>
      </c>
      <c r="AY227" s="72" t="b">
        <f t="shared" si="164"/>
        <v>1</v>
      </c>
    </row>
    <row r="228" spans="1:51" ht="23.25" x14ac:dyDescent="0.35">
      <c r="A228" s="49">
        <v>906</v>
      </c>
      <c r="B228" s="77" t="s">
        <v>1037</v>
      </c>
      <c r="C228" s="50" t="s">
        <v>1038</v>
      </c>
      <c r="D228" s="51">
        <v>43336</v>
      </c>
      <c r="E228" s="52">
        <v>381</v>
      </c>
      <c r="F228" s="53">
        <v>31</v>
      </c>
      <c r="G228" s="52">
        <v>381</v>
      </c>
      <c r="H228" s="53">
        <v>31</v>
      </c>
      <c r="I228" s="54" t="s">
        <v>1166</v>
      </c>
      <c r="J228" s="54" t="s">
        <v>1167</v>
      </c>
      <c r="K228" s="55">
        <v>31</v>
      </c>
      <c r="L228" s="55">
        <v>31</v>
      </c>
      <c r="M228" s="56">
        <v>381</v>
      </c>
      <c r="N228" s="39"/>
      <c r="O228" s="39"/>
      <c r="P228" s="39"/>
      <c r="Q228" s="56">
        <v>381</v>
      </c>
      <c r="R228" s="57"/>
      <c r="S228" s="57"/>
      <c r="T228" s="18">
        <f t="shared" si="155"/>
        <v>41333928</v>
      </c>
      <c r="U228" s="18">
        <f t="shared" si="156"/>
        <v>30587106.719999999</v>
      </c>
      <c r="V228" s="18">
        <f t="shared" si="157"/>
        <v>20187490.440000001</v>
      </c>
      <c r="W228" s="18">
        <f t="shared" si="147"/>
        <v>10399616.279999999</v>
      </c>
      <c r="X228" s="18">
        <v>0</v>
      </c>
      <c r="Y228" s="18">
        <v>0</v>
      </c>
      <c r="Z228" s="18">
        <v>0</v>
      </c>
      <c r="AA228" s="18">
        <v>0</v>
      </c>
      <c r="AB228" s="18">
        <f t="shared" si="158"/>
        <v>10746821.279999999</v>
      </c>
      <c r="AC228" s="18">
        <f t="shared" si="138"/>
        <v>7092902.04</v>
      </c>
      <c r="AD228" s="18">
        <f t="shared" si="144"/>
        <v>3653919.24</v>
      </c>
      <c r="AE228" s="18">
        <v>0</v>
      </c>
      <c r="AF228" s="18">
        <v>0</v>
      </c>
      <c r="AG228" s="18">
        <v>0</v>
      </c>
      <c r="AH228" s="18">
        <v>0</v>
      </c>
      <c r="AI228" s="73">
        <v>0.74</v>
      </c>
      <c r="AJ228" s="81">
        <f t="shared" si="159"/>
        <v>0.26</v>
      </c>
      <c r="AK228" s="23">
        <f t="shared" si="154"/>
        <v>41333928</v>
      </c>
      <c r="AL228" s="22">
        <f t="shared" si="160"/>
        <v>30587106.719999999</v>
      </c>
      <c r="AM228" s="22">
        <f t="shared" si="161"/>
        <v>10746821.279999999</v>
      </c>
      <c r="AN228" s="74" t="b">
        <f t="shared" si="148"/>
        <v>1</v>
      </c>
      <c r="AO228" s="74" t="b">
        <f t="shared" si="149"/>
        <v>1</v>
      </c>
      <c r="AP228" s="74" t="b">
        <f t="shared" si="150"/>
        <v>1</v>
      </c>
      <c r="AQ228" s="5" t="s">
        <v>1125</v>
      </c>
      <c r="AR228" s="28" t="s">
        <v>1155</v>
      </c>
      <c r="AS228" s="28" t="s">
        <v>1157</v>
      </c>
      <c r="AT228" t="b">
        <f t="shared" si="151"/>
        <v>1</v>
      </c>
      <c r="AU228" t="b">
        <f t="shared" si="152"/>
        <v>1</v>
      </c>
      <c r="AV228" t="b">
        <f t="shared" si="153"/>
        <v>1</v>
      </c>
      <c r="AW228" s="83">
        <f t="shared" si="162"/>
        <v>0.66</v>
      </c>
      <c r="AX228" s="83">
        <f t="shared" si="163"/>
        <v>0.66</v>
      </c>
      <c r="AY228" s="72" t="b">
        <f t="shared" si="164"/>
        <v>1</v>
      </c>
    </row>
    <row r="229" spans="1:51" ht="23.25" x14ac:dyDescent="0.35">
      <c r="A229" s="49">
        <v>907</v>
      </c>
      <c r="B229" s="77" t="s">
        <v>1039</v>
      </c>
      <c r="C229" s="50" t="s">
        <v>1040</v>
      </c>
      <c r="D229" s="51">
        <v>43336</v>
      </c>
      <c r="E229" s="52">
        <v>398.21</v>
      </c>
      <c r="F229" s="53">
        <v>28</v>
      </c>
      <c r="G229" s="52">
        <v>398.21</v>
      </c>
      <c r="H229" s="53">
        <v>28</v>
      </c>
      <c r="I229" s="54" t="s">
        <v>1166</v>
      </c>
      <c r="J229" s="54" t="s">
        <v>1167</v>
      </c>
      <c r="K229" s="55">
        <v>28</v>
      </c>
      <c r="L229" s="55">
        <v>28</v>
      </c>
      <c r="M229" s="56">
        <v>398.21</v>
      </c>
      <c r="N229" s="39"/>
      <c r="O229" s="39"/>
      <c r="P229" s="39"/>
      <c r="Q229" s="56">
        <v>398.21</v>
      </c>
      <c r="R229" s="57"/>
      <c r="S229" s="57"/>
      <c r="T229" s="18">
        <f t="shared" si="155"/>
        <v>43201006.479999997</v>
      </c>
      <c r="U229" s="18">
        <f t="shared" si="156"/>
        <v>31968744.800000001</v>
      </c>
      <c r="V229" s="18">
        <f t="shared" si="157"/>
        <v>21099371.57</v>
      </c>
      <c r="W229" s="18">
        <f t="shared" si="147"/>
        <v>10869373.23</v>
      </c>
      <c r="X229" s="18">
        <v>0</v>
      </c>
      <c r="Y229" s="18">
        <v>0</v>
      </c>
      <c r="Z229" s="18">
        <v>0</v>
      </c>
      <c r="AA229" s="18">
        <v>0</v>
      </c>
      <c r="AB229" s="18">
        <f t="shared" si="158"/>
        <v>11232261.68</v>
      </c>
      <c r="AC229" s="18">
        <f t="shared" si="138"/>
        <v>7413292.71</v>
      </c>
      <c r="AD229" s="18">
        <f t="shared" si="144"/>
        <v>3818968.97</v>
      </c>
      <c r="AE229" s="18">
        <v>0</v>
      </c>
      <c r="AF229" s="18">
        <v>0</v>
      </c>
      <c r="AG229" s="18">
        <v>0</v>
      </c>
      <c r="AH229" s="18">
        <v>0</v>
      </c>
      <c r="AI229" s="73">
        <v>0.74</v>
      </c>
      <c r="AJ229" s="81">
        <f t="shared" si="159"/>
        <v>0.26</v>
      </c>
      <c r="AK229" s="23">
        <f t="shared" si="154"/>
        <v>43201006.479999997</v>
      </c>
      <c r="AL229" s="22">
        <f t="shared" si="160"/>
        <v>31968744.800000001</v>
      </c>
      <c r="AM229" s="22">
        <f t="shared" si="161"/>
        <v>11232261.68</v>
      </c>
      <c r="AN229" s="74" t="b">
        <f t="shared" si="148"/>
        <v>1</v>
      </c>
      <c r="AO229" s="74" t="b">
        <f t="shared" si="149"/>
        <v>1</v>
      </c>
      <c r="AP229" s="74" t="b">
        <f t="shared" si="150"/>
        <v>1</v>
      </c>
      <c r="AQ229" s="5" t="s">
        <v>1125</v>
      </c>
      <c r="AR229" s="28" t="s">
        <v>1155</v>
      </c>
      <c r="AS229" s="28" t="s">
        <v>1157</v>
      </c>
      <c r="AT229" t="b">
        <f t="shared" si="151"/>
        <v>1</v>
      </c>
      <c r="AU229" t="b">
        <f t="shared" si="152"/>
        <v>1</v>
      </c>
      <c r="AV229" t="b">
        <f t="shared" si="153"/>
        <v>1</v>
      </c>
      <c r="AW229" s="83">
        <f t="shared" si="162"/>
        <v>0.66</v>
      </c>
      <c r="AX229" s="83">
        <f t="shared" si="163"/>
        <v>0.66</v>
      </c>
      <c r="AY229" s="72" t="b">
        <f t="shared" si="164"/>
        <v>1</v>
      </c>
    </row>
    <row r="230" spans="1:51" ht="23.25" x14ac:dyDescent="0.35">
      <c r="A230" s="49">
        <v>908</v>
      </c>
      <c r="B230" s="77" t="s">
        <v>1041</v>
      </c>
      <c r="C230" s="50" t="s">
        <v>1042</v>
      </c>
      <c r="D230" s="51">
        <v>43336</v>
      </c>
      <c r="E230" s="52">
        <v>917.2</v>
      </c>
      <c r="F230" s="53">
        <v>69</v>
      </c>
      <c r="G230" s="52">
        <v>917.2</v>
      </c>
      <c r="H230" s="53">
        <v>69</v>
      </c>
      <c r="I230" s="54" t="s">
        <v>1166</v>
      </c>
      <c r="J230" s="54" t="s">
        <v>1167</v>
      </c>
      <c r="K230" s="55">
        <v>69</v>
      </c>
      <c r="L230" s="55">
        <v>69</v>
      </c>
      <c r="M230" s="56">
        <v>917.2</v>
      </c>
      <c r="N230" s="39"/>
      <c r="O230" s="39"/>
      <c r="P230" s="39"/>
      <c r="Q230" s="56">
        <v>917.2</v>
      </c>
      <c r="R230" s="57"/>
      <c r="S230" s="57"/>
      <c r="T230" s="18">
        <f t="shared" si="155"/>
        <v>99505193.599999994</v>
      </c>
      <c r="U230" s="18">
        <f t="shared" si="156"/>
        <v>73633843.260000005</v>
      </c>
      <c r="V230" s="18">
        <f t="shared" si="157"/>
        <v>48598336.549999997</v>
      </c>
      <c r="W230" s="18">
        <f t="shared" si="147"/>
        <v>25035506.710000001</v>
      </c>
      <c r="X230" s="18">
        <v>0</v>
      </c>
      <c r="Y230" s="18">
        <v>0</v>
      </c>
      <c r="Z230" s="18">
        <v>0</v>
      </c>
      <c r="AA230" s="18">
        <v>0</v>
      </c>
      <c r="AB230" s="18">
        <f t="shared" si="158"/>
        <v>25871350.34</v>
      </c>
      <c r="AC230" s="18">
        <f t="shared" si="138"/>
        <v>17075091.219999999</v>
      </c>
      <c r="AD230" s="18">
        <f t="shared" si="144"/>
        <v>8796259.1199999992</v>
      </c>
      <c r="AE230" s="18">
        <v>0</v>
      </c>
      <c r="AF230" s="18">
        <v>0</v>
      </c>
      <c r="AG230" s="18">
        <v>0</v>
      </c>
      <c r="AH230" s="18">
        <v>0</v>
      </c>
      <c r="AI230" s="73">
        <v>0.74</v>
      </c>
      <c r="AJ230" s="81">
        <f t="shared" si="159"/>
        <v>0.26</v>
      </c>
      <c r="AK230" s="23">
        <f t="shared" si="154"/>
        <v>99505193.599999994</v>
      </c>
      <c r="AL230" s="22">
        <f t="shared" si="160"/>
        <v>73633843.260000005</v>
      </c>
      <c r="AM230" s="22">
        <f t="shared" si="161"/>
        <v>25871350.34</v>
      </c>
      <c r="AN230" s="74" t="b">
        <f t="shared" si="148"/>
        <v>1</v>
      </c>
      <c r="AO230" s="74" t="b">
        <f t="shared" si="149"/>
        <v>1</v>
      </c>
      <c r="AP230" s="74" t="b">
        <f t="shared" si="150"/>
        <v>1</v>
      </c>
      <c r="AQ230" s="5" t="s">
        <v>1125</v>
      </c>
      <c r="AR230" s="28" t="s">
        <v>1155</v>
      </c>
      <c r="AS230" s="28" t="s">
        <v>1157</v>
      </c>
      <c r="AT230" t="b">
        <f t="shared" si="151"/>
        <v>1</v>
      </c>
      <c r="AU230" t="b">
        <f t="shared" si="152"/>
        <v>1</v>
      </c>
      <c r="AV230" t="b">
        <f t="shared" si="153"/>
        <v>1</v>
      </c>
      <c r="AW230" s="83">
        <f t="shared" si="162"/>
        <v>0.66</v>
      </c>
      <c r="AX230" s="83">
        <f t="shared" si="163"/>
        <v>0.66</v>
      </c>
      <c r="AY230" s="72" t="b">
        <f t="shared" si="164"/>
        <v>1</v>
      </c>
    </row>
    <row r="231" spans="1:51" ht="23.25" x14ac:dyDescent="0.35">
      <c r="A231" s="49">
        <v>909</v>
      </c>
      <c r="B231" s="77" t="s">
        <v>1043</v>
      </c>
      <c r="C231" s="50" t="s">
        <v>1044</v>
      </c>
      <c r="D231" s="51">
        <v>43340</v>
      </c>
      <c r="E231" s="52">
        <v>201.3</v>
      </c>
      <c r="F231" s="53">
        <v>4</v>
      </c>
      <c r="G231" s="52">
        <v>201.3</v>
      </c>
      <c r="H231" s="53">
        <v>4</v>
      </c>
      <c r="I231" s="54" t="s">
        <v>1166</v>
      </c>
      <c r="J231" s="54" t="s">
        <v>1167</v>
      </c>
      <c r="K231" s="55">
        <v>4</v>
      </c>
      <c r="L231" s="55">
        <v>4</v>
      </c>
      <c r="M231" s="56">
        <v>201.3</v>
      </c>
      <c r="N231" s="39"/>
      <c r="O231" s="39"/>
      <c r="P231" s="39"/>
      <c r="Q231" s="56">
        <v>201.3</v>
      </c>
      <c r="R231" s="57"/>
      <c r="S231" s="57"/>
      <c r="T231" s="18">
        <f t="shared" si="155"/>
        <v>21838634.399999999</v>
      </c>
      <c r="U231" s="18">
        <f t="shared" si="156"/>
        <v>16160589.460000001</v>
      </c>
      <c r="V231" s="18">
        <f t="shared" si="157"/>
        <v>10665989.039999999</v>
      </c>
      <c r="W231" s="18">
        <f t="shared" si="147"/>
        <v>5494600.4199999999</v>
      </c>
      <c r="X231" s="18">
        <v>0</v>
      </c>
      <c r="Y231" s="18">
        <v>0</v>
      </c>
      <c r="Z231" s="18">
        <v>0</v>
      </c>
      <c r="AA231" s="18">
        <v>0</v>
      </c>
      <c r="AB231" s="18">
        <f t="shared" si="158"/>
        <v>5678044.9400000004</v>
      </c>
      <c r="AC231" s="18">
        <f t="shared" si="138"/>
        <v>3747509.66</v>
      </c>
      <c r="AD231" s="18">
        <f t="shared" si="144"/>
        <v>1930535.28</v>
      </c>
      <c r="AE231" s="18">
        <v>0</v>
      </c>
      <c r="AF231" s="18">
        <v>0</v>
      </c>
      <c r="AG231" s="18">
        <v>0</v>
      </c>
      <c r="AH231" s="18">
        <v>0</v>
      </c>
      <c r="AI231" s="73">
        <v>0.74</v>
      </c>
      <c r="AJ231" s="81">
        <f t="shared" si="159"/>
        <v>0.26</v>
      </c>
      <c r="AK231" s="23">
        <f t="shared" si="154"/>
        <v>21838634.399999999</v>
      </c>
      <c r="AL231" s="22">
        <f t="shared" si="160"/>
        <v>16160589.460000001</v>
      </c>
      <c r="AM231" s="22">
        <f t="shared" si="161"/>
        <v>5678044.9400000004</v>
      </c>
      <c r="AN231" s="74" t="b">
        <f t="shared" si="148"/>
        <v>1</v>
      </c>
      <c r="AO231" s="74" t="b">
        <f t="shared" si="149"/>
        <v>1</v>
      </c>
      <c r="AP231" s="74" t="b">
        <f t="shared" si="150"/>
        <v>1</v>
      </c>
      <c r="AQ231" s="5" t="s">
        <v>1125</v>
      </c>
      <c r="AR231" s="28" t="s">
        <v>1155</v>
      </c>
      <c r="AS231" s="28" t="s">
        <v>1157</v>
      </c>
      <c r="AT231" t="b">
        <f t="shared" si="151"/>
        <v>1</v>
      </c>
      <c r="AU231" t="b">
        <f t="shared" si="152"/>
        <v>1</v>
      </c>
      <c r="AV231" t="b">
        <f t="shared" si="153"/>
        <v>1</v>
      </c>
      <c r="AW231" s="83">
        <f t="shared" si="162"/>
        <v>0.66</v>
      </c>
      <c r="AX231" s="83">
        <f t="shared" si="163"/>
        <v>0.66</v>
      </c>
      <c r="AY231" s="72" t="b">
        <f t="shared" si="164"/>
        <v>1</v>
      </c>
    </row>
    <row r="232" spans="1:51" ht="23.25" x14ac:dyDescent="0.35">
      <c r="A232" s="49">
        <v>910</v>
      </c>
      <c r="B232" s="77" t="s">
        <v>1045</v>
      </c>
      <c r="C232" s="50" t="s">
        <v>1046</v>
      </c>
      <c r="D232" s="51">
        <v>43753</v>
      </c>
      <c r="E232" s="52">
        <v>653.79999999999995</v>
      </c>
      <c r="F232" s="53">
        <v>16</v>
      </c>
      <c r="G232" s="52">
        <v>653.79999999999995</v>
      </c>
      <c r="H232" s="53">
        <v>16</v>
      </c>
      <c r="I232" s="54" t="s">
        <v>1166</v>
      </c>
      <c r="J232" s="54" t="s">
        <v>1167</v>
      </c>
      <c r="K232" s="55">
        <v>16</v>
      </c>
      <c r="L232" s="55">
        <v>16</v>
      </c>
      <c r="M232" s="56">
        <v>653.79999999999995</v>
      </c>
      <c r="N232" s="39"/>
      <c r="O232" s="39"/>
      <c r="P232" s="39"/>
      <c r="Q232" s="56">
        <v>653.79999999999995</v>
      </c>
      <c r="R232" s="57"/>
      <c r="S232" s="57"/>
      <c r="T232" s="18">
        <f t="shared" si="155"/>
        <v>70929454.400000006</v>
      </c>
      <c r="U232" s="18">
        <f t="shared" si="156"/>
        <v>52487796.259999998</v>
      </c>
      <c r="V232" s="18">
        <f t="shared" si="157"/>
        <v>34641945.530000001</v>
      </c>
      <c r="W232" s="18">
        <f t="shared" si="147"/>
        <v>17845850.73</v>
      </c>
      <c r="X232" s="18">
        <v>0</v>
      </c>
      <c r="Y232" s="18">
        <v>0</v>
      </c>
      <c r="Z232" s="18">
        <v>0</v>
      </c>
      <c r="AA232" s="18">
        <v>0</v>
      </c>
      <c r="AB232" s="18">
        <f t="shared" si="158"/>
        <v>18441658.140000001</v>
      </c>
      <c r="AC232" s="18">
        <f t="shared" si="138"/>
        <v>12171494.369999999</v>
      </c>
      <c r="AD232" s="18">
        <f t="shared" si="144"/>
        <v>6270163.7699999996</v>
      </c>
      <c r="AE232" s="18">
        <v>0</v>
      </c>
      <c r="AF232" s="18">
        <v>0</v>
      </c>
      <c r="AG232" s="18">
        <v>0</v>
      </c>
      <c r="AH232" s="18">
        <v>0</v>
      </c>
      <c r="AI232" s="73">
        <v>0.74</v>
      </c>
      <c r="AJ232" s="81">
        <f t="shared" si="159"/>
        <v>0.26</v>
      </c>
      <c r="AK232" s="23">
        <f t="shared" si="154"/>
        <v>70929454.400000006</v>
      </c>
      <c r="AL232" s="22">
        <f t="shared" si="160"/>
        <v>52487796.259999998</v>
      </c>
      <c r="AM232" s="22">
        <f t="shared" si="161"/>
        <v>18441658.140000001</v>
      </c>
      <c r="AN232" s="74" t="b">
        <f t="shared" si="148"/>
        <v>1</v>
      </c>
      <c r="AO232" s="74" t="b">
        <f t="shared" si="149"/>
        <v>1</v>
      </c>
      <c r="AP232" s="74" t="b">
        <f t="shared" si="150"/>
        <v>1</v>
      </c>
      <c r="AQ232" s="5" t="s">
        <v>1125</v>
      </c>
      <c r="AR232" s="28" t="s">
        <v>1155</v>
      </c>
      <c r="AS232" s="28" t="s">
        <v>1157</v>
      </c>
      <c r="AT232" t="b">
        <f t="shared" si="151"/>
        <v>1</v>
      </c>
      <c r="AU232" t="b">
        <f t="shared" si="152"/>
        <v>1</v>
      </c>
      <c r="AV232" t="b">
        <f t="shared" si="153"/>
        <v>1</v>
      </c>
      <c r="AW232" s="83">
        <f t="shared" si="162"/>
        <v>0.66</v>
      </c>
      <c r="AX232" s="83">
        <f t="shared" si="163"/>
        <v>0.66</v>
      </c>
      <c r="AY232" s="72" t="b">
        <f t="shared" si="164"/>
        <v>1</v>
      </c>
    </row>
    <row r="233" spans="1:51" ht="23.25" x14ac:dyDescent="0.35">
      <c r="A233" s="49">
        <v>911</v>
      </c>
      <c r="B233" s="77" t="s">
        <v>1047</v>
      </c>
      <c r="C233" s="50" t="s">
        <v>1048</v>
      </c>
      <c r="D233" s="51">
        <v>43117</v>
      </c>
      <c r="E233" s="52">
        <v>649.70000000000005</v>
      </c>
      <c r="F233" s="53">
        <v>15</v>
      </c>
      <c r="G233" s="52">
        <v>649.70000000000005</v>
      </c>
      <c r="H233" s="53">
        <v>15</v>
      </c>
      <c r="I233" s="54" t="s">
        <v>1166</v>
      </c>
      <c r="J233" s="54" t="s">
        <v>1167</v>
      </c>
      <c r="K233" s="55">
        <v>15</v>
      </c>
      <c r="L233" s="55">
        <v>15</v>
      </c>
      <c r="M233" s="56">
        <v>649.70000000000005</v>
      </c>
      <c r="N233" s="39"/>
      <c r="O233" s="39"/>
      <c r="P233" s="39"/>
      <c r="Q233" s="56">
        <v>649.70000000000005</v>
      </c>
      <c r="R233" s="57"/>
      <c r="S233" s="57"/>
      <c r="T233" s="18">
        <f t="shared" si="155"/>
        <v>70484653.599999994</v>
      </c>
      <c r="U233" s="18">
        <f t="shared" si="156"/>
        <v>52158643.659999996</v>
      </c>
      <c r="V233" s="18">
        <f t="shared" si="157"/>
        <v>34424704.82</v>
      </c>
      <c r="W233" s="18">
        <f t="shared" si="147"/>
        <v>17733938.84</v>
      </c>
      <c r="X233" s="18">
        <v>0</v>
      </c>
      <c r="Y233" s="18">
        <v>0</v>
      </c>
      <c r="Z233" s="18">
        <v>0</v>
      </c>
      <c r="AA233" s="18">
        <v>0</v>
      </c>
      <c r="AB233" s="18">
        <f t="shared" si="158"/>
        <v>18326009.940000001</v>
      </c>
      <c r="AC233" s="18">
        <f t="shared" si="138"/>
        <v>12095166.560000001</v>
      </c>
      <c r="AD233" s="18">
        <f t="shared" si="144"/>
        <v>6230843.3799999999</v>
      </c>
      <c r="AE233" s="18">
        <v>0</v>
      </c>
      <c r="AF233" s="18">
        <v>0</v>
      </c>
      <c r="AG233" s="18">
        <v>0</v>
      </c>
      <c r="AH233" s="18">
        <v>0</v>
      </c>
      <c r="AI233" s="73">
        <v>0.74</v>
      </c>
      <c r="AJ233" s="81">
        <f t="shared" si="159"/>
        <v>0.26</v>
      </c>
      <c r="AK233" s="23">
        <f t="shared" si="154"/>
        <v>70484653.599999994</v>
      </c>
      <c r="AL233" s="22">
        <f t="shared" si="160"/>
        <v>52158643.659999996</v>
      </c>
      <c r="AM233" s="22">
        <f t="shared" si="161"/>
        <v>18326009.940000001</v>
      </c>
      <c r="AN233" s="74" t="b">
        <f t="shared" si="148"/>
        <v>1</v>
      </c>
      <c r="AO233" s="74" t="b">
        <f t="shared" si="149"/>
        <v>1</v>
      </c>
      <c r="AP233" s="74" t="b">
        <f t="shared" si="150"/>
        <v>1</v>
      </c>
      <c r="AQ233" s="5" t="s">
        <v>1125</v>
      </c>
      <c r="AR233" s="28" t="s">
        <v>1155</v>
      </c>
      <c r="AS233" s="28" t="s">
        <v>1157</v>
      </c>
      <c r="AT233" t="b">
        <f t="shared" si="151"/>
        <v>1</v>
      </c>
      <c r="AU233" t="b">
        <f t="shared" si="152"/>
        <v>1</v>
      </c>
      <c r="AV233" t="b">
        <f t="shared" si="153"/>
        <v>1</v>
      </c>
      <c r="AW233" s="83">
        <f t="shared" si="162"/>
        <v>0.66</v>
      </c>
      <c r="AX233" s="83">
        <f t="shared" si="163"/>
        <v>0.66</v>
      </c>
      <c r="AY233" s="72" t="b">
        <f t="shared" si="164"/>
        <v>1</v>
      </c>
    </row>
    <row r="234" spans="1:51" ht="23.25" x14ac:dyDescent="0.35">
      <c r="A234" s="49">
        <v>912</v>
      </c>
      <c r="B234" s="77" t="s">
        <v>1049</v>
      </c>
      <c r="C234" s="50" t="s">
        <v>1050</v>
      </c>
      <c r="D234" s="51">
        <v>43678</v>
      </c>
      <c r="E234" s="52">
        <v>641.79999999999995</v>
      </c>
      <c r="F234" s="53">
        <v>22</v>
      </c>
      <c r="G234" s="52">
        <v>641.79999999999995</v>
      </c>
      <c r="H234" s="53">
        <v>22</v>
      </c>
      <c r="I234" s="54" t="s">
        <v>1166</v>
      </c>
      <c r="J234" s="54" t="s">
        <v>1167</v>
      </c>
      <c r="K234" s="55">
        <v>22</v>
      </c>
      <c r="L234" s="55">
        <v>22</v>
      </c>
      <c r="M234" s="56">
        <v>641.79999999999995</v>
      </c>
      <c r="N234" s="39"/>
      <c r="O234" s="39"/>
      <c r="P234" s="39"/>
      <c r="Q234" s="56">
        <v>641.79999999999995</v>
      </c>
      <c r="R234" s="57"/>
      <c r="S234" s="57"/>
      <c r="T234" s="18">
        <f t="shared" si="155"/>
        <v>69627598.400000006</v>
      </c>
      <c r="U234" s="18">
        <f t="shared" si="156"/>
        <v>51524422.82</v>
      </c>
      <c r="V234" s="18">
        <f t="shared" si="157"/>
        <v>34006119.060000002</v>
      </c>
      <c r="W234" s="18">
        <f t="shared" si="147"/>
        <v>17518303.760000002</v>
      </c>
      <c r="X234" s="18">
        <v>0</v>
      </c>
      <c r="Y234" s="18">
        <v>0</v>
      </c>
      <c r="Z234" s="18">
        <v>0</v>
      </c>
      <c r="AA234" s="18">
        <v>0</v>
      </c>
      <c r="AB234" s="18">
        <f t="shared" si="158"/>
        <v>18103175.579999998</v>
      </c>
      <c r="AC234" s="18">
        <f t="shared" si="138"/>
        <v>11948095.880000001</v>
      </c>
      <c r="AD234" s="18">
        <f t="shared" si="144"/>
        <v>6155079.7000000002</v>
      </c>
      <c r="AE234" s="18">
        <v>0</v>
      </c>
      <c r="AF234" s="18">
        <v>0</v>
      </c>
      <c r="AG234" s="18">
        <v>0</v>
      </c>
      <c r="AH234" s="18">
        <v>0</v>
      </c>
      <c r="AI234" s="73">
        <v>0.74</v>
      </c>
      <c r="AJ234" s="81">
        <f t="shared" si="159"/>
        <v>0.26</v>
      </c>
      <c r="AK234" s="23">
        <f t="shared" si="154"/>
        <v>69627598.400000006</v>
      </c>
      <c r="AL234" s="22">
        <f t="shared" si="160"/>
        <v>51524422.82</v>
      </c>
      <c r="AM234" s="22">
        <f t="shared" si="161"/>
        <v>18103175.579999998</v>
      </c>
      <c r="AN234" s="74" t="b">
        <f t="shared" si="148"/>
        <v>1</v>
      </c>
      <c r="AO234" s="74" t="b">
        <f t="shared" si="149"/>
        <v>1</v>
      </c>
      <c r="AP234" s="74" t="b">
        <f t="shared" si="150"/>
        <v>1</v>
      </c>
      <c r="AQ234" s="5" t="s">
        <v>1125</v>
      </c>
      <c r="AR234" s="28" t="s">
        <v>1155</v>
      </c>
      <c r="AS234" s="28" t="s">
        <v>1157</v>
      </c>
      <c r="AT234" t="b">
        <f t="shared" si="151"/>
        <v>1</v>
      </c>
      <c r="AU234" t="b">
        <f t="shared" si="152"/>
        <v>1</v>
      </c>
      <c r="AV234" t="b">
        <f t="shared" si="153"/>
        <v>1</v>
      </c>
      <c r="AW234" s="83">
        <f t="shared" si="162"/>
        <v>0.66</v>
      </c>
      <c r="AX234" s="83">
        <f t="shared" si="163"/>
        <v>0.66</v>
      </c>
      <c r="AY234" s="72" t="b">
        <f t="shared" si="164"/>
        <v>1</v>
      </c>
    </row>
    <row r="235" spans="1:51" ht="23.25" x14ac:dyDescent="0.35">
      <c r="A235" s="49">
        <v>913</v>
      </c>
      <c r="B235" s="77" t="s">
        <v>1051</v>
      </c>
      <c r="C235" s="50" t="s">
        <v>1052</v>
      </c>
      <c r="D235" s="51">
        <v>43913</v>
      </c>
      <c r="E235" s="52">
        <v>1396</v>
      </c>
      <c r="F235" s="53">
        <v>33</v>
      </c>
      <c r="G235" s="52">
        <v>1396</v>
      </c>
      <c r="H235" s="53">
        <v>33</v>
      </c>
      <c r="I235" s="54" t="s">
        <v>1166</v>
      </c>
      <c r="J235" s="54" t="s">
        <v>1167</v>
      </c>
      <c r="K235" s="55">
        <v>33</v>
      </c>
      <c r="L235" s="55">
        <v>33</v>
      </c>
      <c r="M235" s="56">
        <v>1396</v>
      </c>
      <c r="N235" s="39"/>
      <c r="O235" s="39"/>
      <c r="P235" s="39"/>
      <c r="Q235" s="56">
        <v>1396</v>
      </c>
      <c r="R235" s="57"/>
      <c r="S235" s="57"/>
      <c r="T235" s="18">
        <f t="shared" si="155"/>
        <v>151449248</v>
      </c>
      <c r="U235" s="18">
        <f t="shared" si="156"/>
        <v>112072443.52</v>
      </c>
      <c r="V235" s="18">
        <f t="shared" si="157"/>
        <v>73967812.719999999</v>
      </c>
      <c r="W235" s="18">
        <f t="shared" si="147"/>
        <v>38104630.799999997</v>
      </c>
      <c r="X235" s="18">
        <v>0</v>
      </c>
      <c r="Y235" s="18">
        <v>0</v>
      </c>
      <c r="Z235" s="18">
        <v>0</v>
      </c>
      <c r="AA235" s="18">
        <v>0</v>
      </c>
      <c r="AB235" s="18">
        <f t="shared" si="158"/>
        <v>39376804.479999997</v>
      </c>
      <c r="AC235" s="18">
        <f t="shared" si="138"/>
        <v>25988690.960000001</v>
      </c>
      <c r="AD235" s="18">
        <f t="shared" si="144"/>
        <v>13388113.52</v>
      </c>
      <c r="AE235" s="18">
        <v>0</v>
      </c>
      <c r="AF235" s="18">
        <v>0</v>
      </c>
      <c r="AG235" s="18">
        <v>0</v>
      </c>
      <c r="AH235" s="18">
        <v>0</v>
      </c>
      <c r="AI235" s="73">
        <v>0.74</v>
      </c>
      <c r="AJ235" s="81">
        <f t="shared" si="159"/>
        <v>0.26</v>
      </c>
      <c r="AK235" s="23">
        <f t="shared" si="154"/>
        <v>151449248</v>
      </c>
      <c r="AL235" s="22">
        <f t="shared" si="160"/>
        <v>112072443.52</v>
      </c>
      <c r="AM235" s="22">
        <f t="shared" si="161"/>
        <v>39376804.479999997</v>
      </c>
      <c r="AN235" s="74" t="b">
        <f t="shared" si="148"/>
        <v>1</v>
      </c>
      <c r="AO235" s="74" t="b">
        <f t="shared" si="149"/>
        <v>1</v>
      </c>
      <c r="AP235" s="74" t="b">
        <f t="shared" si="150"/>
        <v>1</v>
      </c>
      <c r="AQ235" s="5" t="s">
        <v>1125</v>
      </c>
      <c r="AR235" s="28" t="s">
        <v>1155</v>
      </c>
      <c r="AS235" s="28" t="s">
        <v>1157</v>
      </c>
      <c r="AT235" t="b">
        <f t="shared" si="151"/>
        <v>1</v>
      </c>
      <c r="AU235" t="b">
        <f t="shared" si="152"/>
        <v>1</v>
      </c>
      <c r="AV235" t="b">
        <f t="shared" si="153"/>
        <v>1</v>
      </c>
      <c r="AW235" s="83">
        <f t="shared" si="162"/>
        <v>0.66</v>
      </c>
      <c r="AX235" s="83">
        <f t="shared" si="163"/>
        <v>0.66</v>
      </c>
      <c r="AY235" s="72" t="b">
        <f t="shared" si="164"/>
        <v>1</v>
      </c>
    </row>
    <row r="236" spans="1:51" ht="23.25" x14ac:dyDescent="0.35">
      <c r="A236" s="49">
        <v>914</v>
      </c>
      <c r="B236" s="77" t="s">
        <v>1053</v>
      </c>
      <c r="C236" s="50" t="s">
        <v>1054</v>
      </c>
      <c r="D236" s="51">
        <v>43973</v>
      </c>
      <c r="E236" s="52">
        <v>436.3</v>
      </c>
      <c r="F236" s="53">
        <v>13</v>
      </c>
      <c r="G236" s="52">
        <v>436.3</v>
      </c>
      <c r="H236" s="53">
        <v>13</v>
      </c>
      <c r="I236" s="54" t="s">
        <v>1166</v>
      </c>
      <c r="J236" s="54" t="s">
        <v>1167</v>
      </c>
      <c r="K236" s="55">
        <v>13</v>
      </c>
      <c r="L236" s="55">
        <v>13</v>
      </c>
      <c r="M236" s="56">
        <v>436.3</v>
      </c>
      <c r="N236" s="39"/>
      <c r="O236" s="39"/>
      <c r="P236" s="39"/>
      <c r="Q236" s="56">
        <v>436.3</v>
      </c>
      <c r="R236" s="57"/>
      <c r="S236" s="57"/>
      <c r="T236" s="18">
        <f t="shared" si="155"/>
        <v>47333314.399999999</v>
      </c>
      <c r="U236" s="18">
        <f t="shared" si="156"/>
        <v>35026652.659999996</v>
      </c>
      <c r="V236" s="18">
        <f t="shared" si="157"/>
        <v>23117590.760000002</v>
      </c>
      <c r="W236" s="18">
        <f t="shared" si="147"/>
        <v>11909061.9</v>
      </c>
      <c r="X236" s="18">
        <v>0</v>
      </c>
      <c r="Y236" s="18">
        <v>0</v>
      </c>
      <c r="Z236" s="18">
        <v>0</v>
      </c>
      <c r="AA236" s="18">
        <v>0</v>
      </c>
      <c r="AB236" s="18">
        <f t="shared" si="158"/>
        <v>12306661.74</v>
      </c>
      <c r="AC236" s="18">
        <f t="shared" si="138"/>
        <v>8122396.75</v>
      </c>
      <c r="AD236" s="18">
        <f t="shared" si="144"/>
        <v>4184264.99</v>
      </c>
      <c r="AE236" s="18">
        <v>0</v>
      </c>
      <c r="AF236" s="18">
        <v>0</v>
      </c>
      <c r="AG236" s="18">
        <v>0</v>
      </c>
      <c r="AH236" s="18">
        <v>0</v>
      </c>
      <c r="AI236" s="73">
        <v>0.74</v>
      </c>
      <c r="AJ236" s="81">
        <f t="shared" si="159"/>
        <v>0.26</v>
      </c>
      <c r="AK236" s="23">
        <f t="shared" si="154"/>
        <v>47333314.399999999</v>
      </c>
      <c r="AL236" s="22">
        <f t="shared" si="160"/>
        <v>35026652.659999996</v>
      </c>
      <c r="AM236" s="22">
        <f t="shared" si="161"/>
        <v>12306661.74</v>
      </c>
      <c r="AN236" s="74" t="b">
        <f t="shared" si="148"/>
        <v>1</v>
      </c>
      <c r="AO236" s="74" t="b">
        <f t="shared" si="149"/>
        <v>1</v>
      </c>
      <c r="AP236" s="74" t="b">
        <f t="shared" si="150"/>
        <v>1</v>
      </c>
      <c r="AQ236" s="5" t="s">
        <v>1125</v>
      </c>
      <c r="AR236" s="28" t="s">
        <v>1155</v>
      </c>
      <c r="AS236" s="28" t="s">
        <v>1157</v>
      </c>
      <c r="AT236" t="b">
        <f t="shared" si="151"/>
        <v>1</v>
      </c>
      <c r="AU236" t="b">
        <f t="shared" si="152"/>
        <v>1</v>
      </c>
      <c r="AV236" t="b">
        <f t="shared" si="153"/>
        <v>1</v>
      </c>
      <c r="AW236" s="83">
        <f t="shared" si="162"/>
        <v>0.66</v>
      </c>
      <c r="AX236" s="83">
        <f t="shared" si="163"/>
        <v>0.66</v>
      </c>
      <c r="AY236" s="72" t="b">
        <f t="shared" si="164"/>
        <v>1</v>
      </c>
    </row>
    <row r="237" spans="1:51" ht="23.25" x14ac:dyDescent="0.35">
      <c r="A237" s="49">
        <v>915</v>
      </c>
      <c r="B237" s="77" t="s">
        <v>1055</v>
      </c>
      <c r="C237" s="50" t="s">
        <v>1056</v>
      </c>
      <c r="D237" s="51">
        <v>43913</v>
      </c>
      <c r="E237" s="52">
        <v>355.6</v>
      </c>
      <c r="F237" s="53">
        <v>18</v>
      </c>
      <c r="G237" s="52">
        <v>355.6</v>
      </c>
      <c r="H237" s="53">
        <v>18</v>
      </c>
      <c r="I237" s="54" t="s">
        <v>1166</v>
      </c>
      <c r="J237" s="54" t="s">
        <v>1167</v>
      </c>
      <c r="K237" s="55">
        <v>18</v>
      </c>
      <c r="L237" s="55">
        <v>18</v>
      </c>
      <c r="M237" s="56">
        <v>355.6</v>
      </c>
      <c r="N237" s="39"/>
      <c r="O237" s="39"/>
      <c r="P237" s="39"/>
      <c r="Q237" s="56">
        <v>355.6</v>
      </c>
      <c r="R237" s="57"/>
      <c r="S237" s="57"/>
      <c r="T237" s="18">
        <f t="shared" si="155"/>
        <v>38578332.799999997</v>
      </c>
      <c r="U237" s="18">
        <f t="shared" si="156"/>
        <v>28547966.27</v>
      </c>
      <c r="V237" s="18">
        <f t="shared" si="157"/>
        <v>18841657.739999998</v>
      </c>
      <c r="W237" s="18">
        <f t="shared" si="147"/>
        <v>9706308.5299999993</v>
      </c>
      <c r="X237" s="18">
        <v>0</v>
      </c>
      <c r="Y237" s="18">
        <v>0</v>
      </c>
      <c r="Z237" s="18">
        <v>0</v>
      </c>
      <c r="AA237" s="18">
        <v>0</v>
      </c>
      <c r="AB237" s="18">
        <f t="shared" si="158"/>
        <v>10030366.529999999</v>
      </c>
      <c r="AC237" s="18">
        <f t="shared" si="138"/>
        <v>6620041.9100000001</v>
      </c>
      <c r="AD237" s="18">
        <f t="shared" si="144"/>
        <v>3410324.62</v>
      </c>
      <c r="AE237" s="18">
        <v>0</v>
      </c>
      <c r="AF237" s="18">
        <v>0</v>
      </c>
      <c r="AG237" s="18">
        <v>0</v>
      </c>
      <c r="AH237" s="18">
        <v>0</v>
      </c>
      <c r="AI237" s="73">
        <v>0.74</v>
      </c>
      <c r="AJ237" s="81">
        <f t="shared" si="159"/>
        <v>0.26</v>
      </c>
      <c r="AK237" s="23">
        <f t="shared" si="154"/>
        <v>38578332.799999997</v>
      </c>
      <c r="AL237" s="22">
        <f t="shared" si="160"/>
        <v>28547966.27</v>
      </c>
      <c r="AM237" s="22">
        <f t="shared" si="161"/>
        <v>10030366.529999999</v>
      </c>
      <c r="AN237" s="74" t="b">
        <f t="shared" si="148"/>
        <v>1</v>
      </c>
      <c r="AO237" s="74" t="b">
        <f t="shared" si="149"/>
        <v>1</v>
      </c>
      <c r="AP237" s="74" t="b">
        <f t="shared" si="150"/>
        <v>1</v>
      </c>
      <c r="AQ237" s="5" t="s">
        <v>1125</v>
      </c>
      <c r="AR237" s="28" t="s">
        <v>1155</v>
      </c>
      <c r="AS237" s="28" t="s">
        <v>1157</v>
      </c>
      <c r="AT237" t="b">
        <f t="shared" si="151"/>
        <v>1</v>
      </c>
      <c r="AU237" t="b">
        <f t="shared" si="152"/>
        <v>1</v>
      </c>
      <c r="AV237" t="b">
        <f t="shared" si="153"/>
        <v>1</v>
      </c>
      <c r="AW237" s="83">
        <f t="shared" si="162"/>
        <v>0.66</v>
      </c>
      <c r="AX237" s="83">
        <f t="shared" si="163"/>
        <v>0.66</v>
      </c>
      <c r="AY237" s="72" t="b">
        <f t="shared" si="164"/>
        <v>1</v>
      </c>
    </row>
    <row r="238" spans="1:51" ht="23.25" x14ac:dyDescent="0.35">
      <c r="A238" s="49">
        <v>916</v>
      </c>
      <c r="B238" s="77" t="s">
        <v>1057</v>
      </c>
      <c r="C238" s="50" t="s">
        <v>1058</v>
      </c>
      <c r="D238" s="51">
        <v>44553</v>
      </c>
      <c r="E238" s="52">
        <v>263.60000000000002</v>
      </c>
      <c r="F238" s="53">
        <v>8</v>
      </c>
      <c r="G238" s="52">
        <v>263.60000000000002</v>
      </c>
      <c r="H238" s="53">
        <v>8</v>
      </c>
      <c r="I238" s="54" t="s">
        <v>1166</v>
      </c>
      <c r="J238" s="54" t="s">
        <v>1167</v>
      </c>
      <c r="K238" s="55">
        <v>8</v>
      </c>
      <c r="L238" s="55">
        <v>8</v>
      </c>
      <c r="M238" s="56">
        <v>263.60000000000002</v>
      </c>
      <c r="N238" s="39"/>
      <c r="O238" s="39"/>
      <c r="P238" s="39"/>
      <c r="Q238" s="56">
        <v>263.60000000000002</v>
      </c>
      <c r="R238" s="57"/>
      <c r="S238" s="57"/>
      <c r="T238" s="18">
        <f t="shared" si="155"/>
        <v>28597436.800000001</v>
      </c>
      <c r="U238" s="18">
        <f t="shared" si="156"/>
        <v>21162103.23</v>
      </c>
      <c r="V238" s="18">
        <f t="shared" si="157"/>
        <v>13966988.130000001</v>
      </c>
      <c r="W238" s="18">
        <f t="shared" si="147"/>
        <v>7195115.0999999996</v>
      </c>
      <c r="X238" s="18">
        <v>0</v>
      </c>
      <c r="Y238" s="18">
        <v>0</v>
      </c>
      <c r="Z238" s="18">
        <v>0</v>
      </c>
      <c r="AA238" s="18">
        <v>0</v>
      </c>
      <c r="AB238" s="18">
        <f t="shared" si="158"/>
        <v>7435333.5700000003</v>
      </c>
      <c r="AC238" s="18">
        <f t="shared" si="138"/>
        <v>4907320.16</v>
      </c>
      <c r="AD238" s="18">
        <f t="shared" si="144"/>
        <v>2528013.41</v>
      </c>
      <c r="AE238" s="18">
        <v>0</v>
      </c>
      <c r="AF238" s="18">
        <v>0</v>
      </c>
      <c r="AG238" s="18">
        <v>0</v>
      </c>
      <c r="AH238" s="18">
        <v>0</v>
      </c>
      <c r="AI238" s="73">
        <v>0.74</v>
      </c>
      <c r="AJ238" s="81">
        <f t="shared" si="159"/>
        <v>0.26</v>
      </c>
      <c r="AK238" s="23">
        <f t="shared" si="154"/>
        <v>28597436.800000001</v>
      </c>
      <c r="AL238" s="22">
        <f t="shared" si="160"/>
        <v>21162103.23</v>
      </c>
      <c r="AM238" s="22">
        <f t="shared" si="161"/>
        <v>7435333.5700000003</v>
      </c>
      <c r="AN238" s="74" t="b">
        <f t="shared" si="148"/>
        <v>1</v>
      </c>
      <c r="AO238" s="74" t="b">
        <f t="shared" si="149"/>
        <v>1</v>
      </c>
      <c r="AP238" s="74" t="b">
        <f t="shared" si="150"/>
        <v>1</v>
      </c>
      <c r="AQ238" s="5" t="s">
        <v>1125</v>
      </c>
      <c r="AR238" s="28" t="s">
        <v>1155</v>
      </c>
      <c r="AS238" s="28" t="s">
        <v>1157</v>
      </c>
      <c r="AT238" t="b">
        <f t="shared" si="151"/>
        <v>1</v>
      </c>
      <c r="AU238" t="b">
        <f t="shared" si="152"/>
        <v>1</v>
      </c>
      <c r="AV238" t="b">
        <f t="shared" si="153"/>
        <v>1</v>
      </c>
      <c r="AW238" s="83">
        <f t="shared" si="162"/>
        <v>0.66</v>
      </c>
      <c r="AX238" s="83">
        <f t="shared" si="163"/>
        <v>0.66</v>
      </c>
      <c r="AY238" s="72" t="b">
        <f t="shared" si="164"/>
        <v>1</v>
      </c>
    </row>
    <row r="239" spans="1:51" ht="23.25" x14ac:dyDescent="0.35">
      <c r="A239" s="49">
        <v>917</v>
      </c>
      <c r="B239" s="77" t="s">
        <v>1059</v>
      </c>
      <c r="C239" s="50" t="s">
        <v>1060</v>
      </c>
      <c r="D239" s="51">
        <v>43117</v>
      </c>
      <c r="E239" s="52">
        <v>108.9</v>
      </c>
      <c r="F239" s="53">
        <v>5</v>
      </c>
      <c r="G239" s="52">
        <v>108.9</v>
      </c>
      <c r="H239" s="53">
        <v>5</v>
      </c>
      <c r="I239" s="54" t="s">
        <v>1166</v>
      </c>
      <c r="J239" s="54" t="s">
        <v>1167</v>
      </c>
      <c r="K239" s="55">
        <v>5</v>
      </c>
      <c r="L239" s="55">
        <v>5</v>
      </c>
      <c r="M239" s="56">
        <v>108.9</v>
      </c>
      <c r="N239" s="39"/>
      <c r="O239" s="39"/>
      <c r="P239" s="39"/>
      <c r="Q239" s="56">
        <v>108.9</v>
      </c>
      <c r="R239" s="57"/>
      <c r="S239" s="57"/>
      <c r="T239" s="18">
        <f t="shared" ref="T239:T245" si="165">AK239</f>
        <v>11814343.199999999</v>
      </c>
      <c r="U239" s="18">
        <f t="shared" ref="U239:U245" si="166">T239*AI239</f>
        <v>8742613.9700000007</v>
      </c>
      <c r="V239" s="18">
        <f t="shared" ref="V239:V242" si="167">U239*0.66</f>
        <v>5770125.2199999997</v>
      </c>
      <c r="W239" s="18">
        <f t="shared" si="147"/>
        <v>2972488.75</v>
      </c>
      <c r="X239" s="18">
        <v>0</v>
      </c>
      <c r="Y239" s="18">
        <v>0</v>
      </c>
      <c r="Z239" s="18">
        <v>0</v>
      </c>
      <c r="AA239" s="18">
        <v>0</v>
      </c>
      <c r="AB239" s="18">
        <f t="shared" ref="AB239:AB245" si="168">T239-U239</f>
        <v>3071729.23</v>
      </c>
      <c r="AC239" s="18">
        <f t="shared" ref="AC239:AC245" si="169">AB239*0.66</f>
        <v>2027341.29</v>
      </c>
      <c r="AD239" s="18">
        <f t="shared" si="144"/>
        <v>1044387.94</v>
      </c>
      <c r="AE239" s="18">
        <v>0</v>
      </c>
      <c r="AF239" s="18">
        <v>0</v>
      </c>
      <c r="AG239" s="18">
        <v>0</v>
      </c>
      <c r="AH239" s="18">
        <v>0</v>
      </c>
      <c r="AI239" s="73">
        <v>0.74</v>
      </c>
      <c r="AJ239" s="81">
        <f t="shared" ref="AJ239:AJ245" si="170">1-AI239</f>
        <v>0.26</v>
      </c>
      <c r="AK239" s="23">
        <f t="shared" si="154"/>
        <v>11814343.199999999</v>
      </c>
      <c r="AL239" s="22">
        <f t="shared" ref="AL239:AL245" si="171">ROUND(AK239*AI239,2)</f>
        <v>8742613.9700000007</v>
      </c>
      <c r="AM239" s="22">
        <f t="shared" ref="AM239:AM245" si="172">AK239-AL239</f>
        <v>3071729.23</v>
      </c>
      <c r="AN239" s="74" t="b">
        <f t="shared" si="148"/>
        <v>1</v>
      </c>
      <c r="AO239" s="74" t="b">
        <f t="shared" si="149"/>
        <v>1</v>
      </c>
      <c r="AP239" s="74" t="b">
        <f t="shared" si="150"/>
        <v>1</v>
      </c>
      <c r="AQ239" s="5" t="s">
        <v>1125</v>
      </c>
      <c r="AR239" s="28" t="s">
        <v>1155</v>
      </c>
      <c r="AS239" s="28" t="s">
        <v>1157</v>
      </c>
      <c r="AT239" t="b">
        <f t="shared" si="151"/>
        <v>1</v>
      </c>
      <c r="AU239" t="b">
        <f t="shared" si="152"/>
        <v>1</v>
      </c>
      <c r="AV239" t="b">
        <f t="shared" si="153"/>
        <v>1</v>
      </c>
      <c r="AW239" s="83">
        <f t="shared" si="162"/>
        <v>0.66</v>
      </c>
      <c r="AX239" s="83">
        <f t="shared" si="163"/>
        <v>0.66</v>
      </c>
      <c r="AY239" s="72" t="b">
        <f t="shared" si="164"/>
        <v>1</v>
      </c>
    </row>
    <row r="240" spans="1:51" ht="23.25" x14ac:dyDescent="0.35">
      <c r="A240" s="49">
        <v>923</v>
      </c>
      <c r="B240" s="77" t="s">
        <v>1061</v>
      </c>
      <c r="C240" s="50" t="s">
        <v>1062</v>
      </c>
      <c r="D240" s="51">
        <v>43117</v>
      </c>
      <c r="E240" s="52">
        <v>110.8</v>
      </c>
      <c r="F240" s="53">
        <v>2</v>
      </c>
      <c r="G240" s="52">
        <v>110.8</v>
      </c>
      <c r="H240" s="53">
        <v>2</v>
      </c>
      <c r="I240" s="54" t="s">
        <v>1166</v>
      </c>
      <c r="J240" s="54" t="s">
        <v>1167</v>
      </c>
      <c r="K240" s="55">
        <v>2</v>
      </c>
      <c r="L240" s="55">
        <v>2</v>
      </c>
      <c r="M240" s="56">
        <v>110.8</v>
      </c>
      <c r="N240" s="39"/>
      <c r="O240" s="39"/>
      <c r="P240" s="39"/>
      <c r="Q240" s="56">
        <v>110.8</v>
      </c>
      <c r="R240" s="57"/>
      <c r="S240" s="57"/>
      <c r="T240" s="18">
        <f t="shared" si="165"/>
        <v>12020470.4</v>
      </c>
      <c r="U240" s="18">
        <f t="shared" si="166"/>
        <v>8895148.0999999996</v>
      </c>
      <c r="V240" s="18">
        <f t="shared" si="167"/>
        <v>5870797.75</v>
      </c>
      <c r="W240" s="18">
        <f t="shared" ref="W240:W242" si="173">U240-V240</f>
        <v>3024350.35</v>
      </c>
      <c r="X240" s="18">
        <v>0</v>
      </c>
      <c r="Y240" s="18">
        <v>0</v>
      </c>
      <c r="Z240" s="18">
        <v>0</v>
      </c>
      <c r="AA240" s="18">
        <v>0</v>
      </c>
      <c r="AB240" s="18">
        <f t="shared" si="168"/>
        <v>3125322.3</v>
      </c>
      <c r="AC240" s="18">
        <f t="shared" si="169"/>
        <v>2062712.72</v>
      </c>
      <c r="AD240" s="18">
        <f t="shared" si="144"/>
        <v>1062609.58</v>
      </c>
      <c r="AE240" s="18">
        <v>0</v>
      </c>
      <c r="AF240" s="18">
        <v>0</v>
      </c>
      <c r="AG240" s="18">
        <v>0</v>
      </c>
      <c r="AH240" s="18">
        <v>0</v>
      </c>
      <c r="AI240" s="73">
        <v>0.74</v>
      </c>
      <c r="AJ240" s="81">
        <f t="shared" si="170"/>
        <v>0.26</v>
      </c>
      <c r="AK240" s="23">
        <f t="shared" si="154"/>
        <v>12020470.4</v>
      </c>
      <c r="AL240" s="22">
        <f t="shared" si="171"/>
        <v>8895148.0999999996</v>
      </c>
      <c r="AM240" s="22">
        <f t="shared" si="172"/>
        <v>3125322.3</v>
      </c>
      <c r="AN240" s="74" t="b">
        <f t="shared" si="148"/>
        <v>1</v>
      </c>
      <c r="AO240" s="74" t="b">
        <f t="shared" si="149"/>
        <v>1</v>
      </c>
      <c r="AP240" s="74" t="b">
        <f t="shared" si="150"/>
        <v>1</v>
      </c>
      <c r="AQ240" s="5" t="s">
        <v>1125</v>
      </c>
      <c r="AR240" s="28" t="s">
        <v>1155</v>
      </c>
      <c r="AS240" s="28" t="s">
        <v>1157</v>
      </c>
      <c r="AT240" t="b">
        <f t="shared" si="151"/>
        <v>1</v>
      </c>
      <c r="AU240" t="b">
        <f t="shared" si="152"/>
        <v>1</v>
      </c>
      <c r="AV240" t="b">
        <f t="shared" si="153"/>
        <v>1</v>
      </c>
      <c r="AW240" s="83">
        <f t="shared" si="162"/>
        <v>0.66</v>
      </c>
      <c r="AX240" s="83">
        <f t="shared" si="163"/>
        <v>0.66</v>
      </c>
      <c r="AY240" s="72" t="b">
        <f t="shared" si="164"/>
        <v>1</v>
      </c>
    </row>
    <row r="241" spans="1:51" ht="23.25" x14ac:dyDescent="0.35">
      <c r="A241" s="49">
        <v>924</v>
      </c>
      <c r="B241" s="77" t="s">
        <v>1063</v>
      </c>
      <c r="C241" s="50" t="s">
        <v>1064</v>
      </c>
      <c r="D241" s="51">
        <v>43117</v>
      </c>
      <c r="E241" s="52">
        <v>118.7</v>
      </c>
      <c r="F241" s="53">
        <v>2</v>
      </c>
      <c r="G241" s="52">
        <v>118.7</v>
      </c>
      <c r="H241" s="53">
        <v>2</v>
      </c>
      <c r="I241" s="54" t="s">
        <v>1166</v>
      </c>
      <c r="J241" s="54" t="s">
        <v>1167</v>
      </c>
      <c r="K241" s="55">
        <v>2</v>
      </c>
      <c r="L241" s="55">
        <v>2</v>
      </c>
      <c r="M241" s="56">
        <v>118.7</v>
      </c>
      <c r="N241" s="39"/>
      <c r="O241" s="39"/>
      <c r="P241" s="39"/>
      <c r="Q241" s="56">
        <v>118.7</v>
      </c>
      <c r="R241" s="57"/>
      <c r="S241" s="57"/>
      <c r="T241" s="18">
        <f t="shared" si="165"/>
        <v>12877525.6</v>
      </c>
      <c r="U241" s="18">
        <f t="shared" si="166"/>
        <v>9529368.9399999995</v>
      </c>
      <c r="V241" s="18">
        <f t="shared" si="167"/>
        <v>6289383.5</v>
      </c>
      <c r="W241" s="18">
        <f t="shared" si="173"/>
        <v>3239985.44</v>
      </c>
      <c r="X241" s="18">
        <v>0</v>
      </c>
      <c r="Y241" s="18">
        <v>0</v>
      </c>
      <c r="Z241" s="18">
        <v>0</v>
      </c>
      <c r="AA241" s="18">
        <v>0</v>
      </c>
      <c r="AB241" s="18">
        <f t="shared" si="168"/>
        <v>3348156.66</v>
      </c>
      <c r="AC241" s="18">
        <f t="shared" si="169"/>
        <v>2209783.4</v>
      </c>
      <c r="AD241" s="18">
        <f t="shared" si="144"/>
        <v>1138373.26</v>
      </c>
      <c r="AE241" s="18">
        <v>0</v>
      </c>
      <c r="AF241" s="18">
        <v>0</v>
      </c>
      <c r="AG241" s="18">
        <v>0</v>
      </c>
      <c r="AH241" s="18">
        <v>0</v>
      </c>
      <c r="AI241" s="73">
        <v>0.74</v>
      </c>
      <c r="AJ241" s="81">
        <f t="shared" si="170"/>
        <v>0.26</v>
      </c>
      <c r="AK241" s="23">
        <f t="shared" si="154"/>
        <v>12877525.6</v>
      </c>
      <c r="AL241" s="22">
        <f t="shared" si="171"/>
        <v>9529368.9399999995</v>
      </c>
      <c r="AM241" s="22">
        <f t="shared" si="172"/>
        <v>3348156.66</v>
      </c>
      <c r="AN241" s="74" t="b">
        <f t="shared" si="148"/>
        <v>1</v>
      </c>
      <c r="AO241" s="74" t="b">
        <f t="shared" si="149"/>
        <v>1</v>
      </c>
      <c r="AP241" s="74" t="b">
        <f t="shared" si="150"/>
        <v>1</v>
      </c>
      <c r="AQ241" s="5" t="s">
        <v>1125</v>
      </c>
      <c r="AR241" s="28" t="s">
        <v>1155</v>
      </c>
      <c r="AS241" s="28" t="s">
        <v>1157</v>
      </c>
      <c r="AT241" t="b">
        <f t="shared" si="151"/>
        <v>1</v>
      </c>
      <c r="AU241" t="b">
        <f t="shared" si="152"/>
        <v>1</v>
      </c>
      <c r="AV241" t="b">
        <f t="shared" si="153"/>
        <v>1</v>
      </c>
      <c r="AW241" s="83">
        <f t="shared" si="162"/>
        <v>0.66</v>
      </c>
      <c r="AX241" s="83">
        <f t="shared" si="163"/>
        <v>0.66</v>
      </c>
      <c r="AY241" s="72" t="b">
        <f t="shared" si="164"/>
        <v>1</v>
      </c>
    </row>
    <row r="242" spans="1:51" ht="23.25" x14ac:dyDescent="0.35">
      <c r="A242" s="49">
        <v>925</v>
      </c>
      <c r="B242" s="77" t="s">
        <v>1065</v>
      </c>
      <c r="C242" s="50" t="s">
        <v>1066</v>
      </c>
      <c r="D242" s="51">
        <v>44560</v>
      </c>
      <c r="E242" s="52">
        <v>108.9</v>
      </c>
      <c r="F242" s="53">
        <v>3</v>
      </c>
      <c r="G242" s="52">
        <v>108.9</v>
      </c>
      <c r="H242" s="53">
        <v>3</v>
      </c>
      <c r="I242" s="54" t="s">
        <v>1166</v>
      </c>
      <c r="J242" s="54" t="s">
        <v>1167</v>
      </c>
      <c r="K242" s="55">
        <v>3</v>
      </c>
      <c r="L242" s="55">
        <v>3</v>
      </c>
      <c r="M242" s="56">
        <v>108.9</v>
      </c>
      <c r="N242" s="39"/>
      <c r="O242" s="39"/>
      <c r="P242" s="39"/>
      <c r="Q242" s="56">
        <v>108.9</v>
      </c>
      <c r="R242" s="57"/>
      <c r="S242" s="57"/>
      <c r="T242" s="18">
        <f t="shared" si="165"/>
        <v>11814343.199999999</v>
      </c>
      <c r="U242" s="18">
        <f t="shared" si="166"/>
        <v>8742613.9700000007</v>
      </c>
      <c r="V242" s="18">
        <f t="shared" si="167"/>
        <v>5770125.2199999997</v>
      </c>
      <c r="W242" s="18">
        <f t="shared" si="173"/>
        <v>2972488.75</v>
      </c>
      <c r="X242" s="18">
        <v>0</v>
      </c>
      <c r="Y242" s="18">
        <v>0</v>
      </c>
      <c r="Z242" s="18">
        <v>0</v>
      </c>
      <c r="AA242" s="18">
        <v>0</v>
      </c>
      <c r="AB242" s="18">
        <f t="shared" si="168"/>
        <v>3071729.23</v>
      </c>
      <c r="AC242" s="18">
        <f t="shared" si="169"/>
        <v>2027341.29</v>
      </c>
      <c r="AD242" s="18">
        <f t="shared" si="144"/>
        <v>1044387.94</v>
      </c>
      <c r="AE242" s="18">
        <v>0</v>
      </c>
      <c r="AF242" s="18">
        <v>0</v>
      </c>
      <c r="AG242" s="18">
        <v>0</v>
      </c>
      <c r="AH242" s="18">
        <v>0</v>
      </c>
      <c r="AI242" s="73">
        <v>0.74</v>
      </c>
      <c r="AJ242" s="81">
        <f t="shared" si="170"/>
        <v>0.26</v>
      </c>
      <c r="AK242" s="23">
        <f t="shared" si="154"/>
        <v>11814343.199999999</v>
      </c>
      <c r="AL242" s="22">
        <f t="shared" si="171"/>
        <v>8742613.9700000007</v>
      </c>
      <c r="AM242" s="22">
        <f t="shared" si="172"/>
        <v>3071729.23</v>
      </c>
      <c r="AN242" s="74" t="b">
        <f t="shared" si="148"/>
        <v>1</v>
      </c>
      <c r="AO242" s="74" t="b">
        <f t="shared" si="149"/>
        <v>1</v>
      </c>
      <c r="AP242" s="74" t="b">
        <f t="shared" si="150"/>
        <v>1</v>
      </c>
      <c r="AQ242" s="5" t="s">
        <v>1125</v>
      </c>
      <c r="AR242" s="28" t="s">
        <v>1155</v>
      </c>
      <c r="AS242" s="28" t="s">
        <v>1157</v>
      </c>
      <c r="AT242" t="b">
        <f t="shared" si="151"/>
        <v>1</v>
      </c>
      <c r="AU242" t="b">
        <f t="shared" si="152"/>
        <v>1</v>
      </c>
      <c r="AV242" t="b">
        <f t="shared" si="153"/>
        <v>1</v>
      </c>
      <c r="AW242" s="83">
        <f t="shared" si="162"/>
        <v>0.66</v>
      </c>
      <c r="AX242" s="83">
        <f t="shared" si="163"/>
        <v>0.66</v>
      </c>
      <c r="AY242" s="72" t="b">
        <f t="shared" si="164"/>
        <v>1</v>
      </c>
    </row>
    <row r="243" spans="1:51" ht="23.25" x14ac:dyDescent="0.35">
      <c r="A243" s="49">
        <v>927</v>
      </c>
      <c r="B243" s="77" t="s">
        <v>1067</v>
      </c>
      <c r="C243" s="50" t="s">
        <v>1068</v>
      </c>
      <c r="D243" s="51">
        <v>42888</v>
      </c>
      <c r="E243" s="52">
        <v>521.1</v>
      </c>
      <c r="F243" s="53">
        <v>24</v>
      </c>
      <c r="G243" s="52">
        <v>521.1</v>
      </c>
      <c r="H243" s="53">
        <v>24</v>
      </c>
      <c r="I243" s="54" t="s">
        <v>1166</v>
      </c>
      <c r="J243" s="54" t="s">
        <v>1167</v>
      </c>
      <c r="K243" s="55">
        <v>24</v>
      </c>
      <c r="L243" s="55">
        <v>24</v>
      </c>
      <c r="M243" s="56">
        <v>521.1</v>
      </c>
      <c r="N243" s="39"/>
      <c r="O243" s="39"/>
      <c r="P243" s="39"/>
      <c r="Q243" s="56">
        <v>521.1</v>
      </c>
      <c r="R243" s="57"/>
      <c r="S243" s="57"/>
      <c r="T243" s="18">
        <f t="shared" si="165"/>
        <v>56533096.799999997</v>
      </c>
      <c r="U243" s="18">
        <f t="shared" si="166"/>
        <v>41834491.630000003</v>
      </c>
      <c r="V243" s="18">
        <f t="shared" ref="V243:V245" si="174">U243*0.66</f>
        <v>27610764.48</v>
      </c>
      <c r="W243" s="18">
        <f t="shared" ref="W243:W245" si="175">U243-V243</f>
        <v>14223727.15</v>
      </c>
      <c r="X243" s="18">
        <v>0</v>
      </c>
      <c r="Y243" s="18">
        <v>0</v>
      </c>
      <c r="Z243" s="18">
        <v>0</v>
      </c>
      <c r="AA243" s="18">
        <v>0</v>
      </c>
      <c r="AB243" s="18">
        <f t="shared" si="168"/>
        <v>14698605.17</v>
      </c>
      <c r="AC243" s="18">
        <f t="shared" si="169"/>
        <v>9701079.4100000001</v>
      </c>
      <c r="AD243" s="18">
        <f t="shared" si="144"/>
        <v>4997525.76</v>
      </c>
      <c r="AE243" s="18">
        <v>0</v>
      </c>
      <c r="AF243" s="18">
        <v>0</v>
      </c>
      <c r="AG243" s="18">
        <v>0</v>
      </c>
      <c r="AH243" s="18">
        <v>0</v>
      </c>
      <c r="AI243" s="73">
        <v>0.74</v>
      </c>
      <c r="AJ243" s="81">
        <f t="shared" si="170"/>
        <v>0.26</v>
      </c>
      <c r="AK243" s="23">
        <f t="shared" si="154"/>
        <v>56533096.799999997</v>
      </c>
      <c r="AL243" s="22">
        <f t="shared" si="171"/>
        <v>41834491.630000003</v>
      </c>
      <c r="AM243" s="22">
        <f t="shared" si="172"/>
        <v>14698605.17</v>
      </c>
      <c r="AN243" s="74" t="b">
        <f t="shared" si="148"/>
        <v>1</v>
      </c>
      <c r="AO243" s="74" t="b">
        <f t="shared" si="149"/>
        <v>1</v>
      </c>
      <c r="AP243" s="74" t="b">
        <f t="shared" si="150"/>
        <v>1</v>
      </c>
      <c r="AQ243" s="5" t="s">
        <v>1125</v>
      </c>
      <c r="AR243" s="28" t="s">
        <v>1155</v>
      </c>
      <c r="AS243" s="28" t="s">
        <v>1157</v>
      </c>
      <c r="AT243" t="b">
        <f t="shared" si="151"/>
        <v>1</v>
      </c>
      <c r="AU243" t="b">
        <f t="shared" si="152"/>
        <v>1</v>
      </c>
      <c r="AV243" t="b">
        <f t="shared" si="153"/>
        <v>1</v>
      </c>
      <c r="AW243" s="83">
        <f t="shared" si="162"/>
        <v>0.66</v>
      </c>
      <c r="AX243" s="83">
        <f t="shared" si="163"/>
        <v>0.66</v>
      </c>
      <c r="AY243" s="72" t="b">
        <f t="shared" si="164"/>
        <v>1</v>
      </c>
    </row>
    <row r="244" spans="1:51" ht="23.25" x14ac:dyDescent="0.35">
      <c r="A244" s="49">
        <v>928</v>
      </c>
      <c r="B244" s="77" t="s">
        <v>1069</v>
      </c>
      <c r="C244" s="50" t="s">
        <v>1070</v>
      </c>
      <c r="D244" s="51">
        <v>43336</v>
      </c>
      <c r="E244" s="52">
        <v>515.6</v>
      </c>
      <c r="F244" s="53">
        <v>37</v>
      </c>
      <c r="G244" s="52">
        <v>515.6</v>
      </c>
      <c r="H244" s="53">
        <v>37</v>
      </c>
      <c r="I244" s="54" t="s">
        <v>1166</v>
      </c>
      <c r="J244" s="54" t="s">
        <v>1167</v>
      </c>
      <c r="K244" s="55">
        <v>37</v>
      </c>
      <c r="L244" s="55">
        <v>37</v>
      </c>
      <c r="M244" s="56">
        <v>515.6</v>
      </c>
      <c r="N244" s="39"/>
      <c r="O244" s="39"/>
      <c r="P244" s="39"/>
      <c r="Q244" s="56">
        <v>515.6</v>
      </c>
      <c r="R244" s="57"/>
      <c r="S244" s="57"/>
      <c r="T244" s="18">
        <f t="shared" si="165"/>
        <v>55936412.799999997</v>
      </c>
      <c r="U244" s="18">
        <f t="shared" si="166"/>
        <v>41392945.469999999</v>
      </c>
      <c r="V244" s="18">
        <f t="shared" si="174"/>
        <v>27319344.010000002</v>
      </c>
      <c r="W244" s="18">
        <f t="shared" si="175"/>
        <v>14073601.460000001</v>
      </c>
      <c r="X244" s="18">
        <v>0</v>
      </c>
      <c r="Y244" s="18">
        <v>0</v>
      </c>
      <c r="Z244" s="18">
        <v>0</v>
      </c>
      <c r="AA244" s="18">
        <v>0</v>
      </c>
      <c r="AB244" s="18">
        <f t="shared" si="168"/>
        <v>14543467.33</v>
      </c>
      <c r="AC244" s="18">
        <f t="shared" si="169"/>
        <v>9598688.4399999995</v>
      </c>
      <c r="AD244" s="18">
        <f t="shared" si="144"/>
        <v>4944778.8899999997</v>
      </c>
      <c r="AE244" s="18">
        <v>0</v>
      </c>
      <c r="AF244" s="18">
        <v>0</v>
      </c>
      <c r="AG244" s="18">
        <v>0</v>
      </c>
      <c r="AH244" s="18">
        <v>0</v>
      </c>
      <c r="AI244" s="73">
        <v>0.74</v>
      </c>
      <c r="AJ244" s="81">
        <f t="shared" si="170"/>
        <v>0.26</v>
      </c>
      <c r="AK244" s="23">
        <f t="shared" si="154"/>
        <v>55936412.799999997</v>
      </c>
      <c r="AL244" s="22">
        <f t="shared" si="171"/>
        <v>41392945.469999999</v>
      </c>
      <c r="AM244" s="22">
        <f t="shared" si="172"/>
        <v>14543467.33</v>
      </c>
      <c r="AN244" s="74" t="b">
        <f t="shared" si="148"/>
        <v>1</v>
      </c>
      <c r="AO244" s="74" t="b">
        <f t="shared" si="149"/>
        <v>1</v>
      </c>
      <c r="AP244" s="74" t="b">
        <f t="shared" si="150"/>
        <v>1</v>
      </c>
      <c r="AQ244" s="5" t="s">
        <v>1125</v>
      </c>
      <c r="AR244" s="28" t="s">
        <v>1155</v>
      </c>
      <c r="AS244" s="28" t="s">
        <v>1157</v>
      </c>
      <c r="AT244" t="b">
        <f t="shared" si="151"/>
        <v>1</v>
      </c>
      <c r="AU244" t="b">
        <f t="shared" si="152"/>
        <v>1</v>
      </c>
      <c r="AV244" t="b">
        <f t="shared" si="153"/>
        <v>1</v>
      </c>
      <c r="AW244" s="83">
        <f t="shared" si="162"/>
        <v>0.66</v>
      </c>
      <c r="AX244" s="83">
        <f t="shared" si="163"/>
        <v>0.66</v>
      </c>
      <c r="AY244" s="72" t="b">
        <f t="shared" si="164"/>
        <v>1</v>
      </c>
    </row>
    <row r="245" spans="1:51" ht="23.25" x14ac:dyDescent="0.35">
      <c r="A245" s="49">
        <v>929</v>
      </c>
      <c r="B245" s="77" t="s">
        <v>1071</v>
      </c>
      <c r="C245" s="50" t="s">
        <v>1072</v>
      </c>
      <c r="D245" s="51">
        <v>43753</v>
      </c>
      <c r="E245" s="52">
        <v>108.6</v>
      </c>
      <c r="F245" s="53">
        <v>6</v>
      </c>
      <c r="G245" s="52">
        <v>108.6</v>
      </c>
      <c r="H245" s="53">
        <v>6</v>
      </c>
      <c r="I245" s="54" t="s">
        <v>1166</v>
      </c>
      <c r="J245" s="54" t="s">
        <v>1167</v>
      </c>
      <c r="K245" s="55">
        <v>6</v>
      </c>
      <c r="L245" s="55">
        <v>6</v>
      </c>
      <c r="M245" s="56">
        <v>108.6</v>
      </c>
      <c r="N245" s="39"/>
      <c r="O245" s="39"/>
      <c r="P245" s="39"/>
      <c r="Q245" s="56">
        <v>108.6</v>
      </c>
      <c r="R245" s="57"/>
      <c r="S245" s="57"/>
      <c r="T245" s="18">
        <f t="shared" si="165"/>
        <v>11781796.800000001</v>
      </c>
      <c r="U245" s="18">
        <f t="shared" si="166"/>
        <v>8718529.6300000008</v>
      </c>
      <c r="V245" s="18">
        <f t="shared" si="174"/>
        <v>5754229.5599999996</v>
      </c>
      <c r="W245" s="18">
        <f t="shared" si="175"/>
        <v>2964300.07</v>
      </c>
      <c r="X245" s="18">
        <v>0</v>
      </c>
      <c r="Y245" s="18">
        <v>0</v>
      </c>
      <c r="Z245" s="18">
        <v>0</v>
      </c>
      <c r="AA245" s="18">
        <v>0</v>
      </c>
      <c r="AB245" s="18">
        <f t="shared" si="168"/>
        <v>3063267.17</v>
      </c>
      <c r="AC245" s="18">
        <f t="shared" si="169"/>
        <v>2021756.33</v>
      </c>
      <c r="AD245" s="18">
        <f t="shared" si="144"/>
        <v>1041510.84</v>
      </c>
      <c r="AE245" s="18">
        <v>0</v>
      </c>
      <c r="AF245" s="18">
        <v>0</v>
      </c>
      <c r="AG245" s="18">
        <v>0</v>
      </c>
      <c r="AH245" s="18">
        <v>0</v>
      </c>
      <c r="AI245" s="73">
        <v>0.74</v>
      </c>
      <c r="AJ245" s="81">
        <f t="shared" si="170"/>
        <v>0.26</v>
      </c>
      <c r="AK245" s="23">
        <f t="shared" si="154"/>
        <v>11781796.800000001</v>
      </c>
      <c r="AL245" s="22">
        <f t="shared" si="171"/>
        <v>8718529.6300000008</v>
      </c>
      <c r="AM245" s="22">
        <f t="shared" si="172"/>
        <v>3063267.17</v>
      </c>
      <c r="AN245" s="74" t="b">
        <f t="shared" si="148"/>
        <v>1</v>
      </c>
      <c r="AO245" s="74" t="b">
        <f t="shared" si="149"/>
        <v>1</v>
      </c>
      <c r="AP245" s="74" t="b">
        <f t="shared" si="150"/>
        <v>1</v>
      </c>
      <c r="AQ245" s="5" t="s">
        <v>1125</v>
      </c>
      <c r="AR245" s="28" t="s">
        <v>1155</v>
      </c>
      <c r="AS245" s="28" t="s">
        <v>1157</v>
      </c>
      <c r="AT245" t="b">
        <f t="shared" si="151"/>
        <v>1</v>
      </c>
      <c r="AU245" t="b">
        <f t="shared" si="152"/>
        <v>1</v>
      </c>
      <c r="AV245" t="b">
        <f t="shared" si="153"/>
        <v>1</v>
      </c>
      <c r="AW245" s="83">
        <f t="shared" si="162"/>
        <v>0.66</v>
      </c>
      <c r="AX245" s="83">
        <f t="shared" si="163"/>
        <v>0.66</v>
      </c>
      <c r="AY245" s="72" t="b">
        <f t="shared" si="164"/>
        <v>1</v>
      </c>
    </row>
    <row r="246" spans="1:51" s="14" customFormat="1" ht="88.5" customHeight="1" x14ac:dyDescent="0.35">
      <c r="A246" s="182" t="s">
        <v>1179</v>
      </c>
      <c r="B246" s="182"/>
      <c r="C246" s="182"/>
      <c r="D246" s="182"/>
      <c r="E246" s="52">
        <f>E247+E249+E270+E282+E284+E289+E297+E302+E327+E336+E347+E355+E357+E360+E304+E369</f>
        <v>42721.73</v>
      </c>
      <c r="F246" s="32">
        <f t="shared" ref="F246:AH246" si="176">F247+F249+F270+F282+F284+F289+F297+F302+F327+F336+F347+F355+F357+F360+F304+F369</f>
        <v>2752</v>
      </c>
      <c r="G246" s="31">
        <f t="shared" si="176"/>
        <v>42861.73</v>
      </c>
      <c r="H246" s="32">
        <f t="shared" si="176"/>
        <v>2759</v>
      </c>
      <c r="I246" s="32">
        <f t="shared" si="176"/>
        <v>0</v>
      </c>
      <c r="J246" s="32">
        <f t="shared" si="176"/>
        <v>0</v>
      </c>
      <c r="K246" s="32">
        <f t="shared" si="176"/>
        <v>2760</v>
      </c>
      <c r="L246" s="32">
        <f t="shared" si="176"/>
        <v>2760</v>
      </c>
      <c r="M246" s="31">
        <f t="shared" si="176"/>
        <v>42861.73</v>
      </c>
      <c r="N246" s="32">
        <f t="shared" si="176"/>
        <v>0</v>
      </c>
      <c r="O246" s="32">
        <f t="shared" si="176"/>
        <v>0</v>
      </c>
      <c r="P246" s="32">
        <f t="shared" si="176"/>
        <v>0</v>
      </c>
      <c r="Q246" s="31">
        <f t="shared" si="176"/>
        <v>42861.73</v>
      </c>
      <c r="R246" s="31">
        <f t="shared" si="176"/>
        <v>0</v>
      </c>
      <c r="S246" s="31">
        <f t="shared" si="176"/>
        <v>0</v>
      </c>
      <c r="T246" s="31">
        <f t="shared" si="176"/>
        <v>4649983364.2399998</v>
      </c>
      <c r="U246" s="31">
        <f t="shared" si="176"/>
        <v>3798289237.5999999</v>
      </c>
      <c r="V246" s="31">
        <f t="shared" si="176"/>
        <v>360493745.83999997</v>
      </c>
      <c r="W246" s="31">
        <f t="shared" si="176"/>
        <v>3087478562.0900002</v>
      </c>
      <c r="X246" s="31">
        <f t="shared" si="176"/>
        <v>350316929.67000002</v>
      </c>
      <c r="Y246" s="31">
        <f t="shared" si="176"/>
        <v>0</v>
      </c>
      <c r="Z246" s="31">
        <f t="shared" si="176"/>
        <v>0</v>
      </c>
      <c r="AA246" s="31">
        <f t="shared" si="176"/>
        <v>0</v>
      </c>
      <c r="AB246" s="31">
        <f t="shared" si="176"/>
        <v>851694126.63999999</v>
      </c>
      <c r="AC246" s="31">
        <f t="shared" si="176"/>
        <v>88460539.510000005</v>
      </c>
      <c r="AD246" s="31">
        <f t="shared" si="176"/>
        <v>716521914.02999997</v>
      </c>
      <c r="AE246" s="31">
        <f t="shared" si="176"/>
        <v>46711673.100000001</v>
      </c>
      <c r="AF246" s="31">
        <f t="shared" si="176"/>
        <v>0</v>
      </c>
      <c r="AG246" s="31">
        <f t="shared" si="176"/>
        <v>0</v>
      </c>
      <c r="AH246" s="31">
        <f t="shared" si="176"/>
        <v>0</v>
      </c>
      <c r="AI246" s="73"/>
      <c r="AJ246" s="73"/>
      <c r="AK246" s="23">
        <f t="shared" si="154"/>
        <v>4649983364.2399998</v>
      </c>
      <c r="AL246" s="23"/>
      <c r="AM246" s="23"/>
      <c r="AN246" s="74" t="b">
        <f t="shared" si="148"/>
        <v>1</v>
      </c>
      <c r="AO246" s="74" t="b">
        <f t="shared" si="149"/>
        <v>0</v>
      </c>
      <c r="AP246" s="74" t="b">
        <f t="shared" si="150"/>
        <v>0</v>
      </c>
      <c r="AQ246" s="40"/>
      <c r="AR246" s="41"/>
      <c r="AS246" s="41"/>
      <c r="AT246" t="b">
        <f t="shared" si="151"/>
        <v>1</v>
      </c>
      <c r="AU246" t="b">
        <f t="shared" si="152"/>
        <v>1</v>
      </c>
      <c r="AV246" t="b">
        <f t="shared" si="153"/>
        <v>1</v>
      </c>
      <c r="AW246" s="83">
        <f t="shared" si="162"/>
        <v>0.09</v>
      </c>
      <c r="AX246" s="83">
        <f t="shared" si="163"/>
        <v>0.1</v>
      </c>
      <c r="AY246" s="72" t="b">
        <f t="shared" si="164"/>
        <v>0</v>
      </c>
    </row>
    <row r="247" spans="1:51" s="14" customFormat="1" ht="20.25" customHeight="1" x14ac:dyDescent="0.35">
      <c r="A247" s="181" t="s">
        <v>5</v>
      </c>
      <c r="B247" s="181"/>
      <c r="C247" s="181"/>
      <c r="D247" s="181"/>
      <c r="E247" s="58">
        <f>SUM(E248)</f>
        <v>263.5</v>
      </c>
      <c r="F247" s="59">
        <f t="shared" ref="F247:AH247" si="177">SUM(F248)</f>
        <v>18</v>
      </c>
      <c r="G247" s="47">
        <f t="shared" si="177"/>
        <v>263.5</v>
      </c>
      <c r="H247" s="6">
        <f t="shared" si="177"/>
        <v>18</v>
      </c>
      <c r="I247" s="6"/>
      <c r="J247" s="6"/>
      <c r="K247" s="32">
        <f t="shared" si="177"/>
        <v>18</v>
      </c>
      <c r="L247" s="32">
        <f t="shared" si="177"/>
        <v>18</v>
      </c>
      <c r="M247" s="31">
        <f t="shared" si="177"/>
        <v>263.5</v>
      </c>
      <c r="N247" s="32">
        <f t="shared" si="177"/>
        <v>0</v>
      </c>
      <c r="O247" s="32">
        <f t="shared" si="177"/>
        <v>0</v>
      </c>
      <c r="P247" s="32">
        <f t="shared" si="177"/>
        <v>0</v>
      </c>
      <c r="Q247" s="31">
        <f t="shared" si="177"/>
        <v>263.5</v>
      </c>
      <c r="R247" s="48">
        <f t="shared" si="177"/>
        <v>0</v>
      </c>
      <c r="S247" s="48">
        <f t="shared" si="177"/>
        <v>0</v>
      </c>
      <c r="T247" s="19">
        <f t="shared" si="177"/>
        <v>28586588</v>
      </c>
      <c r="U247" s="19">
        <f t="shared" si="177"/>
        <v>20124957.949999999</v>
      </c>
      <c r="V247" s="19">
        <f t="shared" si="177"/>
        <v>7309140.3300000001</v>
      </c>
      <c r="W247" s="19">
        <f t="shared" si="177"/>
        <v>12815817.619999999</v>
      </c>
      <c r="X247" s="19">
        <f t="shared" si="177"/>
        <v>0</v>
      </c>
      <c r="Y247" s="19">
        <f t="shared" si="177"/>
        <v>0</v>
      </c>
      <c r="Z247" s="19">
        <f t="shared" si="177"/>
        <v>0</v>
      </c>
      <c r="AA247" s="19">
        <f t="shared" si="177"/>
        <v>0</v>
      </c>
      <c r="AB247" s="19">
        <f t="shared" si="177"/>
        <v>8461630.0500000007</v>
      </c>
      <c r="AC247" s="19">
        <f t="shared" si="177"/>
        <v>3026649.6</v>
      </c>
      <c r="AD247" s="19">
        <f t="shared" si="177"/>
        <v>5434980.4500000002</v>
      </c>
      <c r="AE247" s="19">
        <f t="shared" si="177"/>
        <v>0</v>
      </c>
      <c r="AF247" s="19">
        <f t="shared" si="177"/>
        <v>0</v>
      </c>
      <c r="AG247" s="19">
        <f t="shared" si="177"/>
        <v>0</v>
      </c>
      <c r="AH247" s="19">
        <f t="shared" si="177"/>
        <v>0</v>
      </c>
      <c r="AI247" s="73">
        <v>0.70399999999999996</v>
      </c>
      <c r="AJ247" s="73">
        <f>1-AI247</f>
        <v>0.29599999999999999</v>
      </c>
      <c r="AK247" s="23">
        <f t="shared" si="154"/>
        <v>28586588</v>
      </c>
      <c r="AL247" s="23">
        <f t="shared" ref="AL247" si="178">ROUND(AK247*AI247,2)</f>
        <v>20124957.949999999</v>
      </c>
      <c r="AM247" s="23">
        <f t="shared" ref="AM247" si="179">AK247-AL247</f>
        <v>8461630.0500000007</v>
      </c>
      <c r="AN247" s="74" t="b">
        <f t="shared" si="148"/>
        <v>1</v>
      </c>
      <c r="AO247" s="74" t="b">
        <f t="shared" si="149"/>
        <v>1</v>
      </c>
      <c r="AP247" s="74" t="b">
        <f t="shared" si="150"/>
        <v>1</v>
      </c>
      <c r="AT247" t="b">
        <f t="shared" si="151"/>
        <v>1</v>
      </c>
      <c r="AU247" t="b">
        <f t="shared" si="152"/>
        <v>1</v>
      </c>
      <c r="AV247" t="b">
        <f t="shared" si="153"/>
        <v>1</v>
      </c>
      <c r="AW247" s="83">
        <f t="shared" si="162"/>
        <v>0.36</v>
      </c>
      <c r="AX247" s="83">
        <f t="shared" si="163"/>
        <v>0.36</v>
      </c>
      <c r="AY247" s="72" t="b">
        <f t="shared" si="164"/>
        <v>1</v>
      </c>
    </row>
    <row r="248" spans="1:51" ht="23.25" x14ac:dyDescent="0.35">
      <c r="A248" s="49">
        <v>1</v>
      </c>
      <c r="B248" s="77" t="s">
        <v>6</v>
      </c>
      <c r="C248" s="50" t="s">
        <v>7</v>
      </c>
      <c r="D248" s="51">
        <v>43090</v>
      </c>
      <c r="E248" s="52">
        <v>263.5</v>
      </c>
      <c r="F248" s="53">
        <v>18</v>
      </c>
      <c r="G248" s="52">
        <v>263.5</v>
      </c>
      <c r="H248" s="53">
        <v>18</v>
      </c>
      <c r="I248" s="54" t="s">
        <v>1166</v>
      </c>
      <c r="J248" s="54" t="s">
        <v>1167</v>
      </c>
      <c r="K248" s="55">
        <v>18</v>
      </c>
      <c r="L248" s="55">
        <v>18</v>
      </c>
      <c r="M248" s="56">
        <v>263.5</v>
      </c>
      <c r="N248" s="39"/>
      <c r="O248" s="39"/>
      <c r="P248" s="39"/>
      <c r="Q248" s="56">
        <v>263.5</v>
      </c>
      <c r="R248" s="57"/>
      <c r="S248" s="57"/>
      <c r="T248" s="18">
        <f>AK248</f>
        <v>28586588</v>
      </c>
      <c r="U248" s="18">
        <f>T248*AI248</f>
        <v>20124957.949999999</v>
      </c>
      <c r="V248" s="18">
        <v>7309140.3300000001</v>
      </c>
      <c r="W248" s="18">
        <f>U248-V248</f>
        <v>12815817.619999999</v>
      </c>
      <c r="X248" s="18">
        <v>0</v>
      </c>
      <c r="Y248" s="18">
        <v>0</v>
      </c>
      <c r="Z248" s="18">
        <v>0</v>
      </c>
      <c r="AA248" s="18">
        <v>0</v>
      </c>
      <c r="AB248" s="18">
        <f>T248-U248</f>
        <v>8461630.0500000007</v>
      </c>
      <c r="AC248" s="18">
        <v>3026649.6</v>
      </c>
      <c r="AD248" s="18">
        <f>AB248-AC248</f>
        <v>5434980.4500000002</v>
      </c>
      <c r="AE248" s="18">
        <v>0</v>
      </c>
      <c r="AF248" s="18">
        <v>0</v>
      </c>
      <c r="AG248" s="18">
        <v>0</v>
      </c>
      <c r="AH248" s="18">
        <v>0</v>
      </c>
      <c r="AI248" s="73">
        <v>0.70399999999999996</v>
      </c>
      <c r="AJ248" s="81">
        <f>1-AI248</f>
        <v>0.29599999999999999</v>
      </c>
      <c r="AK248" s="23">
        <f t="shared" si="154"/>
        <v>28586588</v>
      </c>
      <c r="AL248" s="22">
        <f>ROUND(AK248*AI248,2)</f>
        <v>20124957.949999999</v>
      </c>
      <c r="AM248" s="22">
        <f>AK248-AL248</f>
        <v>8461630.0500000007</v>
      </c>
      <c r="AN248" s="74" t="b">
        <f t="shared" si="148"/>
        <v>1</v>
      </c>
      <c r="AO248" s="74" t="b">
        <f t="shared" si="149"/>
        <v>1</v>
      </c>
      <c r="AP248" s="74" t="b">
        <f t="shared" si="150"/>
        <v>1</v>
      </c>
      <c r="AQ248" s="5"/>
      <c r="AR248" s="28" t="s">
        <v>1125</v>
      </c>
      <c r="AS248" s="28">
        <v>2024</v>
      </c>
      <c r="AT248" t="b">
        <f t="shared" si="151"/>
        <v>1</v>
      </c>
      <c r="AU248" t="b">
        <f t="shared" si="152"/>
        <v>1</v>
      </c>
      <c r="AV248" t="b">
        <f t="shared" si="153"/>
        <v>1</v>
      </c>
      <c r="AW248" s="83">
        <f t="shared" si="162"/>
        <v>0.36</v>
      </c>
      <c r="AX248" s="83">
        <f t="shared" si="163"/>
        <v>0.36</v>
      </c>
      <c r="AY248" s="72" t="b">
        <f t="shared" si="164"/>
        <v>1</v>
      </c>
    </row>
    <row r="249" spans="1:51" s="14" customFormat="1" ht="20.25" customHeight="1" x14ac:dyDescent="0.35">
      <c r="A249" s="181" t="s">
        <v>21</v>
      </c>
      <c r="B249" s="181"/>
      <c r="C249" s="181"/>
      <c r="D249" s="181"/>
      <c r="E249" s="58">
        <f>SUM(E250:E269)</f>
        <v>6389.36</v>
      </c>
      <c r="F249" s="59">
        <f t="shared" ref="F249:AH249" si="180">SUM(F250:F269)</f>
        <v>388</v>
      </c>
      <c r="G249" s="47">
        <f t="shared" si="180"/>
        <v>6389.36</v>
      </c>
      <c r="H249" s="6">
        <f t="shared" si="180"/>
        <v>388</v>
      </c>
      <c r="I249" s="6"/>
      <c r="J249" s="6"/>
      <c r="K249" s="32">
        <f t="shared" ref="K249:M249" si="181">SUM(K250:K269)</f>
        <v>388</v>
      </c>
      <c r="L249" s="32">
        <f t="shared" si="181"/>
        <v>388</v>
      </c>
      <c r="M249" s="31">
        <f t="shared" si="181"/>
        <v>6389.36</v>
      </c>
      <c r="N249" s="32">
        <f t="shared" si="180"/>
        <v>0</v>
      </c>
      <c r="O249" s="32">
        <f t="shared" si="180"/>
        <v>0</v>
      </c>
      <c r="P249" s="32">
        <f t="shared" si="180"/>
        <v>0</v>
      </c>
      <c r="Q249" s="31">
        <f t="shared" si="180"/>
        <v>6389.36</v>
      </c>
      <c r="R249" s="48">
        <f t="shared" si="180"/>
        <v>0</v>
      </c>
      <c r="S249" s="48">
        <f t="shared" si="180"/>
        <v>0</v>
      </c>
      <c r="T249" s="19">
        <f t="shared" si="180"/>
        <v>693168887.67999995</v>
      </c>
      <c r="U249" s="19">
        <f t="shared" si="180"/>
        <v>612068127.82000005</v>
      </c>
      <c r="V249" s="19">
        <f t="shared" si="180"/>
        <v>52414731.530000001</v>
      </c>
      <c r="W249" s="19">
        <f t="shared" si="180"/>
        <v>559653396.28999996</v>
      </c>
      <c r="X249" s="19">
        <f t="shared" si="180"/>
        <v>0</v>
      </c>
      <c r="Y249" s="19">
        <f t="shared" si="180"/>
        <v>0</v>
      </c>
      <c r="Z249" s="19">
        <f t="shared" si="180"/>
        <v>0</v>
      </c>
      <c r="AA249" s="19">
        <f t="shared" si="180"/>
        <v>0</v>
      </c>
      <c r="AB249" s="19">
        <f t="shared" si="180"/>
        <v>81100759.859999999</v>
      </c>
      <c r="AC249" s="19">
        <f t="shared" si="180"/>
        <v>6945100.3200000003</v>
      </c>
      <c r="AD249" s="19">
        <f t="shared" si="180"/>
        <v>74155659.540000007</v>
      </c>
      <c r="AE249" s="19">
        <f t="shared" si="180"/>
        <v>0</v>
      </c>
      <c r="AF249" s="19">
        <f t="shared" si="180"/>
        <v>0</v>
      </c>
      <c r="AG249" s="19">
        <f t="shared" si="180"/>
        <v>0</v>
      </c>
      <c r="AH249" s="19">
        <f t="shared" si="180"/>
        <v>0</v>
      </c>
      <c r="AI249" s="73">
        <v>0.88300000000000001</v>
      </c>
      <c r="AJ249" s="73">
        <f t="shared" ref="AJ249" si="182">1-AI249</f>
        <v>0.11700000000000001</v>
      </c>
      <c r="AK249" s="23">
        <f t="shared" si="154"/>
        <v>693168887.67999995</v>
      </c>
      <c r="AL249" s="23">
        <f t="shared" ref="AL249" si="183">ROUND(AK249*AI249,2)</f>
        <v>612068127.82000005</v>
      </c>
      <c r="AM249" s="23">
        <f t="shared" ref="AM249" si="184">AK249-AL249</f>
        <v>81100759.859999999</v>
      </c>
      <c r="AN249" s="74" t="b">
        <f t="shared" si="148"/>
        <v>1</v>
      </c>
      <c r="AO249" s="74" t="b">
        <f t="shared" si="149"/>
        <v>1</v>
      </c>
      <c r="AP249" s="74" t="b">
        <f t="shared" si="150"/>
        <v>1</v>
      </c>
      <c r="AQ249" s="6"/>
      <c r="AR249" s="29"/>
      <c r="AS249" s="29"/>
      <c r="AT249" t="b">
        <f t="shared" si="151"/>
        <v>1</v>
      </c>
      <c r="AU249" t="b">
        <f t="shared" si="152"/>
        <v>1</v>
      </c>
      <c r="AV249" t="b">
        <f t="shared" si="153"/>
        <v>1</v>
      </c>
      <c r="AW249" s="83">
        <f t="shared" si="162"/>
        <v>0.09</v>
      </c>
      <c r="AX249" s="83">
        <f t="shared" si="163"/>
        <v>0.09</v>
      </c>
      <c r="AY249" s="72" t="b">
        <f t="shared" si="164"/>
        <v>1</v>
      </c>
    </row>
    <row r="250" spans="1:51" ht="23.25" x14ac:dyDescent="0.35">
      <c r="A250" s="49">
        <v>11</v>
      </c>
      <c r="B250" s="77" t="s">
        <v>22</v>
      </c>
      <c r="C250" s="50">
        <v>137</v>
      </c>
      <c r="D250" s="51">
        <v>43293</v>
      </c>
      <c r="E250" s="52">
        <v>200.7</v>
      </c>
      <c r="F250" s="53">
        <v>8</v>
      </c>
      <c r="G250" s="52">
        <v>200.7</v>
      </c>
      <c r="H250" s="53">
        <v>8</v>
      </c>
      <c r="I250" s="54" t="s">
        <v>1166</v>
      </c>
      <c r="J250" s="54" t="s">
        <v>1167</v>
      </c>
      <c r="K250" s="55">
        <v>8</v>
      </c>
      <c r="L250" s="55">
        <v>8</v>
      </c>
      <c r="M250" s="56">
        <v>200.7</v>
      </c>
      <c r="N250" s="39"/>
      <c r="O250" s="39"/>
      <c r="P250" s="39"/>
      <c r="Q250" s="56">
        <v>200.7</v>
      </c>
      <c r="R250" s="57"/>
      <c r="S250" s="57"/>
      <c r="T250" s="18">
        <f t="shared" ref="T250:T269" si="185">AK250</f>
        <v>21773541.600000001</v>
      </c>
      <c r="U250" s="18">
        <f t="shared" ref="U250:U269" si="186">T250*AI250</f>
        <v>19226037.23</v>
      </c>
      <c r="V250" s="18">
        <f>U250*0.05</f>
        <v>961301.86</v>
      </c>
      <c r="W250" s="18">
        <f>U250-V250</f>
        <v>18264735.370000001</v>
      </c>
      <c r="X250" s="18">
        <v>0</v>
      </c>
      <c r="Y250" s="18">
        <v>0</v>
      </c>
      <c r="Z250" s="18">
        <v>0</v>
      </c>
      <c r="AA250" s="18">
        <v>0</v>
      </c>
      <c r="AB250" s="18">
        <f t="shared" ref="AB250:AB269" si="187">T250-U250</f>
        <v>2547504.37</v>
      </c>
      <c r="AC250" s="18">
        <f>AB250*0.05</f>
        <v>127375.22</v>
      </c>
      <c r="AD250" s="18">
        <f>AB250-AC250</f>
        <v>2420129.15</v>
      </c>
      <c r="AE250" s="18">
        <v>0</v>
      </c>
      <c r="AF250" s="18">
        <v>0</v>
      </c>
      <c r="AG250" s="18">
        <v>0</v>
      </c>
      <c r="AH250" s="18">
        <v>0</v>
      </c>
      <c r="AI250" s="73">
        <v>0.88300000000000001</v>
      </c>
      <c r="AJ250" s="81">
        <f t="shared" ref="AJ250:AJ269" si="188">1-AI250</f>
        <v>0.11700000000000001</v>
      </c>
      <c r="AK250" s="23">
        <f t="shared" si="154"/>
        <v>21773541.600000001</v>
      </c>
      <c r="AL250" s="22">
        <f t="shared" ref="AL250:AL269" si="189">ROUND(AK250*AI250,2)</f>
        <v>19226037.23</v>
      </c>
      <c r="AM250" s="22">
        <f t="shared" ref="AM250:AM269" si="190">AK250-AL250</f>
        <v>2547504.37</v>
      </c>
      <c r="AN250" s="74" t="b">
        <f t="shared" si="148"/>
        <v>1</v>
      </c>
      <c r="AO250" s="74" t="b">
        <f t="shared" si="149"/>
        <v>1</v>
      </c>
      <c r="AP250" s="74" t="b">
        <f t="shared" si="150"/>
        <v>1</v>
      </c>
      <c r="AQ250" s="5"/>
      <c r="AR250" s="28" t="s">
        <v>1125</v>
      </c>
      <c r="AS250" s="28">
        <v>2025</v>
      </c>
      <c r="AT250" t="b">
        <f t="shared" si="151"/>
        <v>1</v>
      </c>
      <c r="AU250" t="b">
        <f t="shared" si="152"/>
        <v>1</v>
      </c>
      <c r="AV250" t="b">
        <f t="shared" si="153"/>
        <v>1</v>
      </c>
      <c r="AW250" s="83">
        <f t="shared" si="162"/>
        <v>0.05</v>
      </c>
      <c r="AX250" s="83">
        <f t="shared" si="163"/>
        <v>0.05</v>
      </c>
      <c r="AY250" s="72" t="b">
        <f t="shared" si="164"/>
        <v>1</v>
      </c>
    </row>
    <row r="251" spans="1:51" ht="23.25" x14ac:dyDescent="0.35">
      <c r="A251" s="49">
        <v>13</v>
      </c>
      <c r="B251" s="77" t="s">
        <v>23</v>
      </c>
      <c r="C251" s="50">
        <v>174</v>
      </c>
      <c r="D251" s="51">
        <v>44277</v>
      </c>
      <c r="E251" s="52">
        <v>225.8</v>
      </c>
      <c r="F251" s="53">
        <v>5</v>
      </c>
      <c r="G251" s="52">
        <v>225.8</v>
      </c>
      <c r="H251" s="53">
        <v>5</v>
      </c>
      <c r="I251" s="54" t="s">
        <v>1166</v>
      </c>
      <c r="J251" s="54" t="s">
        <v>1167</v>
      </c>
      <c r="K251" s="55">
        <v>5</v>
      </c>
      <c r="L251" s="55">
        <v>5</v>
      </c>
      <c r="M251" s="56">
        <v>225.8</v>
      </c>
      <c r="N251" s="39"/>
      <c r="O251" s="39"/>
      <c r="P251" s="39"/>
      <c r="Q251" s="56">
        <v>225.8</v>
      </c>
      <c r="R251" s="57"/>
      <c r="S251" s="57"/>
      <c r="T251" s="18">
        <f t="shared" si="185"/>
        <v>24496590.399999999</v>
      </c>
      <c r="U251" s="18">
        <f t="shared" si="186"/>
        <v>21630489.32</v>
      </c>
      <c r="V251" s="18">
        <f t="shared" ref="V251:V268" si="191">U251*0.05</f>
        <v>1081524.47</v>
      </c>
      <c r="W251" s="18">
        <f t="shared" ref="W251:W283" si="192">U251-V251</f>
        <v>20548964.850000001</v>
      </c>
      <c r="X251" s="18">
        <v>0</v>
      </c>
      <c r="Y251" s="18">
        <v>0</v>
      </c>
      <c r="Z251" s="18">
        <v>0</v>
      </c>
      <c r="AA251" s="18">
        <v>0</v>
      </c>
      <c r="AB251" s="18">
        <f t="shared" si="187"/>
        <v>2866101.08</v>
      </c>
      <c r="AC251" s="18">
        <f t="shared" ref="AC251:AC268" si="193">AB251*0.05</f>
        <v>143305.04999999999</v>
      </c>
      <c r="AD251" s="18">
        <f t="shared" ref="AD251:AD281" si="194">AB251-AC251</f>
        <v>2722796.03</v>
      </c>
      <c r="AE251" s="18">
        <v>0</v>
      </c>
      <c r="AF251" s="18">
        <v>0</v>
      </c>
      <c r="AG251" s="18">
        <v>0</v>
      </c>
      <c r="AH251" s="18">
        <v>0</v>
      </c>
      <c r="AI251" s="73">
        <v>0.88300000000000001</v>
      </c>
      <c r="AJ251" s="81">
        <f t="shared" si="188"/>
        <v>0.11700000000000001</v>
      </c>
      <c r="AK251" s="23">
        <f t="shared" si="154"/>
        <v>24496590.399999999</v>
      </c>
      <c r="AL251" s="22">
        <f t="shared" si="189"/>
        <v>21630489.32</v>
      </c>
      <c r="AM251" s="22">
        <f t="shared" si="190"/>
        <v>2866101.08</v>
      </c>
      <c r="AN251" s="74" t="b">
        <f t="shared" si="148"/>
        <v>1</v>
      </c>
      <c r="AO251" s="74" t="b">
        <f t="shared" si="149"/>
        <v>1</v>
      </c>
      <c r="AP251" s="74" t="b">
        <f t="shared" si="150"/>
        <v>1</v>
      </c>
      <c r="AQ251" s="5"/>
      <c r="AR251" s="28" t="s">
        <v>1125</v>
      </c>
      <c r="AS251" s="28">
        <v>2025</v>
      </c>
      <c r="AT251" t="b">
        <f t="shared" si="151"/>
        <v>1</v>
      </c>
      <c r="AU251" t="b">
        <f t="shared" si="152"/>
        <v>1</v>
      </c>
      <c r="AV251" t="b">
        <f t="shared" si="153"/>
        <v>1</v>
      </c>
      <c r="AW251" s="83">
        <f t="shared" si="162"/>
        <v>0.05</v>
      </c>
      <c r="AX251" s="83">
        <f t="shared" si="163"/>
        <v>0.05</v>
      </c>
      <c r="AY251" s="72" t="b">
        <f t="shared" si="164"/>
        <v>1</v>
      </c>
    </row>
    <row r="252" spans="1:51" ht="23.25" x14ac:dyDescent="0.35">
      <c r="A252" s="49">
        <v>14</v>
      </c>
      <c r="B252" s="77" t="s">
        <v>24</v>
      </c>
      <c r="C252" s="50">
        <v>176</v>
      </c>
      <c r="D252" s="51">
        <v>44277</v>
      </c>
      <c r="E252" s="52">
        <v>821.56</v>
      </c>
      <c r="F252" s="53">
        <v>30</v>
      </c>
      <c r="G252" s="52">
        <v>821.56</v>
      </c>
      <c r="H252" s="53">
        <v>30</v>
      </c>
      <c r="I252" s="54" t="s">
        <v>1166</v>
      </c>
      <c r="J252" s="54" t="s">
        <v>1167</v>
      </c>
      <c r="K252" s="55">
        <v>30</v>
      </c>
      <c r="L252" s="55">
        <v>30</v>
      </c>
      <c r="M252" s="56">
        <v>821.56</v>
      </c>
      <c r="N252" s="39"/>
      <c r="O252" s="39"/>
      <c r="P252" s="39"/>
      <c r="Q252" s="56">
        <v>821.56</v>
      </c>
      <c r="R252" s="57"/>
      <c r="S252" s="57"/>
      <c r="T252" s="18">
        <f t="shared" si="185"/>
        <v>89129401.280000001</v>
      </c>
      <c r="U252" s="18">
        <f t="shared" si="186"/>
        <v>78701261.329999998</v>
      </c>
      <c r="V252" s="18">
        <f t="shared" si="191"/>
        <v>3935063.07</v>
      </c>
      <c r="W252" s="18">
        <f t="shared" si="192"/>
        <v>74766198.260000005</v>
      </c>
      <c r="X252" s="18">
        <v>0</v>
      </c>
      <c r="Y252" s="18">
        <v>0</v>
      </c>
      <c r="Z252" s="18">
        <v>0</v>
      </c>
      <c r="AA252" s="18">
        <v>0</v>
      </c>
      <c r="AB252" s="18">
        <f t="shared" si="187"/>
        <v>10428139.949999999</v>
      </c>
      <c r="AC252" s="18">
        <f t="shared" si="193"/>
        <v>521407</v>
      </c>
      <c r="AD252" s="18">
        <f t="shared" si="194"/>
        <v>9906732.9499999993</v>
      </c>
      <c r="AE252" s="18">
        <v>0</v>
      </c>
      <c r="AF252" s="18">
        <v>0</v>
      </c>
      <c r="AG252" s="18">
        <v>0</v>
      </c>
      <c r="AH252" s="18">
        <v>0</v>
      </c>
      <c r="AI252" s="73">
        <v>0.88300000000000001</v>
      </c>
      <c r="AJ252" s="81">
        <f t="shared" si="188"/>
        <v>0.11700000000000001</v>
      </c>
      <c r="AK252" s="23">
        <f t="shared" si="154"/>
        <v>89129401.280000001</v>
      </c>
      <c r="AL252" s="22">
        <f t="shared" si="189"/>
        <v>78701261.329999998</v>
      </c>
      <c r="AM252" s="22">
        <f t="shared" si="190"/>
        <v>10428139.949999999</v>
      </c>
      <c r="AN252" s="74" t="b">
        <f t="shared" si="148"/>
        <v>1</v>
      </c>
      <c r="AO252" s="74" t="b">
        <f t="shared" si="149"/>
        <v>1</v>
      </c>
      <c r="AP252" s="74" t="b">
        <f t="shared" si="150"/>
        <v>1</v>
      </c>
      <c r="AQ252" s="5"/>
      <c r="AR252" s="28" t="s">
        <v>1125</v>
      </c>
      <c r="AS252" s="28">
        <v>2025</v>
      </c>
      <c r="AT252" t="b">
        <f t="shared" si="151"/>
        <v>1</v>
      </c>
      <c r="AU252" t="b">
        <f t="shared" si="152"/>
        <v>1</v>
      </c>
      <c r="AV252" t="b">
        <f t="shared" si="153"/>
        <v>1</v>
      </c>
      <c r="AW252" s="83">
        <f t="shared" si="162"/>
        <v>0.05</v>
      </c>
      <c r="AX252" s="83">
        <f t="shared" si="163"/>
        <v>0.05</v>
      </c>
      <c r="AY252" s="72" t="b">
        <f t="shared" si="164"/>
        <v>1</v>
      </c>
    </row>
    <row r="253" spans="1:51" ht="23.25" x14ac:dyDescent="0.35">
      <c r="A253" s="49">
        <v>15</v>
      </c>
      <c r="B253" s="77" t="s">
        <v>25</v>
      </c>
      <c r="C253" s="50">
        <v>13</v>
      </c>
      <c r="D253" s="51">
        <v>43516</v>
      </c>
      <c r="E253" s="52">
        <v>471.2</v>
      </c>
      <c r="F253" s="53">
        <v>36</v>
      </c>
      <c r="G253" s="52">
        <v>471.2</v>
      </c>
      <c r="H253" s="53">
        <v>36</v>
      </c>
      <c r="I253" s="54" t="s">
        <v>1166</v>
      </c>
      <c r="J253" s="54" t="s">
        <v>1167</v>
      </c>
      <c r="K253" s="55">
        <v>36</v>
      </c>
      <c r="L253" s="55">
        <v>36</v>
      </c>
      <c r="M253" s="56">
        <v>471.2</v>
      </c>
      <c r="N253" s="39"/>
      <c r="O253" s="39"/>
      <c r="P253" s="39"/>
      <c r="Q253" s="56">
        <v>471.2</v>
      </c>
      <c r="R253" s="57"/>
      <c r="S253" s="57"/>
      <c r="T253" s="18">
        <f t="shared" si="185"/>
        <v>51119545.600000001</v>
      </c>
      <c r="U253" s="18">
        <f t="shared" si="186"/>
        <v>45138558.759999998</v>
      </c>
      <c r="V253" s="18">
        <f t="shared" si="191"/>
        <v>2256927.94</v>
      </c>
      <c r="W253" s="18">
        <f t="shared" si="192"/>
        <v>42881630.82</v>
      </c>
      <c r="X253" s="18">
        <v>0</v>
      </c>
      <c r="Y253" s="18">
        <v>0</v>
      </c>
      <c r="Z253" s="18">
        <v>0</v>
      </c>
      <c r="AA253" s="18">
        <v>0</v>
      </c>
      <c r="AB253" s="18">
        <f t="shared" si="187"/>
        <v>5980986.8399999999</v>
      </c>
      <c r="AC253" s="18">
        <f t="shared" si="193"/>
        <v>299049.34000000003</v>
      </c>
      <c r="AD253" s="18">
        <f t="shared" si="194"/>
        <v>5681937.5</v>
      </c>
      <c r="AE253" s="18">
        <v>0</v>
      </c>
      <c r="AF253" s="18">
        <v>0</v>
      </c>
      <c r="AG253" s="18">
        <v>0</v>
      </c>
      <c r="AH253" s="18">
        <v>0</v>
      </c>
      <c r="AI253" s="73">
        <v>0.88300000000000001</v>
      </c>
      <c r="AJ253" s="81">
        <f t="shared" si="188"/>
        <v>0.11700000000000001</v>
      </c>
      <c r="AK253" s="23">
        <f t="shared" si="154"/>
        <v>51119545.600000001</v>
      </c>
      <c r="AL253" s="22">
        <f t="shared" si="189"/>
        <v>45138558.759999998</v>
      </c>
      <c r="AM253" s="22">
        <f t="shared" si="190"/>
        <v>5980986.8399999999</v>
      </c>
      <c r="AN253" s="74" t="b">
        <f t="shared" si="148"/>
        <v>1</v>
      </c>
      <c r="AO253" s="74" t="b">
        <f t="shared" si="149"/>
        <v>1</v>
      </c>
      <c r="AP253" s="74" t="b">
        <f t="shared" si="150"/>
        <v>1</v>
      </c>
      <c r="AQ253" s="5"/>
      <c r="AR253" s="28" t="s">
        <v>1125</v>
      </c>
      <c r="AS253" s="28">
        <v>2024</v>
      </c>
      <c r="AT253" t="b">
        <f t="shared" si="151"/>
        <v>1</v>
      </c>
      <c r="AU253" t="b">
        <f t="shared" si="152"/>
        <v>1</v>
      </c>
      <c r="AV253" t="b">
        <f t="shared" si="153"/>
        <v>1</v>
      </c>
      <c r="AW253" s="83">
        <f t="shared" si="162"/>
        <v>0.05</v>
      </c>
      <c r="AX253" s="83">
        <f t="shared" si="163"/>
        <v>0.05</v>
      </c>
      <c r="AY253" s="72" t="b">
        <f t="shared" si="164"/>
        <v>1</v>
      </c>
    </row>
    <row r="254" spans="1:51" ht="23.25" x14ac:dyDescent="0.35">
      <c r="A254" s="49">
        <v>16</v>
      </c>
      <c r="B254" s="77" t="s">
        <v>26</v>
      </c>
      <c r="C254" s="50">
        <v>237</v>
      </c>
      <c r="D254" s="51">
        <v>43098</v>
      </c>
      <c r="E254" s="52">
        <v>324.8</v>
      </c>
      <c r="F254" s="53">
        <v>26</v>
      </c>
      <c r="G254" s="52">
        <v>324.8</v>
      </c>
      <c r="H254" s="53">
        <v>26</v>
      </c>
      <c r="I254" s="54" t="s">
        <v>1166</v>
      </c>
      <c r="J254" s="54" t="s">
        <v>1167</v>
      </c>
      <c r="K254" s="55">
        <v>26</v>
      </c>
      <c r="L254" s="55">
        <v>26</v>
      </c>
      <c r="M254" s="56">
        <v>324.8</v>
      </c>
      <c r="N254" s="39"/>
      <c r="O254" s="39"/>
      <c r="P254" s="39"/>
      <c r="Q254" s="56">
        <v>324.8</v>
      </c>
      <c r="R254" s="57"/>
      <c r="S254" s="57"/>
      <c r="T254" s="18">
        <f t="shared" si="185"/>
        <v>35236902.399999999</v>
      </c>
      <c r="U254" s="18">
        <f t="shared" si="186"/>
        <v>31114184.82</v>
      </c>
      <c r="V254" s="18">
        <f t="shared" si="191"/>
        <v>1555709.24</v>
      </c>
      <c r="W254" s="18">
        <f t="shared" si="192"/>
        <v>29558475.579999998</v>
      </c>
      <c r="X254" s="18">
        <v>0</v>
      </c>
      <c r="Y254" s="18">
        <v>0</v>
      </c>
      <c r="Z254" s="18">
        <v>0</v>
      </c>
      <c r="AA254" s="18">
        <v>0</v>
      </c>
      <c r="AB254" s="18">
        <f t="shared" si="187"/>
        <v>4122717.58</v>
      </c>
      <c r="AC254" s="18">
        <f t="shared" si="193"/>
        <v>206135.88</v>
      </c>
      <c r="AD254" s="18">
        <f t="shared" si="194"/>
        <v>3916581.7</v>
      </c>
      <c r="AE254" s="18">
        <v>0</v>
      </c>
      <c r="AF254" s="18">
        <v>0</v>
      </c>
      <c r="AG254" s="18">
        <v>0</v>
      </c>
      <c r="AH254" s="18">
        <v>0</v>
      </c>
      <c r="AI254" s="73">
        <v>0.88300000000000001</v>
      </c>
      <c r="AJ254" s="81">
        <f t="shared" si="188"/>
        <v>0.11700000000000001</v>
      </c>
      <c r="AK254" s="23">
        <f t="shared" si="154"/>
        <v>35236902.399999999</v>
      </c>
      <c r="AL254" s="22">
        <f t="shared" si="189"/>
        <v>31114184.82</v>
      </c>
      <c r="AM254" s="22">
        <f t="shared" si="190"/>
        <v>4122717.58</v>
      </c>
      <c r="AN254" s="74" t="b">
        <f t="shared" si="148"/>
        <v>1</v>
      </c>
      <c r="AO254" s="74" t="b">
        <f t="shared" si="149"/>
        <v>1</v>
      </c>
      <c r="AP254" s="74" t="b">
        <f t="shared" si="150"/>
        <v>1</v>
      </c>
      <c r="AQ254" s="5"/>
      <c r="AR254" s="28" t="s">
        <v>1125</v>
      </c>
      <c r="AS254" s="28">
        <v>2025</v>
      </c>
      <c r="AT254" t="b">
        <f t="shared" si="151"/>
        <v>1</v>
      </c>
      <c r="AU254" t="b">
        <f t="shared" si="152"/>
        <v>1</v>
      </c>
      <c r="AV254" t="b">
        <f t="shared" si="153"/>
        <v>1</v>
      </c>
      <c r="AW254" s="83">
        <f t="shared" si="162"/>
        <v>0.05</v>
      </c>
      <c r="AX254" s="83">
        <f t="shared" si="163"/>
        <v>0.05</v>
      </c>
      <c r="AY254" s="72" t="b">
        <f t="shared" si="164"/>
        <v>1</v>
      </c>
    </row>
    <row r="255" spans="1:51" ht="23.25" x14ac:dyDescent="0.35">
      <c r="A255" s="49">
        <v>17</v>
      </c>
      <c r="B255" s="77" t="s">
        <v>27</v>
      </c>
      <c r="C255" s="50">
        <v>177</v>
      </c>
      <c r="D255" s="51">
        <v>44277</v>
      </c>
      <c r="E255" s="52">
        <v>83.5</v>
      </c>
      <c r="F255" s="53">
        <v>2</v>
      </c>
      <c r="G255" s="52">
        <v>83.5</v>
      </c>
      <c r="H255" s="53">
        <v>2</v>
      </c>
      <c r="I255" s="54" t="s">
        <v>1166</v>
      </c>
      <c r="J255" s="54" t="s">
        <v>1167</v>
      </c>
      <c r="K255" s="55">
        <v>2</v>
      </c>
      <c r="L255" s="55">
        <v>2</v>
      </c>
      <c r="M255" s="56">
        <v>83.5</v>
      </c>
      <c r="N255" s="39"/>
      <c r="O255" s="39"/>
      <c r="P255" s="39"/>
      <c r="Q255" s="56">
        <v>83.5</v>
      </c>
      <c r="R255" s="57"/>
      <c r="S255" s="57"/>
      <c r="T255" s="18">
        <f t="shared" si="185"/>
        <v>9058748</v>
      </c>
      <c r="U255" s="18">
        <f t="shared" si="186"/>
        <v>7998874.4800000004</v>
      </c>
      <c r="V255" s="18">
        <f t="shared" si="191"/>
        <v>399943.72</v>
      </c>
      <c r="W255" s="18">
        <f t="shared" si="192"/>
        <v>7598930.7599999998</v>
      </c>
      <c r="X255" s="18">
        <v>0</v>
      </c>
      <c r="Y255" s="18">
        <v>0</v>
      </c>
      <c r="Z255" s="18">
        <v>0</v>
      </c>
      <c r="AA255" s="18">
        <v>0</v>
      </c>
      <c r="AB255" s="18">
        <f t="shared" si="187"/>
        <v>1059873.52</v>
      </c>
      <c r="AC255" s="18">
        <f t="shared" si="193"/>
        <v>52993.68</v>
      </c>
      <c r="AD255" s="18">
        <f t="shared" si="194"/>
        <v>1006879.84</v>
      </c>
      <c r="AE255" s="18">
        <v>0</v>
      </c>
      <c r="AF255" s="18">
        <v>0</v>
      </c>
      <c r="AG255" s="18">
        <v>0</v>
      </c>
      <c r="AH255" s="18">
        <v>0</v>
      </c>
      <c r="AI255" s="73">
        <v>0.88300000000000001</v>
      </c>
      <c r="AJ255" s="81">
        <f t="shared" si="188"/>
        <v>0.11700000000000001</v>
      </c>
      <c r="AK255" s="23">
        <f t="shared" si="154"/>
        <v>9058748</v>
      </c>
      <c r="AL255" s="22">
        <f t="shared" si="189"/>
        <v>7998874.4800000004</v>
      </c>
      <c r="AM255" s="22">
        <f t="shared" si="190"/>
        <v>1059873.52</v>
      </c>
      <c r="AN255" s="74" t="b">
        <f t="shared" si="148"/>
        <v>1</v>
      </c>
      <c r="AO255" s="74" t="b">
        <f t="shared" si="149"/>
        <v>1</v>
      </c>
      <c r="AP255" s="74" t="b">
        <f t="shared" si="150"/>
        <v>1</v>
      </c>
      <c r="AQ255" s="5"/>
      <c r="AR255" s="28" t="s">
        <v>1125</v>
      </c>
      <c r="AS255" s="28">
        <v>2024</v>
      </c>
      <c r="AT255" t="b">
        <f t="shared" si="151"/>
        <v>1</v>
      </c>
      <c r="AU255" t="b">
        <f t="shared" si="152"/>
        <v>1</v>
      </c>
      <c r="AV255" t="b">
        <f t="shared" si="153"/>
        <v>1</v>
      </c>
      <c r="AW255" s="83">
        <f t="shared" si="162"/>
        <v>0.05</v>
      </c>
      <c r="AX255" s="83">
        <f t="shared" si="163"/>
        <v>0.05</v>
      </c>
      <c r="AY255" s="72" t="b">
        <f t="shared" si="164"/>
        <v>1</v>
      </c>
    </row>
    <row r="256" spans="1:51" ht="23.25" x14ac:dyDescent="0.35">
      <c r="A256" s="49">
        <v>18</v>
      </c>
      <c r="B256" s="77" t="s">
        <v>28</v>
      </c>
      <c r="C256" s="50">
        <v>76</v>
      </c>
      <c r="D256" s="51">
        <v>43216</v>
      </c>
      <c r="E256" s="52">
        <v>210.7</v>
      </c>
      <c r="F256" s="53">
        <v>19</v>
      </c>
      <c r="G256" s="52">
        <v>210.7</v>
      </c>
      <c r="H256" s="53">
        <v>19</v>
      </c>
      <c r="I256" s="54" t="s">
        <v>1166</v>
      </c>
      <c r="J256" s="54" t="s">
        <v>1167</v>
      </c>
      <c r="K256" s="55">
        <v>19</v>
      </c>
      <c r="L256" s="55">
        <v>19</v>
      </c>
      <c r="M256" s="56">
        <v>210.7</v>
      </c>
      <c r="N256" s="39"/>
      <c r="O256" s="39"/>
      <c r="P256" s="39"/>
      <c r="Q256" s="56">
        <v>210.7</v>
      </c>
      <c r="R256" s="57"/>
      <c r="S256" s="57"/>
      <c r="T256" s="18">
        <f t="shared" si="185"/>
        <v>22858421.600000001</v>
      </c>
      <c r="U256" s="18">
        <f t="shared" si="186"/>
        <v>20183986.27</v>
      </c>
      <c r="V256" s="18">
        <f t="shared" si="191"/>
        <v>1009199.31</v>
      </c>
      <c r="W256" s="18">
        <f t="shared" si="192"/>
        <v>19174786.960000001</v>
      </c>
      <c r="X256" s="18">
        <v>0</v>
      </c>
      <c r="Y256" s="18">
        <v>0</v>
      </c>
      <c r="Z256" s="18">
        <v>0</v>
      </c>
      <c r="AA256" s="18">
        <v>0</v>
      </c>
      <c r="AB256" s="18">
        <f t="shared" si="187"/>
        <v>2674435.33</v>
      </c>
      <c r="AC256" s="18">
        <f t="shared" si="193"/>
        <v>133721.76999999999</v>
      </c>
      <c r="AD256" s="18">
        <f t="shared" si="194"/>
        <v>2540713.56</v>
      </c>
      <c r="AE256" s="18">
        <v>0</v>
      </c>
      <c r="AF256" s="18">
        <v>0</v>
      </c>
      <c r="AG256" s="18">
        <v>0</v>
      </c>
      <c r="AH256" s="18">
        <v>0</v>
      </c>
      <c r="AI256" s="73">
        <v>0.88300000000000001</v>
      </c>
      <c r="AJ256" s="81">
        <f t="shared" si="188"/>
        <v>0.11700000000000001</v>
      </c>
      <c r="AK256" s="23">
        <f t="shared" si="154"/>
        <v>22858421.600000001</v>
      </c>
      <c r="AL256" s="22">
        <f t="shared" si="189"/>
        <v>20183986.27</v>
      </c>
      <c r="AM256" s="22">
        <f t="shared" si="190"/>
        <v>2674435.33</v>
      </c>
      <c r="AN256" s="74" t="b">
        <f t="shared" si="148"/>
        <v>1</v>
      </c>
      <c r="AO256" s="74" t="b">
        <f t="shared" si="149"/>
        <v>1</v>
      </c>
      <c r="AP256" s="74" t="b">
        <f t="shared" si="150"/>
        <v>1</v>
      </c>
      <c r="AQ256" s="5"/>
      <c r="AR256" s="28" t="s">
        <v>1125</v>
      </c>
      <c r="AS256" s="28">
        <v>2025</v>
      </c>
      <c r="AT256" t="b">
        <f t="shared" si="151"/>
        <v>1</v>
      </c>
      <c r="AU256" t="b">
        <f t="shared" si="152"/>
        <v>1</v>
      </c>
      <c r="AV256" t="b">
        <f t="shared" si="153"/>
        <v>1</v>
      </c>
      <c r="AW256" s="83">
        <f t="shared" si="162"/>
        <v>0.05</v>
      </c>
      <c r="AX256" s="83">
        <f t="shared" si="163"/>
        <v>0.05</v>
      </c>
      <c r="AY256" s="72" t="b">
        <f t="shared" si="164"/>
        <v>1</v>
      </c>
    </row>
    <row r="257" spans="1:51" ht="23.25" x14ac:dyDescent="0.35">
      <c r="A257" s="49">
        <v>19</v>
      </c>
      <c r="B257" s="77" t="s">
        <v>29</v>
      </c>
      <c r="C257" s="50">
        <v>797</v>
      </c>
      <c r="D257" s="51">
        <v>44522</v>
      </c>
      <c r="E257" s="52">
        <v>113.9</v>
      </c>
      <c r="F257" s="53">
        <v>7</v>
      </c>
      <c r="G257" s="52">
        <v>113.9</v>
      </c>
      <c r="H257" s="53">
        <v>7</v>
      </c>
      <c r="I257" s="54" t="s">
        <v>1166</v>
      </c>
      <c r="J257" s="54" t="s">
        <v>1167</v>
      </c>
      <c r="K257" s="55">
        <v>7</v>
      </c>
      <c r="L257" s="55">
        <v>7</v>
      </c>
      <c r="M257" s="56">
        <v>113.9</v>
      </c>
      <c r="N257" s="39"/>
      <c r="O257" s="39"/>
      <c r="P257" s="39"/>
      <c r="Q257" s="56">
        <v>113.9</v>
      </c>
      <c r="R257" s="57"/>
      <c r="S257" s="57"/>
      <c r="T257" s="18">
        <f t="shared" si="185"/>
        <v>12356783.199999999</v>
      </c>
      <c r="U257" s="18">
        <f t="shared" si="186"/>
        <v>10911039.57</v>
      </c>
      <c r="V257" s="18">
        <f t="shared" si="191"/>
        <v>545551.98</v>
      </c>
      <c r="W257" s="18">
        <f t="shared" si="192"/>
        <v>10365487.59</v>
      </c>
      <c r="X257" s="18">
        <v>0</v>
      </c>
      <c r="Y257" s="18">
        <v>0</v>
      </c>
      <c r="Z257" s="18">
        <v>0</v>
      </c>
      <c r="AA257" s="18">
        <v>0</v>
      </c>
      <c r="AB257" s="18">
        <f t="shared" si="187"/>
        <v>1445743.63</v>
      </c>
      <c r="AC257" s="18">
        <f t="shared" si="193"/>
        <v>72287.179999999993</v>
      </c>
      <c r="AD257" s="18">
        <f t="shared" si="194"/>
        <v>1373456.45</v>
      </c>
      <c r="AE257" s="18">
        <v>0</v>
      </c>
      <c r="AF257" s="18">
        <v>0</v>
      </c>
      <c r="AG257" s="18">
        <v>0</v>
      </c>
      <c r="AH257" s="18">
        <v>0</v>
      </c>
      <c r="AI257" s="73">
        <v>0.88300000000000001</v>
      </c>
      <c r="AJ257" s="81">
        <f t="shared" si="188"/>
        <v>0.11700000000000001</v>
      </c>
      <c r="AK257" s="23">
        <f t="shared" si="154"/>
        <v>12356783.199999999</v>
      </c>
      <c r="AL257" s="22">
        <f t="shared" si="189"/>
        <v>10911039.57</v>
      </c>
      <c r="AM257" s="22">
        <f t="shared" si="190"/>
        <v>1445743.63</v>
      </c>
      <c r="AN257" s="74" t="b">
        <f t="shared" si="148"/>
        <v>1</v>
      </c>
      <c r="AO257" s="74" t="b">
        <f t="shared" si="149"/>
        <v>1</v>
      </c>
      <c r="AP257" s="74" t="b">
        <f t="shared" si="150"/>
        <v>1</v>
      </c>
      <c r="AQ257" s="5"/>
      <c r="AR257" s="28" t="s">
        <v>1125</v>
      </c>
      <c r="AS257" s="28">
        <v>2025</v>
      </c>
      <c r="AT257" t="b">
        <f t="shared" si="151"/>
        <v>1</v>
      </c>
      <c r="AU257" t="b">
        <f t="shared" si="152"/>
        <v>1</v>
      </c>
      <c r="AV257" t="b">
        <f t="shared" si="153"/>
        <v>1</v>
      </c>
      <c r="AW257" s="83">
        <f t="shared" si="162"/>
        <v>0.05</v>
      </c>
      <c r="AX257" s="83">
        <f t="shared" si="163"/>
        <v>0.05</v>
      </c>
      <c r="AY257" s="72" t="b">
        <f t="shared" si="164"/>
        <v>1</v>
      </c>
    </row>
    <row r="258" spans="1:51" ht="23.25" x14ac:dyDescent="0.35">
      <c r="A258" s="49">
        <v>20</v>
      </c>
      <c r="B258" s="77" t="s">
        <v>30</v>
      </c>
      <c r="C258" s="50">
        <v>175</v>
      </c>
      <c r="D258" s="51">
        <v>44277</v>
      </c>
      <c r="E258" s="52">
        <v>111.7</v>
      </c>
      <c r="F258" s="53">
        <v>3</v>
      </c>
      <c r="G258" s="52">
        <v>111.7</v>
      </c>
      <c r="H258" s="53">
        <v>3</v>
      </c>
      <c r="I258" s="54" t="s">
        <v>1166</v>
      </c>
      <c r="J258" s="54" t="s">
        <v>1167</v>
      </c>
      <c r="K258" s="55">
        <v>3</v>
      </c>
      <c r="L258" s="55">
        <v>3</v>
      </c>
      <c r="M258" s="56">
        <v>111.7</v>
      </c>
      <c r="N258" s="39"/>
      <c r="O258" s="39"/>
      <c r="P258" s="39"/>
      <c r="Q258" s="56">
        <v>111.7</v>
      </c>
      <c r="R258" s="57"/>
      <c r="S258" s="57"/>
      <c r="T258" s="18">
        <f t="shared" si="185"/>
        <v>12118109.6</v>
      </c>
      <c r="U258" s="18">
        <f t="shared" si="186"/>
        <v>10700290.779999999</v>
      </c>
      <c r="V258" s="18">
        <f t="shared" si="191"/>
        <v>535014.54</v>
      </c>
      <c r="W258" s="18">
        <f t="shared" si="192"/>
        <v>10165276.24</v>
      </c>
      <c r="X258" s="18">
        <v>0</v>
      </c>
      <c r="Y258" s="18">
        <v>0</v>
      </c>
      <c r="Z258" s="18">
        <v>0</v>
      </c>
      <c r="AA258" s="18">
        <v>0</v>
      </c>
      <c r="AB258" s="18">
        <f t="shared" si="187"/>
        <v>1417818.82</v>
      </c>
      <c r="AC258" s="18">
        <f t="shared" si="193"/>
        <v>70890.94</v>
      </c>
      <c r="AD258" s="18">
        <f t="shared" si="194"/>
        <v>1346927.88</v>
      </c>
      <c r="AE258" s="18">
        <v>0</v>
      </c>
      <c r="AF258" s="18">
        <v>0</v>
      </c>
      <c r="AG258" s="18">
        <v>0</v>
      </c>
      <c r="AH258" s="18">
        <v>0</v>
      </c>
      <c r="AI258" s="73">
        <v>0.88300000000000001</v>
      </c>
      <c r="AJ258" s="81">
        <f t="shared" si="188"/>
        <v>0.11700000000000001</v>
      </c>
      <c r="AK258" s="23">
        <f t="shared" si="154"/>
        <v>12118109.6</v>
      </c>
      <c r="AL258" s="22">
        <f t="shared" si="189"/>
        <v>10700290.779999999</v>
      </c>
      <c r="AM258" s="22">
        <f t="shared" si="190"/>
        <v>1417818.82</v>
      </c>
      <c r="AN258" s="74" t="b">
        <f t="shared" si="148"/>
        <v>1</v>
      </c>
      <c r="AO258" s="74" t="b">
        <f t="shared" si="149"/>
        <v>1</v>
      </c>
      <c r="AP258" s="74" t="b">
        <f t="shared" si="150"/>
        <v>1</v>
      </c>
      <c r="AQ258" s="5"/>
      <c r="AR258" s="28" t="s">
        <v>1125</v>
      </c>
      <c r="AS258" s="28">
        <v>2024</v>
      </c>
      <c r="AT258" t="b">
        <f t="shared" si="151"/>
        <v>1</v>
      </c>
      <c r="AU258" t="b">
        <f t="shared" si="152"/>
        <v>1</v>
      </c>
      <c r="AV258" t="b">
        <f t="shared" si="153"/>
        <v>1</v>
      </c>
      <c r="AW258" s="83">
        <f t="shared" si="162"/>
        <v>0.05</v>
      </c>
      <c r="AX258" s="83">
        <f t="shared" si="163"/>
        <v>0.05</v>
      </c>
      <c r="AY258" s="72" t="b">
        <f t="shared" si="164"/>
        <v>1</v>
      </c>
    </row>
    <row r="259" spans="1:51" ht="23.25" x14ac:dyDescent="0.35">
      <c r="A259" s="49">
        <v>21</v>
      </c>
      <c r="B259" s="77" t="s">
        <v>31</v>
      </c>
      <c r="C259" s="50">
        <v>238</v>
      </c>
      <c r="D259" s="51">
        <v>43098</v>
      </c>
      <c r="E259" s="52">
        <v>908.8</v>
      </c>
      <c r="F259" s="53">
        <v>65</v>
      </c>
      <c r="G259" s="52">
        <v>908.8</v>
      </c>
      <c r="H259" s="53">
        <v>65</v>
      </c>
      <c r="I259" s="54" t="s">
        <v>1166</v>
      </c>
      <c r="J259" s="54" t="s">
        <v>1167</v>
      </c>
      <c r="K259" s="55">
        <v>65</v>
      </c>
      <c r="L259" s="55">
        <v>65</v>
      </c>
      <c r="M259" s="56">
        <v>908.8</v>
      </c>
      <c r="N259" s="39"/>
      <c r="O259" s="39"/>
      <c r="P259" s="39"/>
      <c r="Q259" s="56">
        <v>908.8</v>
      </c>
      <c r="R259" s="57"/>
      <c r="S259" s="57"/>
      <c r="T259" s="18">
        <f t="shared" si="185"/>
        <v>98593894.400000006</v>
      </c>
      <c r="U259" s="18">
        <f t="shared" si="186"/>
        <v>87058408.760000005</v>
      </c>
      <c r="V259" s="18">
        <f t="shared" si="191"/>
        <v>4352920.4400000004</v>
      </c>
      <c r="W259" s="18">
        <f t="shared" si="192"/>
        <v>82705488.319999993</v>
      </c>
      <c r="X259" s="18">
        <v>0</v>
      </c>
      <c r="Y259" s="18">
        <v>0</v>
      </c>
      <c r="Z259" s="18">
        <v>0</v>
      </c>
      <c r="AA259" s="18">
        <v>0</v>
      </c>
      <c r="AB259" s="18">
        <f t="shared" si="187"/>
        <v>11535485.640000001</v>
      </c>
      <c r="AC259" s="18">
        <f t="shared" si="193"/>
        <v>576774.28</v>
      </c>
      <c r="AD259" s="18">
        <f t="shared" si="194"/>
        <v>10958711.359999999</v>
      </c>
      <c r="AE259" s="18">
        <v>0</v>
      </c>
      <c r="AF259" s="18">
        <v>0</v>
      </c>
      <c r="AG259" s="18">
        <v>0</v>
      </c>
      <c r="AH259" s="18">
        <v>0</v>
      </c>
      <c r="AI259" s="73">
        <v>0.88300000000000001</v>
      </c>
      <c r="AJ259" s="81">
        <f t="shared" si="188"/>
        <v>0.11700000000000001</v>
      </c>
      <c r="AK259" s="23">
        <f t="shared" si="154"/>
        <v>98593894.400000006</v>
      </c>
      <c r="AL259" s="22">
        <f t="shared" si="189"/>
        <v>87058408.760000005</v>
      </c>
      <c r="AM259" s="22">
        <f t="shared" si="190"/>
        <v>11535485.640000001</v>
      </c>
      <c r="AN259" s="74" t="b">
        <f t="shared" si="148"/>
        <v>1</v>
      </c>
      <c r="AO259" s="74" t="b">
        <f t="shared" si="149"/>
        <v>1</v>
      </c>
      <c r="AP259" s="74" t="b">
        <f t="shared" si="150"/>
        <v>1</v>
      </c>
      <c r="AQ259" s="5"/>
      <c r="AR259" s="28" t="s">
        <v>1125</v>
      </c>
      <c r="AS259" s="28">
        <v>2024</v>
      </c>
      <c r="AT259" t="b">
        <f t="shared" si="151"/>
        <v>1</v>
      </c>
      <c r="AU259" t="b">
        <f t="shared" si="152"/>
        <v>1</v>
      </c>
      <c r="AV259" t="b">
        <f t="shared" si="153"/>
        <v>1</v>
      </c>
      <c r="AW259" s="83">
        <f t="shared" si="162"/>
        <v>0.05</v>
      </c>
      <c r="AX259" s="83">
        <f t="shared" si="163"/>
        <v>0.05</v>
      </c>
      <c r="AY259" s="72" t="b">
        <f t="shared" si="164"/>
        <v>1</v>
      </c>
    </row>
    <row r="260" spans="1:51" ht="23.25" x14ac:dyDescent="0.35">
      <c r="A260" s="49">
        <v>22</v>
      </c>
      <c r="B260" s="77" t="s">
        <v>32</v>
      </c>
      <c r="C260" s="50">
        <v>239</v>
      </c>
      <c r="D260" s="51">
        <v>43098</v>
      </c>
      <c r="E260" s="52">
        <v>111</v>
      </c>
      <c r="F260" s="53">
        <v>10</v>
      </c>
      <c r="G260" s="52">
        <v>111</v>
      </c>
      <c r="H260" s="53">
        <v>10</v>
      </c>
      <c r="I260" s="54" t="s">
        <v>1166</v>
      </c>
      <c r="J260" s="54" t="s">
        <v>1167</v>
      </c>
      <c r="K260" s="55">
        <v>10</v>
      </c>
      <c r="L260" s="55">
        <v>10</v>
      </c>
      <c r="M260" s="56">
        <v>111</v>
      </c>
      <c r="N260" s="39"/>
      <c r="O260" s="39"/>
      <c r="P260" s="39"/>
      <c r="Q260" s="56">
        <v>111</v>
      </c>
      <c r="R260" s="57"/>
      <c r="S260" s="57"/>
      <c r="T260" s="18">
        <f t="shared" si="185"/>
        <v>12042168</v>
      </c>
      <c r="U260" s="18">
        <f t="shared" si="186"/>
        <v>10633234.34</v>
      </c>
      <c r="V260" s="18">
        <f t="shared" si="191"/>
        <v>531661.72</v>
      </c>
      <c r="W260" s="18">
        <f t="shared" si="192"/>
        <v>10101572.619999999</v>
      </c>
      <c r="X260" s="18">
        <v>0</v>
      </c>
      <c r="Y260" s="18">
        <v>0</v>
      </c>
      <c r="Z260" s="18">
        <v>0</v>
      </c>
      <c r="AA260" s="18">
        <v>0</v>
      </c>
      <c r="AB260" s="18">
        <f t="shared" si="187"/>
        <v>1408933.66</v>
      </c>
      <c r="AC260" s="18">
        <f t="shared" si="193"/>
        <v>70446.679999999993</v>
      </c>
      <c r="AD260" s="18">
        <f t="shared" si="194"/>
        <v>1338486.98</v>
      </c>
      <c r="AE260" s="18">
        <v>0</v>
      </c>
      <c r="AF260" s="18">
        <v>0</v>
      </c>
      <c r="AG260" s="18">
        <v>0</v>
      </c>
      <c r="AH260" s="18">
        <v>0</v>
      </c>
      <c r="AI260" s="73">
        <v>0.88300000000000001</v>
      </c>
      <c r="AJ260" s="81">
        <f t="shared" si="188"/>
        <v>0.11700000000000001</v>
      </c>
      <c r="AK260" s="23">
        <f t="shared" si="154"/>
        <v>12042168</v>
      </c>
      <c r="AL260" s="22">
        <f t="shared" si="189"/>
        <v>10633234.34</v>
      </c>
      <c r="AM260" s="22">
        <f t="shared" si="190"/>
        <v>1408933.66</v>
      </c>
      <c r="AN260" s="74" t="b">
        <f t="shared" si="148"/>
        <v>1</v>
      </c>
      <c r="AO260" s="74" t="b">
        <f t="shared" si="149"/>
        <v>1</v>
      </c>
      <c r="AP260" s="74" t="b">
        <f t="shared" si="150"/>
        <v>1</v>
      </c>
      <c r="AQ260" s="5"/>
      <c r="AR260" s="28" t="s">
        <v>1125</v>
      </c>
      <c r="AS260" s="28">
        <v>2025</v>
      </c>
      <c r="AT260" t="b">
        <f t="shared" si="151"/>
        <v>1</v>
      </c>
      <c r="AU260" t="b">
        <f t="shared" si="152"/>
        <v>1</v>
      </c>
      <c r="AV260" t="b">
        <f t="shared" si="153"/>
        <v>1</v>
      </c>
      <c r="AW260" s="83">
        <f t="shared" si="162"/>
        <v>0.05</v>
      </c>
      <c r="AX260" s="83">
        <f t="shared" si="163"/>
        <v>0.05</v>
      </c>
      <c r="AY260" s="72" t="b">
        <f t="shared" si="164"/>
        <v>1</v>
      </c>
    </row>
    <row r="261" spans="1:51" ht="23.25" x14ac:dyDescent="0.35">
      <c r="A261" s="49">
        <v>23</v>
      </c>
      <c r="B261" s="77" t="s">
        <v>33</v>
      </c>
      <c r="C261" s="50">
        <v>918</v>
      </c>
      <c r="D261" s="51">
        <v>44558</v>
      </c>
      <c r="E261" s="52">
        <v>37.4</v>
      </c>
      <c r="F261" s="53">
        <v>2</v>
      </c>
      <c r="G261" s="52">
        <v>37.4</v>
      </c>
      <c r="H261" s="53">
        <v>2</v>
      </c>
      <c r="I261" s="54" t="s">
        <v>1166</v>
      </c>
      <c r="J261" s="54" t="s">
        <v>1167</v>
      </c>
      <c r="K261" s="55">
        <v>2</v>
      </c>
      <c r="L261" s="55">
        <v>2</v>
      </c>
      <c r="M261" s="56">
        <v>37.4</v>
      </c>
      <c r="N261" s="39"/>
      <c r="O261" s="39"/>
      <c r="P261" s="39"/>
      <c r="Q261" s="56">
        <v>37.4</v>
      </c>
      <c r="R261" s="57"/>
      <c r="S261" s="57"/>
      <c r="T261" s="18">
        <f t="shared" si="185"/>
        <v>4057451.2</v>
      </c>
      <c r="U261" s="18">
        <f t="shared" si="186"/>
        <v>3582729.41</v>
      </c>
      <c r="V261" s="18">
        <f t="shared" si="191"/>
        <v>179136.47</v>
      </c>
      <c r="W261" s="18">
        <f t="shared" si="192"/>
        <v>3403592.94</v>
      </c>
      <c r="X261" s="18">
        <v>0</v>
      </c>
      <c r="Y261" s="18">
        <v>0</v>
      </c>
      <c r="Z261" s="18">
        <v>0</v>
      </c>
      <c r="AA261" s="18">
        <v>0</v>
      </c>
      <c r="AB261" s="18">
        <f t="shared" si="187"/>
        <v>474721.79</v>
      </c>
      <c r="AC261" s="18">
        <f t="shared" si="193"/>
        <v>23736.09</v>
      </c>
      <c r="AD261" s="18">
        <f t="shared" si="194"/>
        <v>450985.7</v>
      </c>
      <c r="AE261" s="18">
        <v>0</v>
      </c>
      <c r="AF261" s="18">
        <v>0</v>
      </c>
      <c r="AG261" s="18">
        <v>0</v>
      </c>
      <c r="AH261" s="18">
        <v>0</v>
      </c>
      <c r="AI261" s="73">
        <v>0.88300000000000001</v>
      </c>
      <c r="AJ261" s="81">
        <f t="shared" si="188"/>
        <v>0.11700000000000001</v>
      </c>
      <c r="AK261" s="23">
        <f t="shared" si="154"/>
        <v>4057451.2</v>
      </c>
      <c r="AL261" s="22">
        <f t="shared" si="189"/>
        <v>3582729.41</v>
      </c>
      <c r="AM261" s="22">
        <f t="shared" si="190"/>
        <v>474721.79</v>
      </c>
      <c r="AN261" s="74" t="b">
        <f t="shared" si="148"/>
        <v>1</v>
      </c>
      <c r="AO261" s="74" t="b">
        <f t="shared" si="149"/>
        <v>1</v>
      </c>
      <c r="AP261" s="74" t="b">
        <f t="shared" si="150"/>
        <v>1</v>
      </c>
      <c r="AQ261" s="5"/>
      <c r="AR261" s="28" t="s">
        <v>1125</v>
      </c>
      <c r="AS261" s="28">
        <v>2025</v>
      </c>
      <c r="AT261" t="b">
        <f t="shared" si="151"/>
        <v>1</v>
      </c>
      <c r="AU261" t="b">
        <f t="shared" si="152"/>
        <v>1</v>
      </c>
      <c r="AV261" t="b">
        <f t="shared" si="153"/>
        <v>1</v>
      </c>
      <c r="AW261" s="83">
        <f t="shared" si="162"/>
        <v>0.05</v>
      </c>
      <c r="AX261" s="83">
        <f t="shared" si="163"/>
        <v>0.05</v>
      </c>
      <c r="AY261" s="72" t="b">
        <f t="shared" si="164"/>
        <v>1</v>
      </c>
    </row>
    <row r="262" spans="1:51" ht="23.25" x14ac:dyDescent="0.35">
      <c r="A262" s="49">
        <v>24</v>
      </c>
      <c r="B262" s="77" t="s">
        <v>34</v>
      </c>
      <c r="C262" s="50">
        <v>18</v>
      </c>
      <c r="D262" s="51">
        <v>43531</v>
      </c>
      <c r="E262" s="52">
        <v>462.3</v>
      </c>
      <c r="F262" s="53">
        <v>27</v>
      </c>
      <c r="G262" s="52">
        <v>462.3</v>
      </c>
      <c r="H262" s="53">
        <v>27</v>
      </c>
      <c r="I262" s="54" t="s">
        <v>1166</v>
      </c>
      <c r="J262" s="54" t="s">
        <v>1167</v>
      </c>
      <c r="K262" s="55">
        <v>27</v>
      </c>
      <c r="L262" s="55">
        <v>27</v>
      </c>
      <c r="M262" s="56">
        <v>462.3</v>
      </c>
      <c r="N262" s="39"/>
      <c r="O262" s="39"/>
      <c r="P262" s="39"/>
      <c r="Q262" s="56">
        <v>462.3</v>
      </c>
      <c r="R262" s="57"/>
      <c r="S262" s="57"/>
      <c r="T262" s="18">
        <f t="shared" si="185"/>
        <v>50154002.399999999</v>
      </c>
      <c r="U262" s="18">
        <f t="shared" si="186"/>
        <v>44285984.119999997</v>
      </c>
      <c r="V262" s="18">
        <f t="shared" si="191"/>
        <v>2214299.21</v>
      </c>
      <c r="W262" s="18">
        <f t="shared" si="192"/>
        <v>42071684.909999996</v>
      </c>
      <c r="X262" s="18">
        <v>0</v>
      </c>
      <c r="Y262" s="18">
        <v>0</v>
      </c>
      <c r="Z262" s="18">
        <v>0</v>
      </c>
      <c r="AA262" s="18">
        <v>0</v>
      </c>
      <c r="AB262" s="18">
        <f t="shared" si="187"/>
        <v>5868018.2800000003</v>
      </c>
      <c r="AC262" s="18">
        <f t="shared" si="193"/>
        <v>293400.90999999997</v>
      </c>
      <c r="AD262" s="18">
        <f t="shared" si="194"/>
        <v>5574617.3700000001</v>
      </c>
      <c r="AE262" s="18">
        <v>0</v>
      </c>
      <c r="AF262" s="18">
        <v>0</v>
      </c>
      <c r="AG262" s="18">
        <v>0</v>
      </c>
      <c r="AH262" s="18">
        <v>0</v>
      </c>
      <c r="AI262" s="73">
        <v>0.88300000000000001</v>
      </c>
      <c r="AJ262" s="81">
        <f t="shared" si="188"/>
        <v>0.11700000000000001</v>
      </c>
      <c r="AK262" s="23">
        <f t="shared" si="154"/>
        <v>50154002.399999999</v>
      </c>
      <c r="AL262" s="22">
        <f t="shared" si="189"/>
        <v>44285984.119999997</v>
      </c>
      <c r="AM262" s="22">
        <f t="shared" si="190"/>
        <v>5868018.2800000003</v>
      </c>
      <c r="AN262" s="74" t="b">
        <f t="shared" ref="AN262:AN323" si="195">AK262=T262</f>
        <v>1</v>
      </c>
      <c r="AO262" s="74" t="b">
        <f t="shared" ref="AO262:AO323" si="196">AL262=U262</f>
        <v>1</v>
      </c>
      <c r="AP262" s="74" t="b">
        <f t="shared" ref="AP262:AP323" si="197">AM262=AB262</f>
        <v>1</v>
      </c>
      <c r="AQ262" s="5"/>
      <c r="AR262" s="28" t="s">
        <v>1125</v>
      </c>
      <c r="AS262" s="28">
        <v>2025</v>
      </c>
      <c r="AT262" t="b">
        <f t="shared" ref="AT262:AT323" si="198">T262=U262+AB262</f>
        <v>1</v>
      </c>
      <c r="AU262" t="b">
        <f t="shared" ref="AU262:AU323" si="199">U262=V262+W262+X262+Y262+Z262+AA262</f>
        <v>1</v>
      </c>
      <c r="AV262" t="b">
        <f t="shared" ref="AV262:AV323" si="200">AB262=AC262+AD262+AE262+AF262+AG262</f>
        <v>1</v>
      </c>
      <c r="AW262" s="83">
        <f t="shared" si="162"/>
        <v>0.05</v>
      </c>
      <c r="AX262" s="83">
        <f t="shared" si="163"/>
        <v>0.05</v>
      </c>
      <c r="AY262" s="72" t="b">
        <f t="shared" si="164"/>
        <v>1</v>
      </c>
    </row>
    <row r="263" spans="1:51" ht="23.25" x14ac:dyDescent="0.35">
      <c r="A263" s="49">
        <v>25</v>
      </c>
      <c r="B263" s="77" t="s">
        <v>35</v>
      </c>
      <c r="C263" s="50">
        <v>178</v>
      </c>
      <c r="D263" s="51">
        <v>44277</v>
      </c>
      <c r="E263" s="52">
        <v>595.79999999999995</v>
      </c>
      <c r="F263" s="53">
        <v>15</v>
      </c>
      <c r="G263" s="52">
        <v>595.79999999999995</v>
      </c>
      <c r="H263" s="53">
        <v>15</v>
      </c>
      <c r="I263" s="54" t="s">
        <v>1166</v>
      </c>
      <c r="J263" s="54" t="s">
        <v>1167</v>
      </c>
      <c r="K263" s="55">
        <v>15</v>
      </c>
      <c r="L263" s="55">
        <v>15</v>
      </c>
      <c r="M263" s="56">
        <v>595.79999999999995</v>
      </c>
      <c r="N263" s="39"/>
      <c r="O263" s="39"/>
      <c r="P263" s="39"/>
      <c r="Q263" s="56">
        <v>595.79999999999995</v>
      </c>
      <c r="R263" s="57"/>
      <c r="S263" s="57"/>
      <c r="T263" s="18">
        <f t="shared" si="185"/>
        <v>64637150.399999999</v>
      </c>
      <c r="U263" s="18">
        <f t="shared" si="186"/>
        <v>57074603.799999997</v>
      </c>
      <c r="V263" s="18">
        <f t="shared" si="191"/>
        <v>2853730.19</v>
      </c>
      <c r="W263" s="18">
        <f t="shared" si="192"/>
        <v>54220873.609999999</v>
      </c>
      <c r="X263" s="18">
        <v>0</v>
      </c>
      <c r="Y263" s="18">
        <v>0</v>
      </c>
      <c r="Z263" s="18">
        <v>0</v>
      </c>
      <c r="AA263" s="18">
        <v>0</v>
      </c>
      <c r="AB263" s="18">
        <f t="shared" si="187"/>
        <v>7562546.5999999996</v>
      </c>
      <c r="AC263" s="18">
        <f t="shared" si="193"/>
        <v>378127.33</v>
      </c>
      <c r="AD263" s="18">
        <f t="shared" si="194"/>
        <v>7184419.2699999996</v>
      </c>
      <c r="AE263" s="18">
        <v>0</v>
      </c>
      <c r="AF263" s="18">
        <v>0</v>
      </c>
      <c r="AG263" s="18">
        <v>0</v>
      </c>
      <c r="AH263" s="18">
        <v>0</v>
      </c>
      <c r="AI263" s="73">
        <v>0.88300000000000001</v>
      </c>
      <c r="AJ263" s="81">
        <f t="shared" si="188"/>
        <v>0.11700000000000001</v>
      </c>
      <c r="AK263" s="23">
        <f t="shared" si="154"/>
        <v>64637150.399999999</v>
      </c>
      <c r="AL263" s="22">
        <f t="shared" si="189"/>
        <v>57074603.799999997</v>
      </c>
      <c r="AM263" s="22">
        <f t="shared" si="190"/>
        <v>7562546.5999999996</v>
      </c>
      <c r="AN263" s="74" t="b">
        <f t="shared" si="195"/>
        <v>1</v>
      </c>
      <c r="AO263" s="74" t="b">
        <f t="shared" si="196"/>
        <v>1</v>
      </c>
      <c r="AP263" s="74" t="b">
        <f t="shared" si="197"/>
        <v>1</v>
      </c>
      <c r="AQ263" s="5"/>
      <c r="AR263" s="28" t="s">
        <v>1125</v>
      </c>
      <c r="AS263" s="28">
        <v>2025</v>
      </c>
      <c r="AT263" t="b">
        <f t="shared" si="198"/>
        <v>1</v>
      </c>
      <c r="AU263" t="b">
        <f t="shared" si="199"/>
        <v>1</v>
      </c>
      <c r="AV263" t="b">
        <f t="shared" si="200"/>
        <v>1</v>
      </c>
      <c r="AW263" s="83">
        <f t="shared" si="162"/>
        <v>0.05</v>
      </c>
      <c r="AX263" s="83">
        <f t="shared" si="163"/>
        <v>0.05</v>
      </c>
      <c r="AY263" s="72" t="b">
        <f t="shared" si="164"/>
        <v>1</v>
      </c>
    </row>
    <row r="264" spans="1:51" ht="23.25" x14ac:dyDescent="0.35">
      <c r="A264" s="49">
        <v>26</v>
      </c>
      <c r="B264" s="77" t="s">
        <v>36</v>
      </c>
      <c r="C264" s="50">
        <v>179</v>
      </c>
      <c r="D264" s="51">
        <v>44277</v>
      </c>
      <c r="E264" s="52">
        <v>407.2</v>
      </c>
      <c r="F264" s="53">
        <v>16</v>
      </c>
      <c r="G264" s="52">
        <v>407.2</v>
      </c>
      <c r="H264" s="53">
        <v>16</v>
      </c>
      <c r="I264" s="54" t="s">
        <v>1166</v>
      </c>
      <c r="J264" s="54" t="s">
        <v>1167</v>
      </c>
      <c r="K264" s="55">
        <v>16</v>
      </c>
      <c r="L264" s="55">
        <v>16</v>
      </c>
      <c r="M264" s="56">
        <v>407.2</v>
      </c>
      <c r="N264" s="39"/>
      <c r="O264" s="39"/>
      <c r="P264" s="39"/>
      <c r="Q264" s="56">
        <v>407.2</v>
      </c>
      <c r="R264" s="57"/>
      <c r="S264" s="57"/>
      <c r="T264" s="18">
        <f t="shared" si="185"/>
        <v>44176313.600000001</v>
      </c>
      <c r="U264" s="18">
        <f t="shared" si="186"/>
        <v>39007684.909999996</v>
      </c>
      <c r="V264" s="18">
        <f t="shared" si="191"/>
        <v>1950384.25</v>
      </c>
      <c r="W264" s="18">
        <f t="shared" si="192"/>
        <v>37057300.659999996</v>
      </c>
      <c r="X264" s="18">
        <v>0</v>
      </c>
      <c r="Y264" s="18">
        <v>0</v>
      </c>
      <c r="Z264" s="18">
        <v>0</v>
      </c>
      <c r="AA264" s="18">
        <v>0</v>
      </c>
      <c r="AB264" s="18">
        <f t="shared" si="187"/>
        <v>5168628.6900000004</v>
      </c>
      <c r="AC264" s="18">
        <f t="shared" si="193"/>
        <v>258431.43</v>
      </c>
      <c r="AD264" s="18">
        <f t="shared" si="194"/>
        <v>4910197.26</v>
      </c>
      <c r="AE264" s="18">
        <v>0</v>
      </c>
      <c r="AF264" s="18">
        <v>0</v>
      </c>
      <c r="AG264" s="18">
        <v>0</v>
      </c>
      <c r="AH264" s="18">
        <v>0</v>
      </c>
      <c r="AI264" s="73">
        <v>0.88300000000000001</v>
      </c>
      <c r="AJ264" s="81">
        <f t="shared" si="188"/>
        <v>0.11700000000000001</v>
      </c>
      <c r="AK264" s="23">
        <f t="shared" si="154"/>
        <v>44176313.600000001</v>
      </c>
      <c r="AL264" s="22">
        <f t="shared" si="189"/>
        <v>39007684.909999996</v>
      </c>
      <c r="AM264" s="22">
        <f t="shared" si="190"/>
        <v>5168628.6900000004</v>
      </c>
      <c r="AN264" s="74" t="b">
        <f t="shared" si="195"/>
        <v>1</v>
      </c>
      <c r="AO264" s="74" t="b">
        <f t="shared" si="196"/>
        <v>1</v>
      </c>
      <c r="AP264" s="74" t="b">
        <f t="shared" si="197"/>
        <v>1</v>
      </c>
      <c r="AQ264" s="5"/>
      <c r="AR264" s="28" t="s">
        <v>1125</v>
      </c>
      <c r="AS264" s="28">
        <v>2025</v>
      </c>
      <c r="AT264" t="b">
        <f t="shared" si="198"/>
        <v>1</v>
      </c>
      <c r="AU264" t="b">
        <f t="shared" si="199"/>
        <v>1</v>
      </c>
      <c r="AV264" t="b">
        <f t="shared" si="200"/>
        <v>1</v>
      </c>
      <c r="AW264" s="83">
        <f t="shared" si="162"/>
        <v>0.05</v>
      </c>
      <c r="AX264" s="83">
        <f t="shared" si="163"/>
        <v>0.05</v>
      </c>
      <c r="AY264" s="72" t="b">
        <f t="shared" si="164"/>
        <v>1</v>
      </c>
    </row>
    <row r="265" spans="1:51" ht="23.25" x14ac:dyDescent="0.35">
      <c r="A265" s="49">
        <v>27</v>
      </c>
      <c r="B265" s="77" t="s">
        <v>37</v>
      </c>
      <c r="C265" s="50">
        <v>1111</v>
      </c>
      <c r="D265" s="51">
        <v>43265</v>
      </c>
      <c r="E265" s="52">
        <v>82.8</v>
      </c>
      <c r="F265" s="53">
        <v>9</v>
      </c>
      <c r="G265" s="52">
        <v>82.8</v>
      </c>
      <c r="H265" s="53">
        <v>9</v>
      </c>
      <c r="I265" s="54" t="s">
        <v>1166</v>
      </c>
      <c r="J265" s="54" t="s">
        <v>1167</v>
      </c>
      <c r="K265" s="55">
        <v>9</v>
      </c>
      <c r="L265" s="55">
        <v>9</v>
      </c>
      <c r="M265" s="56">
        <v>82.8</v>
      </c>
      <c r="N265" s="39"/>
      <c r="O265" s="39"/>
      <c r="P265" s="39"/>
      <c r="Q265" s="56">
        <v>82.8</v>
      </c>
      <c r="R265" s="57"/>
      <c r="S265" s="57"/>
      <c r="T265" s="18">
        <f t="shared" si="185"/>
        <v>8982806.4000000004</v>
      </c>
      <c r="U265" s="18">
        <f t="shared" si="186"/>
        <v>7931818.0499999998</v>
      </c>
      <c r="V265" s="18">
        <f t="shared" si="191"/>
        <v>396590.9</v>
      </c>
      <c r="W265" s="18">
        <f t="shared" si="192"/>
        <v>7535227.1500000004</v>
      </c>
      <c r="X265" s="18">
        <v>0</v>
      </c>
      <c r="Y265" s="18">
        <v>0</v>
      </c>
      <c r="Z265" s="18">
        <v>0</v>
      </c>
      <c r="AA265" s="18">
        <v>0</v>
      </c>
      <c r="AB265" s="18">
        <f t="shared" si="187"/>
        <v>1050988.3500000001</v>
      </c>
      <c r="AC265" s="18">
        <f t="shared" si="193"/>
        <v>52549.42</v>
      </c>
      <c r="AD265" s="18">
        <f t="shared" si="194"/>
        <v>998438.93</v>
      </c>
      <c r="AE265" s="18">
        <v>0</v>
      </c>
      <c r="AF265" s="18">
        <v>0</v>
      </c>
      <c r="AG265" s="18">
        <v>0</v>
      </c>
      <c r="AH265" s="18">
        <v>0</v>
      </c>
      <c r="AI265" s="73">
        <v>0.88300000000000001</v>
      </c>
      <c r="AJ265" s="81">
        <f t="shared" si="188"/>
        <v>0.11700000000000001</v>
      </c>
      <c r="AK265" s="23">
        <f t="shared" ref="AK265:AK328" si="201">G265*108488</f>
        <v>8982806.4000000004</v>
      </c>
      <c r="AL265" s="22">
        <f t="shared" si="189"/>
        <v>7931818.0499999998</v>
      </c>
      <c r="AM265" s="22">
        <f t="shared" si="190"/>
        <v>1050988.3500000001</v>
      </c>
      <c r="AN265" s="74" t="b">
        <f t="shared" si="195"/>
        <v>1</v>
      </c>
      <c r="AO265" s="74" t="b">
        <f t="shared" si="196"/>
        <v>1</v>
      </c>
      <c r="AP265" s="74" t="b">
        <f t="shared" si="197"/>
        <v>1</v>
      </c>
      <c r="AQ265" s="5"/>
      <c r="AR265" s="28" t="s">
        <v>1155</v>
      </c>
      <c r="AS265" s="28">
        <v>2025</v>
      </c>
      <c r="AT265" t="b">
        <f t="shared" si="198"/>
        <v>1</v>
      </c>
      <c r="AU265" t="b">
        <f t="shared" si="199"/>
        <v>1</v>
      </c>
      <c r="AV265" t="b">
        <f t="shared" si="200"/>
        <v>1</v>
      </c>
      <c r="AW265" s="83">
        <f t="shared" si="162"/>
        <v>0.05</v>
      </c>
      <c r="AX265" s="83">
        <f t="shared" si="163"/>
        <v>0.05</v>
      </c>
      <c r="AY265" s="72" t="b">
        <f t="shared" si="164"/>
        <v>1</v>
      </c>
    </row>
    <row r="266" spans="1:51" ht="23.25" x14ac:dyDescent="0.35">
      <c r="A266" s="49">
        <v>28</v>
      </c>
      <c r="B266" s="77" t="s">
        <v>38</v>
      </c>
      <c r="C266" s="50">
        <v>304</v>
      </c>
      <c r="D266" s="51">
        <v>42786</v>
      </c>
      <c r="E266" s="52">
        <v>117.2</v>
      </c>
      <c r="F266" s="53">
        <v>7</v>
      </c>
      <c r="G266" s="52">
        <v>117.2</v>
      </c>
      <c r="H266" s="53">
        <v>7</v>
      </c>
      <c r="I266" s="54" t="s">
        <v>1166</v>
      </c>
      <c r="J266" s="54" t="s">
        <v>1167</v>
      </c>
      <c r="K266" s="55">
        <v>7</v>
      </c>
      <c r="L266" s="55">
        <v>7</v>
      </c>
      <c r="M266" s="56">
        <v>117.2</v>
      </c>
      <c r="N266" s="39"/>
      <c r="O266" s="39"/>
      <c r="P266" s="39"/>
      <c r="Q266" s="56">
        <v>117.2</v>
      </c>
      <c r="R266" s="57"/>
      <c r="S266" s="57"/>
      <c r="T266" s="18">
        <f t="shared" si="185"/>
        <v>12714793.6</v>
      </c>
      <c r="U266" s="18">
        <f t="shared" si="186"/>
        <v>11227162.75</v>
      </c>
      <c r="V266" s="18">
        <f t="shared" si="191"/>
        <v>561358.14</v>
      </c>
      <c r="W266" s="18">
        <f t="shared" si="192"/>
        <v>10665804.609999999</v>
      </c>
      <c r="X266" s="18">
        <v>0</v>
      </c>
      <c r="Y266" s="18">
        <v>0</v>
      </c>
      <c r="Z266" s="18">
        <v>0</v>
      </c>
      <c r="AA266" s="18">
        <v>0</v>
      </c>
      <c r="AB266" s="18">
        <f t="shared" si="187"/>
        <v>1487630.85</v>
      </c>
      <c r="AC266" s="18">
        <f t="shared" si="193"/>
        <v>74381.539999999994</v>
      </c>
      <c r="AD266" s="18">
        <f t="shared" si="194"/>
        <v>1413249.31</v>
      </c>
      <c r="AE266" s="18">
        <v>0</v>
      </c>
      <c r="AF266" s="18">
        <v>0</v>
      </c>
      <c r="AG266" s="18">
        <v>0</v>
      </c>
      <c r="AH266" s="18">
        <v>0</v>
      </c>
      <c r="AI266" s="73">
        <v>0.88300000000000001</v>
      </c>
      <c r="AJ266" s="81">
        <f t="shared" si="188"/>
        <v>0.11700000000000001</v>
      </c>
      <c r="AK266" s="23">
        <f t="shared" si="201"/>
        <v>12714793.6</v>
      </c>
      <c r="AL266" s="22">
        <f t="shared" si="189"/>
        <v>11227162.75</v>
      </c>
      <c r="AM266" s="22">
        <f t="shared" si="190"/>
        <v>1487630.85</v>
      </c>
      <c r="AN266" s="74" t="b">
        <f t="shared" si="195"/>
        <v>1</v>
      </c>
      <c r="AO266" s="74" t="b">
        <f t="shared" si="196"/>
        <v>1</v>
      </c>
      <c r="AP266" s="74" t="b">
        <f t="shared" si="197"/>
        <v>1</v>
      </c>
      <c r="AQ266" s="5"/>
      <c r="AR266" s="28" t="s">
        <v>1155</v>
      </c>
      <c r="AS266" s="28">
        <v>2025</v>
      </c>
      <c r="AT266" t="b">
        <f t="shared" si="198"/>
        <v>1</v>
      </c>
      <c r="AU266" t="b">
        <f t="shared" si="199"/>
        <v>1</v>
      </c>
      <c r="AV266" t="b">
        <f t="shared" si="200"/>
        <v>1</v>
      </c>
      <c r="AW266" s="83">
        <f t="shared" si="162"/>
        <v>0.05</v>
      </c>
      <c r="AX266" s="83">
        <f t="shared" si="163"/>
        <v>0.05</v>
      </c>
      <c r="AY266" s="72" t="b">
        <f t="shared" si="164"/>
        <v>1</v>
      </c>
    </row>
    <row r="267" spans="1:51" ht="23.25" x14ac:dyDescent="0.35">
      <c r="A267" s="49">
        <v>29</v>
      </c>
      <c r="B267" s="77" t="s">
        <v>39</v>
      </c>
      <c r="C267" s="50">
        <v>777</v>
      </c>
      <c r="D267" s="51">
        <v>44517</v>
      </c>
      <c r="E267" s="52">
        <v>509</v>
      </c>
      <c r="F267" s="53">
        <v>28</v>
      </c>
      <c r="G267" s="52">
        <v>509</v>
      </c>
      <c r="H267" s="53">
        <v>28</v>
      </c>
      <c r="I267" s="54" t="s">
        <v>1166</v>
      </c>
      <c r="J267" s="54" t="s">
        <v>1167</v>
      </c>
      <c r="K267" s="55">
        <v>28</v>
      </c>
      <c r="L267" s="55">
        <v>28</v>
      </c>
      <c r="M267" s="56">
        <v>509</v>
      </c>
      <c r="N267" s="39"/>
      <c r="O267" s="39"/>
      <c r="P267" s="39"/>
      <c r="Q267" s="56">
        <v>509</v>
      </c>
      <c r="R267" s="57"/>
      <c r="S267" s="57"/>
      <c r="T267" s="18">
        <f t="shared" si="185"/>
        <v>55220392</v>
      </c>
      <c r="U267" s="18">
        <f t="shared" si="186"/>
        <v>48759606.140000001</v>
      </c>
      <c r="V267" s="18">
        <f t="shared" si="191"/>
        <v>2437980.31</v>
      </c>
      <c r="W267" s="18">
        <f t="shared" si="192"/>
        <v>46321625.829999998</v>
      </c>
      <c r="X267" s="18">
        <v>0</v>
      </c>
      <c r="Y267" s="18">
        <v>0</v>
      </c>
      <c r="Z267" s="18">
        <v>0</v>
      </c>
      <c r="AA267" s="18">
        <v>0</v>
      </c>
      <c r="AB267" s="18">
        <f t="shared" si="187"/>
        <v>6460785.8600000003</v>
      </c>
      <c r="AC267" s="18">
        <f t="shared" si="193"/>
        <v>323039.28999999998</v>
      </c>
      <c r="AD267" s="18">
        <f t="shared" si="194"/>
        <v>6137746.5700000003</v>
      </c>
      <c r="AE267" s="18">
        <v>0</v>
      </c>
      <c r="AF267" s="18">
        <v>0</v>
      </c>
      <c r="AG267" s="18">
        <v>0</v>
      </c>
      <c r="AH267" s="18">
        <v>0</v>
      </c>
      <c r="AI267" s="73">
        <v>0.88300000000000001</v>
      </c>
      <c r="AJ267" s="81">
        <f t="shared" si="188"/>
        <v>0.11700000000000001</v>
      </c>
      <c r="AK267" s="23">
        <f t="shared" si="201"/>
        <v>55220392</v>
      </c>
      <c r="AL267" s="22">
        <f t="shared" si="189"/>
        <v>48759606.140000001</v>
      </c>
      <c r="AM267" s="22">
        <f t="shared" si="190"/>
        <v>6460785.8600000003</v>
      </c>
      <c r="AN267" s="74" t="b">
        <f t="shared" si="195"/>
        <v>1</v>
      </c>
      <c r="AO267" s="74" t="b">
        <f t="shared" si="196"/>
        <v>1</v>
      </c>
      <c r="AP267" s="74" t="b">
        <f t="shared" si="197"/>
        <v>1</v>
      </c>
      <c r="AQ267" s="5"/>
      <c r="AR267" s="28" t="s">
        <v>1155</v>
      </c>
      <c r="AS267" s="28">
        <v>2025</v>
      </c>
      <c r="AT267" t="b">
        <f t="shared" si="198"/>
        <v>1</v>
      </c>
      <c r="AU267" t="b">
        <f t="shared" si="199"/>
        <v>1</v>
      </c>
      <c r="AV267" t="b">
        <f t="shared" si="200"/>
        <v>1</v>
      </c>
      <c r="AW267" s="83">
        <f t="shared" si="162"/>
        <v>0.05</v>
      </c>
      <c r="AX267" s="83">
        <f t="shared" si="163"/>
        <v>0.05</v>
      </c>
      <c r="AY267" s="72" t="b">
        <f t="shared" si="164"/>
        <v>1</v>
      </c>
    </row>
    <row r="268" spans="1:51" ht="23.25" x14ac:dyDescent="0.35">
      <c r="A268" s="49">
        <v>30</v>
      </c>
      <c r="B268" s="77" t="s">
        <v>40</v>
      </c>
      <c r="C268" s="50">
        <v>1573</v>
      </c>
      <c r="D268" s="51">
        <v>42957</v>
      </c>
      <c r="E268" s="52">
        <v>259.8</v>
      </c>
      <c r="F268" s="53">
        <v>25</v>
      </c>
      <c r="G268" s="52">
        <v>259.8</v>
      </c>
      <c r="H268" s="53">
        <v>25</v>
      </c>
      <c r="I268" s="54" t="s">
        <v>1166</v>
      </c>
      <c r="J268" s="54" t="s">
        <v>1167</v>
      </c>
      <c r="K268" s="55">
        <v>25</v>
      </c>
      <c r="L268" s="55">
        <v>25</v>
      </c>
      <c r="M268" s="56">
        <v>259.8</v>
      </c>
      <c r="N268" s="39"/>
      <c r="O268" s="39"/>
      <c r="P268" s="39"/>
      <c r="Q268" s="56">
        <v>259.8</v>
      </c>
      <c r="R268" s="57"/>
      <c r="S268" s="57"/>
      <c r="T268" s="18">
        <f t="shared" si="185"/>
        <v>28185182.399999999</v>
      </c>
      <c r="U268" s="18">
        <f t="shared" si="186"/>
        <v>24887516.059999999</v>
      </c>
      <c r="V268" s="18">
        <f t="shared" si="191"/>
        <v>1244375.8</v>
      </c>
      <c r="W268" s="18">
        <f t="shared" si="192"/>
        <v>23643140.260000002</v>
      </c>
      <c r="X268" s="18">
        <v>0</v>
      </c>
      <c r="Y268" s="18">
        <v>0</v>
      </c>
      <c r="Z268" s="18">
        <v>0</v>
      </c>
      <c r="AA268" s="18">
        <v>0</v>
      </c>
      <c r="AB268" s="18">
        <f t="shared" si="187"/>
        <v>3297666.34</v>
      </c>
      <c r="AC268" s="18">
        <f t="shared" si="193"/>
        <v>164883.32</v>
      </c>
      <c r="AD268" s="18">
        <f t="shared" si="194"/>
        <v>3132783.02</v>
      </c>
      <c r="AE268" s="18">
        <v>0</v>
      </c>
      <c r="AF268" s="18">
        <v>0</v>
      </c>
      <c r="AG268" s="18">
        <v>0</v>
      </c>
      <c r="AH268" s="18">
        <v>0</v>
      </c>
      <c r="AI268" s="73">
        <v>0.88300000000000001</v>
      </c>
      <c r="AJ268" s="81">
        <f t="shared" si="188"/>
        <v>0.11700000000000001</v>
      </c>
      <c r="AK268" s="23">
        <f t="shared" si="201"/>
        <v>28185182.399999999</v>
      </c>
      <c r="AL268" s="22">
        <f t="shared" si="189"/>
        <v>24887516.059999999</v>
      </c>
      <c r="AM268" s="22">
        <f t="shared" si="190"/>
        <v>3297666.34</v>
      </c>
      <c r="AN268" s="74" t="b">
        <f t="shared" si="195"/>
        <v>1</v>
      </c>
      <c r="AO268" s="74" t="b">
        <f t="shared" si="196"/>
        <v>1</v>
      </c>
      <c r="AP268" s="74" t="b">
        <f t="shared" si="197"/>
        <v>1</v>
      </c>
      <c r="AQ268" s="5"/>
      <c r="AR268" s="28" t="s">
        <v>1125</v>
      </c>
      <c r="AS268" s="28">
        <v>2024</v>
      </c>
      <c r="AT268" t="b">
        <f t="shared" si="198"/>
        <v>1</v>
      </c>
      <c r="AU268" t="b">
        <f t="shared" si="199"/>
        <v>1</v>
      </c>
      <c r="AV268" t="b">
        <f t="shared" si="200"/>
        <v>1</v>
      </c>
      <c r="AW268" s="83">
        <f t="shared" si="162"/>
        <v>0.05</v>
      </c>
      <c r="AX268" s="83">
        <f t="shared" si="163"/>
        <v>0.05</v>
      </c>
      <c r="AY268" s="72" t="b">
        <f t="shared" si="164"/>
        <v>1</v>
      </c>
    </row>
    <row r="269" spans="1:51" ht="23.25" x14ac:dyDescent="0.35">
      <c r="A269" s="49">
        <v>31</v>
      </c>
      <c r="B269" s="77" t="s">
        <v>41</v>
      </c>
      <c r="C269" s="50">
        <v>265</v>
      </c>
      <c r="D269" s="51">
        <v>43608</v>
      </c>
      <c r="E269" s="52">
        <v>334.2</v>
      </c>
      <c r="F269" s="53">
        <v>48</v>
      </c>
      <c r="G269" s="52">
        <v>334.2</v>
      </c>
      <c r="H269" s="53">
        <v>48</v>
      </c>
      <c r="I269" s="54" t="s">
        <v>1166</v>
      </c>
      <c r="J269" s="54" t="s">
        <v>1167</v>
      </c>
      <c r="K269" s="55">
        <v>48</v>
      </c>
      <c r="L269" s="55">
        <v>48</v>
      </c>
      <c r="M269" s="56">
        <v>334.2</v>
      </c>
      <c r="N269" s="39"/>
      <c r="O269" s="39"/>
      <c r="P269" s="39"/>
      <c r="Q269" s="56">
        <v>334.2</v>
      </c>
      <c r="R269" s="57"/>
      <c r="S269" s="57"/>
      <c r="T269" s="18">
        <f t="shared" si="185"/>
        <v>36256689.600000001</v>
      </c>
      <c r="U269" s="18">
        <f t="shared" si="186"/>
        <v>32014656.920000002</v>
      </c>
      <c r="V269" s="18">
        <v>23412057.969999999</v>
      </c>
      <c r="W269" s="18">
        <f t="shared" si="192"/>
        <v>8602598.9499999993</v>
      </c>
      <c r="X269" s="18">
        <v>0</v>
      </c>
      <c r="Y269" s="18">
        <v>0</v>
      </c>
      <c r="Z269" s="18">
        <v>0</v>
      </c>
      <c r="AA269" s="18">
        <v>0</v>
      </c>
      <c r="AB269" s="18">
        <f t="shared" si="187"/>
        <v>4242032.68</v>
      </c>
      <c r="AC269" s="18">
        <v>3102163.97</v>
      </c>
      <c r="AD269" s="18">
        <f t="shared" si="194"/>
        <v>1139868.71</v>
      </c>
      <c r="AE269" s="18">
        <v>0</v>
      </c>
      <c r="AF269" s="18">
        <v>0</v>
      </c>
      <c r="AG269" s="18">
        <v>0</v>
      </c>
      <c r="AH269" s="18">
        <v>0</v>
      </c>
      <c r="AI269" s="73">
        <v>0.88300000000000001</v>
      </c>
      <c r="AJ269" s="81">
        <f t="shared" si="188"/>
        <v>0.11700000000000001</v>
      </c>
      <c r="AK269" s="23">
        <f t="shared" si="201"/>
        <v>36256689.600000001</v>
      </c>
      <c r="AL269" s="22">
        <f t="shared" si="189"/>
        <v>32014656.920000002</v>
      </c>
      <c r="AM269" s="22">
        <f t="shared" si="190"/>
        <v>4242032.68</v>
      </c>
      <c r="AN269" s="74" t="b">
        <f t="shared" si="195"/>
        <v>1</v>
      </c>
      <c r="AO269" s="74" t="b">
        <f t="shared" si="196"/>
        <v>1</v>
      </c>
      <c r="AP269" s="74" t="b">
        <f t="shared" si="197"/>
        <v>1</v>
      </c>
      <c r="AQ269" s="5"/>
      <c r="AR269" s="28" t="s">
        <v>1125</v>
      </c>
      <c r="AS269" s="28">
        <v>2024</v>
      </c>
      <c r="AT269" t="b">
        <f t="shared" si="198"/>
        <v>1</v>
      </c>
      <c r="AU269" t="b">
        <f t="shared" si="199"/>
        <v>1</v>
      </c>
      <c r="AV269" t="b">
        <f t="shared" si="200"/>
        <v>1</v>
      </c>
      <c r="AW269" s="83">
        <f t="shared" si="162"/>
        <v>0.73</v>
      </c>
      <c r="AX269" s="83">
        <f t="shared" si="163"/>
        <v>0.73</v>
      </c>
      <c r="AY269" s="72" t="b">
        <f t="shared" si="164"/>
        <v>1</v>
      </c>
    </row>
    <row r="270" spans="1:51" s="14" customFormat="1" ht="20.25" customHeight="1" x14ac:dyDescent="0.35">
      <c r="A270" s="181" t="s">
        <v>42</v>
      </c>
      <c r="B270" s="181"/>
      <c r="C270" s="181"/>
      <c r="D270" s="181"/>
      <c r="E270" s="58">
        <f>SUM(E271:E281)</f>
        <v>6513.09</v>
      </c>
      <c r="F270" s="59">
        <f t="shared" ref="F270:AH270" si="202">SUM(F271:F281)</f>
        <v>535</v>
      </c>
      <c r="G270" s="47">
        <f t="shared" si="202"/>
        <v>6528.19</v>
      </c>
      <c r="H270" s="6">
        <f t="shared" si="202"/>
        <v>538</v>
      </c>
      <c r="I270" s="6"/>
      <c r="J270" s="6"/>
      <c r="K270" s="32">
        <f t="shared" ref="K270:M270" si="203">SUM(K271:K281)</f>
        <v>538</v>
      </c>
      <c r="L270" s="32">
        <f t="shared" si="203"/>
        <v>538</v>
      </c>
      <c r="M270" s="31">
        <f t="shared" si="203"/>
        <v>6528.19</v>
      </c>
      <c r="N270" s="32">
        <f t="shared" si="202"/>
        <v>0</v>
      </c>
      <c r="O270" s="32">
        <f t="shared" si="202"/>
        <v>0</v>
      </c>
      <c r="P270" s="32">
        <f t="shared" si="202"/>
        <v>0</v>
      </c>
      <c r="Q270" s="31">
        <f t="shared" si="202"/>
        <v>6528.19</v>
      </c>
      <c r="R270" s="48">
        <f t="shared" si="202"/>
        <v>0</v>
      </c>
      <c r="S270" s="48">
        <f t="shared" si="202"/>
        <v>0</v>
      </c>
      <c r="T270" s="19">
        <f t="shared" si="202"/>
        <v>708230276.72000003</v>
      </c>
      <c r="U270" s="19">
        <f t="shared" si="202"/>
        <v>488678890.92000002</v>
      </c>
      <c r="V270" s="19">
        <f t="shared" si="202"/>
        <v>24433944.550000001</v>
      </c>
      <c r="W270" s="19">
        <f t="shared" si="202"/>
        <v>464244946.37</v>
      </c>
      <c r="X270" s="19">
        <f t="shared" si="202"/>
        <v>0</v>
      </c>
      <c r="Y270" s="19">
        <f t="shared" si="202"/>
        <v>0</v>
      </c>
      <c r="Z270" s="19">
        <f t="shared" si="202"/>
        <v>0</v>
      </c>
      <c r="AA270" s="19">
        <f t="shared" si="202"/>
        <v>0</v>
      </c>
      <c r="AB270" s="19">
        <f t="shared" si="202"/>
        <v>219551385.80000001</v>
      </c>
      <c r="AC270" s="19">
        <f t="shared" si="202"/>
        <v>10977569.300000001</v>
      </c>
      <c r="AD270" s="19">
        <f t="shared" si="202"/>
        <v>208573816.5</v>
      </c>
      <c r="AE270" s="19">
        <f t="shared" si="202"/>
        <v>0</v>
      </c>
      <c r="AF270" s="19">
        <f t="shared" si="202"/>
        <v>0</v>
      </c>
      <c r="AG270" s="19">
        <f t="shared" si="202"/>
        <v>0</v>
      </c>
      <c r="AH270" s="19">
        <f t="shared" si="202"/>
        <v>0</v>
      </c>
      <c r="AI270" s="73">
        <v>0.69</v>
      </c>
      <c r="AJ270" s="73">
        <f t="shared" ref="AJ270" si="204">1-AI270</f>
        <v>0.31</v>
      </c>
      <c r="AK270" s="23">
        <f t="shared" si="201"/>
        <v>708230276.72000003</v>
      </c>
      <c r="AL270" s="23">
        <f t="shared" ref="AL270" si="205">ROUND(AK270*AI270,2)</f>
        <v>488678890.94</v>
      </c>
      <c r="AM270" s="23">
        <f t="shared" ref="AM270" si="206">AK270-AL270</f>
        <v>219551385.78</v>
      </c>
      <c r="AN270" s="74" t="b">
        <f t="shared" si="195"/>
        <v>1</v>
      </c>
      <c r="AO270" s="74" t="b">
        <f t="shared" si="196"/>
        <v>0</v>
      </c>
      <c r="AP270" s="74" t="b">
        <f t="shared" si="197"/>
        <v>0</v>
      </c>
      <c r="AQ270" s="6"/>
      <c r="AR270" s="29"/>
      <c r="AS270" s="29"/>
      <c r="AT270" t="b">
        <f t="shared" si="198"/>
        <v>1</v>
      </c>
      <c r="AU270" t="b">
        <f t="shared" si="199"/>
        <v>1</v>
      </c>
      <c r="AV270" t="b">
        <f t="shared" si="200"/>
        <v>1</v>
      </c>
      <c r="AW270" s="83">
        <f t="shared" si="162"/>
        <v>0.05</v>
      </c>
      <c r="AX270" s="83">
        <f t="shared" si="163"/>
        <v>0.05</v>
      </c>
      <c r="AY270" s="72" t="b">
        <f t="shared" si="164"/>
        <v>1</v>
      </c>
    </row>
    <row r="271" spans="1:51" ht="23.25" x14ac:dyDescent="0.35">
      <c r="A271" s="49">
        <v>32</v>
      </c>
      <c r="B271" s="77" t="s">
        <v>43</v>
      </c>
      <c r="C271" s="50" t="s">
        <v>44</v>
      </c>
      <c r="D271" s="51">
        <v>44546</v>
      </c>
      <c r="E271" s="52">
        <v>1787.64</v>
      </c>
      <c r="F271" s="53">
        <v>84</v>
      </c>
      <c r="G271" s="52">
        <v>1787.64</v>
      </c>
      <c r="H271" s="53">
        <v>84</v>
      </c>
      <c r="I271" s="54" t="s">
        <v>1166</v>
      </c>
      <c r="J271" s="54" t="s">
        <v>1167</v>
      </c>
      <c r="K271" s="55">
        <v>84</v>
      </c>
      <c r="L271" s="55">
        <v>84</v>
      </c>
      <c r="M271" s="56">
        <v>1787.64</v>
      </c>
      <c r="N271" s="39"/>
      <c r="O271" s="39"/>
      <c r="P271" s="39"/>
      <c r="Q271" s="56">
        <v>1787.64</v>
      </c>
      <c r="R271" s="57"/>
      <c r="S271" s="57"/>
      <c r="T271" s="18">
        <f t="shared" ref="T271:T281" si="207">AK271</f>
        <v>193937488.31999999</v>
      </c>
      <c r="U271" s="18">
        <f t="shared" ref="U271:U281" si="208">T271*AI271</f>
        <v>133816866.94</v>
      </c>
      <c r="V271" s="18">
        <f>U271*0.05</f>
        <v>6690843.3499999996</v>
      </c>
      <c r="W271" s="18">
        <f t="shared" si="192"/>
        <v>127126023.59</v>
      </c>
      <c r="X271" s="18">
        <v>0</v>
      </c>
      <c r="Y271" s="18">
        <v>0</v>
      </c>
      <c r="Z271" s="18">
        <v>0</v>
      </c>
      <c r="AA271" s="18">
        <v>0</v>
      </c>
      <c r="AB271" s="18">
        <f t="shared" ref="AB271:AB281" si="209">T271-U271</f>
        <v>60120621.380000003</v>
      </c>
      <c r="AC271" s="18">
        <f>AB271*0.05</f>
        <v>3006031.07</v>
      </c>
      <c r="AD271" s="18">
        <f t="shared" si="194"/>
        <v>57114590.310000002</v>
      </c>
      <c r="AE271" s="18">
        <v>0</v>
      </c>
      <c r="AF271" s="18">
        <v>0</v>
      </c>
      <c r="AG271" s="18">
        <v>0</v>
      </c>
      <c r="AH271" s="18">
        <v>0</v>
      </c>
      <c r="AI271" s="73">
        <v>0.69</v>
      </c>
      <c r="AJ271" s="81">
        <f t="shared" ref="AJ271:AJ281" si="210">1-AI271</f>
        <v>0.31</v>
      </c>
      <c r="AK271" s="23">
        <f t="shared" si="201"/>
        <v>193937488.31999999</v>
      </c>
      <c r="AL271" s="22">
        <f t="shared" ref="AL271:AL281" si="211">ROUND(AK271*AI271,2)</f>
        <v>133816866.94</v>
      </c>
      <c r="AM271" s="22">
        <f t="shared" ref="AM271:AM281" si="212">AK271-AL271</f>
        <v>60120621.380000003</v>
      </c>
      <c r="AN271" s="74" t="b">
        <f t="shared" si="195"/>
        <v>1</v>
      </c>
      <c r="AO271" s="74" t="b">
        <f t="shared" si="196"/>
        <v>1</v>
      </c>
      <c r="AP271" s="74" t="b">
        <f t="shared" si="197"/>
        <v>1</v>
      </c>
      <c r="AQ271" s="5"/>
      <c r="AR271" s="28" t="s">
        <v>1125</v>
      </c>
      <c r="AS271" s="28">
        <v>2024</v>
      </c>
      <c r="AT271" t="b">
        <f t="shared" si="198"/>
        <v>1</v>
      </c>
      <c r="AU271" t="b">
        <f t="shared" si="199"/>
        <v>1</v>
      </c>
      <c r="AV271" t="b">
        <f t="shared" si="200"/>
        <v>1</v>
      </c>
      <c r="AW271" s="83">
        <f t="shared" si="162"/>
        <v>0.05</v>
      </c>
      <c r="AX271" s="83">
        <f t="shared" si="163"/>
        <v>0.05</v>
      </c>
      <c r="AY271" s="72" t="b">
        <f t="shared" si="164"/>
        <v>1</v>
      </c>
    </row>
    <row r="272" spans="1:51" ht="23.25" x14ac:dyDescent="0.35">
      <c r="A272" s="49">
        <v>33</v>
      </c>
      <c r="B272" s="77" t="s">
        <v>45</v>
      </c>
      <c r="C272" s="50" t="s">
        <v>46</v>
      </c>
      <c r="D272" s="51">
        <v>44126</v>
      </c>
      <c r="E272" s="52">
        <v>1059.8</v>
      </c>
      <c r="F272" s="53">
        <v>84</v>
      </c>
      <c r="G272" s="52">
        <v>1059.8</v>
      </c>
      <c r="H272" s="53">
        <v>84</v>
      </c>
      <c r="I272" s="54" t="s">
        <v>1166</v>
      </c>
      <c r="J272" s="54" t="s">
        <v>1167</v>
      </c>
      <c r="K272" s="55">
        <v>84</v>
      </c>
      <c r="L272" s="55">
        <v>84</v>
      </c>
      <c r="M272" s="56">
        <v>1059.8</v>
      </c>
      <c r="N272" s="39"/>
      <c r="O272" s="39"/>
      <c r="P272" s="39"/>
      <c r="Q272" s="56">
        <v>1059.8</v>
      </c>
      <c r="R272" s="57"/>
      <c r="S272" s="57"/>
      <c r="T272" s="18">
        <f t="shared" si="207"/>
        <v>114975582.40000001</v>
      </c>
      <c r="U272" s="18">
        <f t="shared" si="208"/>
        <v>79333151.859999999</v>
      </c>
      <c r="V272" s="18">
        <f t="shared" ref="V272:V281" si="213">U272*0.05</f>
        <v>3966657.59</v>
      </c>
      <c r="W272" s="18">
        <f t="shared" si="192"/>
        <v>75366494.269999996</v>
      </c>
      <c r="X272" s="18">
        <v>0</v>
      </c>
      <c r="Y272" s="18">
        <v>0</v>
      </c>
      <c r="Z272" s="18">
        <v>0</v>
      </c>
      <c r="AA272" s="18">
        <v>0</v>
      </c>
      <c r="AB272" s="18">
        <f t="shared" si="209"/>
        <v>35642430.539999999</v>
      </c>
      <c r="AC272" s="18">
        <f t="shared" ref="AC272:AC281" si="214">AB272*0.05</f>
        <v>1782121.53</v>
      </c>
      <c r="AD272" s="18">
        <f t="shared" si="194"/>
        <v>33860309.009999998</v>
      </c>
      <c r="AE272" s="18">
        <v>0</v>
      </c>
      <c r="AF272" s="18">
        <v>0</v>
      </c>
      <c r="AG272" s="18">
        <v>0</v>
      </c>
      <c r="AH272" s="18">
        <v>0</v>
      </c>
      <c r="AI272" s="73">
        <v>0.69</v>
      </c>
      <c r="AJ272" s="81">
        <f t="shared" si="210"/>
        <v>0.31</v>
      </c>
      <c r="AK272" s="23">
        <f t="shared" si="201"/>
        <v>114975582.40000001</v>
      </c>
      <c r="AL272" s="22">
        <f t="shared" si="211"/>
        <v>79333151.859999999</v>
      </c>
      <c r="AM272" s="22">
        <f t="shared" si="212"/>
        <v>35642430.539999999</v>
      </c>
      <c r="AN272" s="74" t="b">
        <f t="shared" si="195"/>
        <v>1</v>
      </c>
      <c r="AO272" s="74" t="b">
        <f t="shared" si="196"/>
        <v>1</v>
      </c>
      <c r="AP272" s="74" t="b">
        <f t="shared" si="197"/>
        <v>1</v>
      </c>
      <c r="AQ272" s="5"/>
      <c r="AR272" s="28" t="s">
        <v>1125</v>
      </c>
      <c r="AS272" s="28">
        <v>2024</v>
      </c>
      <c r="AT272" t="b">
        <f t="shared" si="198"/>
        <v>1</v>
      </c>
      <c r="AU272" t="b">
        <f t="shared" si="199"/>
        <v>1</v>
      </c>
      <c r="AV272" t="b">
        <f t="shared" si="200"/>
        <v>1</v>
      </c>
      <c r="AW272" s="83">
        <f t="shared" si="162"/>
        <v>0.05</v>
      </c>
      <c r="AX272" s="83">
        <f t="shared" si="163"/>
        <v>0.05</v>
      </c>
      <c r="AY272" s="72" t="b">
        <f t="shared" si="164"/>
        <v>1</v>
      </c>
    </row>
    <row r="273" spans="1:51" ht="23.25" x14ac:dyDescent="0.35">
      <c r="A273" s="49">
        <v>34</v>
      </c>
      <c r="B273" s="77" t="s">
        <v>47</v>
      </c>
      <c r="C273" s="50" t="s">
        <v>48</v>
      </c>
      <c r="D273" s="51">
        <v>44015</v>
      </c>
      <c r="E273" s="52">
        <v>416.05</v>
      </c>
      <c r="F273" s="53">
        <v>28</v>
      </c>
      <c r="G273" s="52">
        <v>416.05</v>
      </c>
      <c r="H273" s="53">
        <v>28</v>
      </c>
      <c r="I273" s="54" t="s">
        <v>1166</v>
      </c>
      <c r="J273" s="54" t="s">
        <v>1167</v>
      </c>
      <c r="K273" s="55">
        <v>28</v>
      </c>
      <c r="L273" s="55">
        <v>28</v>
      </c>
      <c r="M273" s="56">
        <v>416.05</v>
      </c>
      <c r="N273" s="39"/>
      <c r="O273" s="39"/>
      <c r="P273" s="39"/>
      <c r="Q273" s="56">
        <v>416.05</v>
      </c>
      <c r="R273" s="57"/>
      <c r="S273" s="57"/>
      <c r="T273" s="18">
        <f t="shared" si="207"/>
        <v>45136432.399999999</v>
      </c>
      <c r="U273" s="18">
        <f t="shared" si="208"/>
        <v>31144138.359999999</v>
      </c>
      <c r="V273" s="18">
        <f t="shared" si="213"/>
        <v>1557206.92</v>
      </c>
      <c r="W273" s="18">
        <f t="shared" si="192"/>
        <v>29586931.440000001</v>
      </c>
      <c r="X273" s="18">
        <v>0</v>
      </c>
      <c r="Y273" s="18">
        <v>0</v>
      </c>
      <c r="Z273" s="18">
        <v>0</v>
      </c>
      <c r="AA273" s="18">
        <v>0</v>
      </c>
      <c r="AB273" s="18">
        <f t="shared" si="209"/>
        <v>13992294.039999999</v>
      </c>
      <c r="AC273" s="18">
        <f t="shared" si="214"/>
        <v>699614.7</v>
      </c>
      <c r="AD273" s="18">
        <f t="shared" si="194"/>
        <v>13292679.34</v>
      </c>
      <c r="AE273" s="18">
        <v>0</v>
      </c>
      <c r="AF273" s="18">
        <v>0</v>
      </c>
      <c r="AG273" s="18">
        <v>0</v>
      </c>
      <c r="AH273" s="18">
        <v>0</v>
      </c>
      <c r="AI273" s="73">
        <v>0.69</v>
      </c>
      <c r="AJ273" s="81">
        <f t="shared" si="210"/>
        <v>0.31</v>
      </c>
      <c r="AK273" s="23">
        <f t="shared" si="201"/>
        <v>45136432.399999999</v>
      </c>
      <c r="AL273" s="22">
        <f t="shared" si="211"/>
        <v>31144138.359999999</v>
      </c>
      <c r="AM273" s="22">
        <f t="shared" si="212"/>
        <v>13992294.039999999</v>
      </c>
      <c r="AN273" s="74" t="b">
        <f t="shared" si="195"/>
        <v>1</v>
      </c>
      <c r="AO273" s="74" t="b">
        <f t="shared" si="196"/>
        <v>1</v>
      </c>
      <c r="AP273" s="74" t="b">
        <f t="shared" si="197"/>
        <v>1</v>
      </c>
      <c r="AQ273" s="5"/>
      <c r="AR273" s="28" t="s">
        <v>1125</v>
      </c>
      <c r="AS273" s="28">
        <v>2024</v>
      </c>
      <c r="AT273" t="b">
        <f t="shared" si="198"/>
        <v>1</v>
      </c>
      <c r="AU273" t="b">
        <f t="shared" si="199"/>
        <v>1</v>
      </c>
      <c r="AV273" t="b">
        <f t="shared" si="200"/>
        <v>1</v>
      </c>
      <c r="AW273" s="83">
        <f t="shared" si="162"/>
        <v>0.05</v>
      </c>
      <c r="AX273" s="83">
        <f t="shared" si="163"/>
        <v>0.05</v>
      </c>
      <c r="AY273" s="72" t="b">
        <f t="shared" si="164"/>
        <v>1</v>
      </c>
    </row>
    <row r="274" spans="1:51" ht="23.25" x14ac:dyDescent="0.35">
      <c r="A274" s="49">
        <v>35</v>
      </c>
      <c r="B274" s="77" t="s">
        <v>49</v>
      </c>
      <c r="C274" s="50" t="s">
        <v>50</v>
      </c>
      <c r="D274" s="51">
        <v>44015</v>
      </c>
      <c r="E274" s="52">
        <v>363.2</v>
      </c>
      <c r="F274" s="53">
        <v>24</v>
      </c>
      <c r="G274" s="52">
        <v>363.2</v>
      </c>
      <c r="H274" s="53">
        <v>24</v>
      </c>
      <c r="I274" s="54" t="s">
        <v>1166</v>
      </c>
      <c r="J274" s="54" t="s">
        <v>1167</v>
      </c>
      <c r="K274" s="55">
        <v>24</v>
      </c>
      <c r="L274" s="55">
        <v>24</v>
      </c>
      <c r="M274" s="56">
        <v>363.2</v>
      </c>
      <c r="N274" s="39"/>
      <c r="O274" s="39"/>
      <c r="P274" s="39"/>
      <c r="Q274" s="56">
        <v>363.2</v>
      </c>
      <c r="R274" s="57"/>
      <c r="S274" s="57"/>
      <c r="T274" s="18">
        <f t="shared" si="207"/>
        <v>39402841.600000001</v>
      </c>
      <c r="U274" s="18">
        <f t="shared" si="208"/>
        <v>27187960.699999999</v>
      </c>
      <c r="V274" s="18">
        <f t="shared" si="213"/>
        <v>1359398.04</v>
      </c>
      <c r="W274" s="18">
        <f t="shared" si="192"/>
        <v>25828562.66</v>
      </c>
      <c r="X274" s="18">
        <v>0</v>
      </c>
      <c r="Y274" s="18">
        <v>0</v>
      </c>
      <c r="Z274" s="18">
        <v>0</v>
      </c>
      <c r="AA274" s="18">
        <v>0</v>
      </c>
      <c r="AB274" s="18">
        <f t="shared" si="209"/>
        <v>12214880.9</v>
      </c>
      <c r="AC274" s="18">
        <f t="shared" si="214"/>
        <v>610744.05000000005</v>
      </c>
      <c r="AD274" s="18">
        <f t="shared" si="194"/>
        <v>11604136.85</v>
      </c>
      <c r="AE274" s="18">
        <v>0</v>
      </c>
      <c r="AF274" s="18">
        <v>0</v>
      </c>
      <c r="AG274" s="18">
        <v>0</v>
      </c>
      <c r="AH274" s="18">
        <v>0</v>
      </c>
      <c r="AI274" s="73">
        <v>0.69</v>
      </c>
      <c r="AJ274" s="81">
        <f t="shared" si="210"/>
        <v>0.31</v>
      </c>
      <c r="AK274" s="23">
        <f t="shared" si="201"/>
        <v>39402841.600000001</v>
      </c>
      <c r="AL274" s="22">
        <f t="shared" si="211"/>
        <v>27187960.699999999</v>
      </c>
      <c r="AM274" s="22">
        <f t="shared" si="212"/>
        <v>12214880.9</v>
      </c>
      <c r="AN274" s="74" t="b">
        <f t="shared" si="195"/>
        <v>1</v>
      </c>
      <c r="AO274" s="74" t="b">
        <f t="shared" si="196"/>
        <v>1</v>
      </c>
      <c r="AP274" s="74" t="b">
        <f t="shared" si="197"/>
        <v>1</v>
      </c>
      <c r="AQ274" s="5"/>
      <c r="AR274" s="28" t="s">
        <v>1125</v>
      </c>
      <c r="AS274" s="28">
        <v>2024</v>
      </c>
      <c r="AT274" t="b">
        <f t="shared" si="198"/>
        <v>1</v>
      </c>
      <c r="AU274" t="b">
        <f t="shared" si="199"/>
        <v>1</v>
      </c>
      <c r="AV274" t="b">
        <f t="shared" si="200"/>
        <v>1</v>
      </c>
      <c r="AW274" s="83">
        <f t="shared" ref="AW274:AW337" si="215">V274/U274</f>
        <v>0.05</v>
      </c>
      <c r="AX274" s="83">
        <f t="shared" ref="AX274:AX337" si="216">AC274/AB274</f>
        <v>0.05</v>
      </c>
      <c r="AY274" s="72" t="b">
        <f t="shared" ref="AY274:AY337" si="217">AW274=AX274</f>
        <v>1</v>
      </c>
    </row>
    <row r="275" spans="1:51" ht="23.25" x14ac:dyDescent="0.35">
      <c r="A275" s="49">
        <v>38</v>
      </c>
      <c r="B275" s="77" t="s">
        <v>51</v>
      </c>
      <c r="C275" s="50" t="s">
        <v>52</v>
      </c>
      <c r="D275" s="51">
        <v>43570</v>
      </c>
      <c r="E275" s="52">
        <v>50.6</v>
      </c>
      <c r="F275" s="53">
        <v>11</v>
      </c>
      <c r="G275" s="52">
        <v>50.6</v>
      </c>
      <c r="H275" s="53">
        <v>11</v>
      </c>
      <c r="I275" s="54" t="s">
        <v>1166</v>
      </c>
      <c r="J275" s="54" t="s">
        <v>1167</v>
      </c>
      <c r="K275" s="55">
        <v>11</v>
      </c>
      <c r="L275" s="55">
        <v>11</v>
      </c>
      <c r="M275" s="56">
        <v>50.6</v>
      </c>
      <c r="N275" s="39"/>
      <c r="O275" s="39"/>
      <c r="P275" s="39"/>
      <c r="Q275" s="56">
        <v>50.6</v>
      </c>
      <c r="R275" s="57"/>
      <c r="S275" s="57"/>
      <c r="T275" s="18">
        <f t="shared" si="207"/>
        <v>5489492.7999999998</v>
      </c>
      <c r="U275" s="18">
        <f t="shared" si="208"/>
        <v>3787750.03</v>
      </c>
      <c r="V275" s="18">
        <f t="shared" si="213"/>
        <v>189387.5</v>
      </c>
      <c r="W275" s="18">
        <f t="shared" si="192"/>
        <v>3598362.53</v>
      </c>
      <c r="X275" s="18">
        <v>0</v>
      </c>
      <c r="Y275" s="18">
        <v>0</v>
      </c>
      <c r="Z275" s="18">
        <v>0</v>
      </c>
      <c r="AA275" s="18">
        <v>0</v>
      </c>
      <c r="AB275" s="18">
        <f t="shared" si="209"/>
        <v>1701742.77</v>
      </c>
      <c r="AC275" s="18">
        <f t="shared" si="214"/>
        <v>85087.14</v>
      </c>
      <c r="AD275" s="18">
        <f t="shared" si="194"/>
        <v>1616655.63</v>
      </c>
      <c r="AE275" s="18">
        <v>0</v>
      </c>
      <c r="AF275" s="18">
        <v>0</v>
      </c>
      <c r="AG275" s="18">
        <v>0</v>
      </c>
      <c r="AH275" s="18">
        <v>0</v>
      </c>
      <c r="AI275" s="73">
        <v>0.69</v>
      </c>
      <c r="AJ275" s="81">
        <f t="shared" si="210"/>
        <v>0.31</v>
      </c>
      <c r="AK275" s="23">
        <f t="shared" si="201"/>
        <v>5489492.7999999998</v>
      </c>
      <c r="AL275" s="22">
        <f t="shared" si="211"/>
        <v>3787750.03</v>
      </c>
      <c r="AM275" s="22">
        <f t="shared" si="212"/>
        <v>1701742.77</v>
      </c>
      <c r="AN275" s="74" t="b">
        <f t="shared" si="195"/>
        <v>1</v>
      </c>
      <c r="AO275" s="74" t="b">
        <f t="shared" si="196"/>
        <v>1</v>
      </c>
      <c r="AP275" s="74" t="b">
        <f t="shared" si="197"/>
        <v>1</v>
      </c>
      <c r="AQ275" s="5"/>
      <c r="AR275" s="28" t="s">
        <v>1125</v>
      </c>
      <c r="AS275" s="28">
        <v>2024</v>
      </c>
      <c r="AT275" t="b">
        <f t="shared" si="198"/>
        <v>1</v>
      </c>
      <c r="AU275" t="b">
        <f t="shared" si="199"/>
        <v>1</v>
      </c>
      <c r="AV275" t="b">
        <f t="shared" si="200"/>
        <v>1</v>
      </c>
      <c r="AW275" s="83">
        <f t="shared" si="215"/>
        <v>0.05</v>
      </c>
      <c r="AX275" s="83">
        <f t="shared" si="216"/>
        <v>0.05</v>
      </c>
      <c r="AY275" s="72" t="b">
        <f t="shared" si="217"/>
        <v>1</v>
      </c>
    </row>
    <row r="276" spans="1:51" ht="23.25" x14ac:dyDescent="0.35">
      <c r="A276" s="49">
        <v>39</v>
      </c>
      <c r="B276" s="77" t="s">
        <v>53</v>
      </c>
      <c r="C276" s="50" t="s">
        <v>54</v>
      </c>
      <c r="D276" s="51">
        <v>43570</v>
      </c>
      <c r="E276" s="52">
        <v>0</v>
      </c>
      <c r="F276" s="53">
        <v>0</v>
      </c>
      <c r="G276" s="52">
        <v>15.1</v>
      </c>
      <c r="H276" s="53">
        <v>3</v>
      </c>
      <c r="I276" s="54" t="s">
        <v>1166</v>
      </c>
      <c r="J276" s="54" t="s">
        <v>1167</v>
      </c>
      <c r="K276" s="55">
        <v>3</v>
      </c>
      <c r="L276" s="55">
        <v>3</v>
      </c>
      <c r="M276" s="56">
        <v>15.1</v>
      </c>
      <c r="N276" s="39"/>
      <c r="O276" s="39"/>
      <c r="P276" s="39"/>
      <c r="Q276" s="56">
        <v>15.1</v>
      </c>
      <c r="R276" s="57"/>
      <c r="S276" s="57"/>
      <c r="T276" s="18">
        <f t="shared" si="207"/>
        <v>1638168.8</v>
      </c>
      <c r="U276" s="18">
        <f t="shared" si="208"/>
        <v>1130336.47</v>
      </c>
      <c r="V276" s="18">
        <f t="shared" si="213"/>
        <v>56516.82</v>
      </c>
      <c r="W276" s="18">
        <f t="shared" si="192"/>
        <v>1073819.6499999999</v>
      </c>
      <c r="X276" s="18">
        <v>0</v>
      </c>
      <c r="Y276" s="18">
        <v>0</v>
      </c>
      <c r="Z276" s="18">
        <v>0</v>
      </c>
      <c r="AA276" s="18">
        <v>0</v>
      </c>
      <c r="AB276" s="18">
        <f t="shared" si="209"/>
        <v>507832.33</v>
      </c>
      <c r="AC276" s="18">
        <f t="shared" si="214"/>
        <v>25391.62</v>
      </c>
      <c r="AD276" s="18">
        <f t="shared" si="194"/>
        <v>482440.71</v>
      </c>
      <c r="AE276" s="18">
        <v>0</v>
      </c>
      <c r="AF276" s="18">
        <v>0</v>
      </c>
      <c r="AG276" s="18">
        <v>0</v>
      </c>
      <c r="AH276" s="18">
        <v>0</v>
      </c>
      <c r="AI276" s="73">
        <v>0.69</v>
      </c>
      <c r="AJ276" s="81">
        <f t="shared" si="210"/>
        <v>0.31</v>
      </c>
      <c r="AK276" s="23">
        <f t="shared" si="201"/>
        <v>1638168.8</v>
      </c>
      <c r="AL276" s="22">
        <f t="shared" si="211"/>
        <v>1130336.47</v>
      </c>
      <c r="AM276" s="22">
        <f t="shared" si="212"/>
        <v>507832.33</v>
      </c>
      <c r="AN276" s="74" t="b">
        <f t="shared" si="195"/>
        <v>1</v>
      </c>
      <c r="AO276" s="74" t="b">
        <f t="shared" si="196"/>
        <v>1</v>
      </c>
      <c r="AP276" s="74" t="b">
        <f t="shared" si="197"/>
        <v>1</v>
      </c>
      <c r="AQ276" s="5"/>
      <c r="AR276" s="28" t="s">
        <v>1125</v>
      </c>
      <c r="AS276" s="28">
        <v>2024</v>
      </c>
      <c r="AT276" t="b">
        <f t="shared" si="198"/>
        <v>1</v>
      </c>
      <c r="AU276" t="b">
        <f t="shared" si="199"/>
        <v>1</v>
      </c>
      <c r="AV276" t="b">
        <f t="shared" si="200"/>
        <v>1</v>
      </c>
      <c r="AW276" s="83">
        <f t="shared" si="215"/>
        <v>0.05</v>
      </c>
      <c r="AX276" s="83">
        <f t="shared" si="216"/>
        <v>0.05</v>
      </c>
      <c r="AY276" s="72" t="b">
        <f t="shared" si="217"/>
        <v>1</v>
      </c>
    </row>
    <row r="277" spans="1:51" ht="23.25" x14ac:dyDescent="0.35">
      <c r="A277" s="49">
        <v>51</v>
      </c>
      <c r="B277" s="77" t="s">
        <v>55</v>
      </c>
      <c r="C277" s="50" t="s">
        <v>56</v>
      </c>
      <c r="D277" s="51">
        <v>44015</v>
      </c>
      <c r="E277" s="52">
        <v>1059.7</v>
      </c>
      <c r="F277" s="53">
        <v>72</v>
      </c>
      <c r="G277" s="52">
        <v>1059.7</v>
      </c>
      <c r="H277" s="53">
        <v>72</v>
      </c>
      <c r="I277" s="54" t="s">
        <v>1166</v>
      </c>
      <c r="J277" s="54" t="s">
        <v>1167</v>
      </c>
      <c r="K277" s="55">
        <v>72</v>
      </c>
      <c r="L277" s="55">
        <v>72</v>
      </c>
      <c r="M277" s="56">
        <v>1059.7</v>
      </c>
      <c r="N277" s="39"/>
      <c r="O277" s="39"/>
      <c r="P277" s="39"/>
      <c r="Q277" s="56">
        <v>1059.7</v>
      </c>
      <c r="R277" s="57"/>
      <c r="S277" s="57"/>
      <c r="T277" s="18">
        <f t="shared" si="207"/>
        <v>114964733.59999999</v>
      </c>
      <c r="U277" s="18">
        <f t="shared" si="208"/>
        <v>79325666.180000007</v>
      </c>
      <c r="V277" s="18">
        <f t="shared" si="213"/>
        <v>3966283.31</v>
      </c>
      <c r="W277" s="18">
        <f t="shared" si="192"/>
        <v>75359382.870000005</v>
      </c>
      <c r="X277" s="18">
        <v>0</v>
      </c>
      <c r="Y277" s="18">
        <v>0</v>
      </c>
      <c r="Z277" s="18">
        <v>0</v>
      </c>
      <c r="AA277" s="18">
        <v>0</v>
      </c>
      <c r="AB277" s="18">
        <f t="shared" si="209"/>
        <v>35639067.420000002</v>
      </c>
      <c r="AC277" s="18">
        <f t="shared" si="214"/>
        <v>1781953.37</v>
      </c>
      <c r="AD277" s="18">
        <f t="shared" si="194"/>
        <v>33857114.049999997</v>
      </c>
      <c r="AE277" s="18">
        <v>0</v>
      </c>
      <c r="AF277" s="18">
        <v>0</v>
      </c>
      <c r="AG277" s="18">
        <v>0</v>
      </c>
      <c r="AH277" s="18">
        <v>0</v>
      </c>
      <c r="AI277" s="73">
        <v>0.69</v>
      </c>
      <c r="AJ277" s="81">
        <f t="shared" si="210"/>
        <v>0.31</v>
      </c>
      <c r="AK277" s="23">
        <f t="shared" si="201"/>
        <v>114964733.59999999</v>
      </c>
      <c r="AL277" s="22">
        <f t="shared" si="211"/>
        <v>79325666.180000007</v>
      </c>
      <c r="AM277" s="22">
        <f t="shared" si="212"/>
        <v>35639067.420000002</v>
      </c>
      <c r="AN277" s="74" t="b">
        <f t="shared" si="195"/>
        <v>1</v>
      </c>
      <c r="AO277" s="74" t="b">
        <f t="shared" si="196"/>
        <v>1</v>
      </c>
      <c r="AP277" s="74" t="b">
        <f t="shared" si="197"/>
        <v>1</v>
      </c>
      <c r="AQ277" s="5"/>
      <c r="AR277" s="28" t="s">
        <v>1125</v>
      </c>
      <c r="AS277" s="28">
        <v>2024</v>
      </c>
      <c r="AT277" t="b">
        <f t="shared" si="198"/>
        <v>1</v>
      </c>
      <c r="AU277" t="b">
        <f t="shared" si="199"/>
        <v>1</v>
      </c>
      <c r="AV277" t="b">
        <f t="shared" si="200"/>
        <v>1</v>
      </c>
      <c r="AW277" s="83">
        <f t="shared" si="215"/>
        <v>0.05</v>
      </c>
      <c r="AX277" s="83">
        <f t="shared" si="216"/>
        <v>0.05</v>
      </c>
      <c r="AY277" s="72" t="b">
        <f t="shared" si="217"/>
        <v>1</v>
      </c>
    </row>
    <row r="278" spans="1:51" ht="23.25" x14ac:dyDescent="0.35">
      <c r="A278" s="49">
        <v>57</v>
      </c>
      <c r="B278" s="77" t="s">
        <v>57</v>
      </c>
      <c r="C278" s="50" t="s">
        <v>58</v>
      </c>
      <c r="D278" s="51">
        <v>44015</v>
      </c>
      <c r="E278" s="52">
        <v>152.19999999999999</v>
      </c>
      <c r="F278" s="53">
        <v>19</v>
      </c>
      <c r="G278" s="52">
        <v>152.19999999999999</v>
      </c>
      <c r="H278" s="53">
        <v>19</v>
      </c>
      <c r="I278" s="54" t="s">
        <v>1166</v>
      </c>
      <c r="J278" s="54" t="s">
        <v>1167</v>
      </c>
      <c r="K278" s="55">
        <v>19</v>
      </c>
      <c r="L278" s="55">
        <v>19</v>
      </c>
      <c r="M278" s="56">
        <v>152.19999999999999</v>
      </c>
      <c r="N278" s="39"/>
      <c r="O278" s="39"/>
      <c r="P278" s="39"/>
      <c r="Q278" s="56">
        <v>152.19999999999999</v>
      </c>
      <c r="R278" s="57"/>
      <c r="S278" s="57"/>
      <c r="T278" s="18">
        <f t="shared" si="207"/>
        <v>16511873.6</v>
      </c>
      <c r="U278" s="18">
        <f t="shared" si="208"/>
        <v>11393192.779999999</v>
      </c>
      <c r="V278" s="18">
        <f t="shared" si="213"/>
        <v>569659.64</v>
      </c>
      <c r="W278" s="18">
        <f t="shared" si="192"/>
        <v>10823533.140000001</v>
      </c>
      <c r="X278" s="18">
        <v>0</v>
      </c>
      <c r="Y278" s="18">
        <v>0</v>
      </c>
      <c r="Z278" s="18">
        <v>0</v>
      </c>
      <c r="AA278" s="18">
        <v>0</v>
      </c>
      <c r="AB278" s="18">
        <f t="shared" si="209"/>
        <v>5118680.82</v>
      </c>
      <c r="AC278" s="18">
        <f t="shared" si="214"/>
        <v>255934.04</v>
      </c>
      <c r="AD278" s="18">
        <f t="shared" si="194"/>
        <v>4862746.78</v>
      </c>
      <c r="AE278" s="18">
        <v>0</v>
      </c>
      <c r="AF278" s="18">
        <v>0</v>
      </c>
      <c r="AG278" s="18">
        <v>0</v>
      </c>
      <c r="AH278" s="18">
        <v>0</v>
      </c>
      <c r="AI278" s="73">
        <v>0.69</v>
      </c>
      <c r="AJ278" s="81">
        <f t="shared" si="210"/>
        <v>0.31</v>
      </c>
      <c r="AK278" s="23">
        <f t="shared" si="201"/>
        <v>16511873.6</v>
      </c>
      <c r="AL278" s="22">
        <f t="shared" si="211"/>
        <v>11393192.779999999</v>
      </c>
      <c r="AM278" s="22">
        <f t="shared" si="212"/>
        <v>5118680.82</v>
      </c>
      <c r="AN278" s="74" t="b">
        <f t="shared" si="195"/>
        <v>1</v>
      </c>
      <c r="AO278" s="74" t="b">
        <f t="shared" si="196"/>
        <v>1</v>
      </c>
      <c r="AP278" s="74" t="b">
        <f t="shared" si="197"/>
        <v>1</v>
      </c>
      <c r="AQ278" s="5"/>
      <c r="AR278" s="28" t="s">
        <v>1125</v>
      </c>
      <c r="AS278" s="28">
        <v>2024</v>
      </c>
      <c r="AT278" t="b">
        <f t="shared" si="198"/>
        <v>1</v>
      </c>
      <c r="AU278" t="b">
        <f t="shared" si="199"/>
        <v>1</v>
      </c>
      <c r="AV278" t="b">
        <f t="shared" si="200"/>
        <v>1</v>
      </c>
      <c r="AW278" s="83">
        <f t="shared" si="215"/>
        <v>0.05</v>
      </c>
      <c r="AX278" s="83">
        <f t="shared" si="216"/>
        <v>0.05</v>
      </c>
      <c r="AY278" s="72" t="b">
        <f t="shared" si="217"/>
        <v>1</v>
      </c>
    </row>
    <row r="279" spans="1:51" ht="23.25" x14ac:dyDescent="0.35">
      <c r="A279" s="49">
        <v>58</v>
      </c>
      <c r="B279" s="77" t="s">
        <v>59</v>
      </c>
      <c r="C279" s="50" t="s">
        <v>60</v>
      </c>
      <c r="D279" s="51">
        <v>44015</v>
      </c>
      <c r="E279" s="52">
        <v>546.6</v>
      </c>
      <c r="F279" s="53">
        <v>82</v>
      </c>
      <c r="G279" s="52">
        <v>546.6</v>
      </c>
      <c r="H279" s="53">
        <v>82</v>
      </c>
      <c r="I279" s="54" t="s">
        <v>1166</v>
      </c>
      <c r="J279" s="54" t="s">
        <v>1167</v>
      </c>
      <c r="K279" s="55">
        <v>82</v>
      </c>
      <c r="L279" s="55">
        <v>82</v>
      </c>
      <c r="M279" s="56">
        <v>546.6</v>
      </c>
      <c r="N279" s="39"/>
      <c r="O279" s="39"/>
      <c r="P279" s="39"/>
      <c r="Q279" s="56">
        <v>546.6</v>
      </c>
      <c r="R279" s="57"/>
      <c r="S279" s="57"/>
      <c r="T279" s="18">
        <f t="shared" si="207"/>
        <v>59299540.799999997</v>
      </c>
      <c r="U279" s="18">
        <f t="shared" si="208"/>
        <v>40916683.149999999</v>
      </c>
      <c r="V279" s="18">
        <f t="shared" si="213"/>
        <v>2045834.16</v>
      </c>
      <c r="W279" s="18">
        <f t="shared" si="192"/>
        <v>38870848.990000002</v>
      </c>
      <c r="X279" s="18">
        <v>0</v>
      </c>
      <c r="Y279" s="18">
        <v>0</v>
      </c>
      <c r="Z279" s="18">
        <v>0</v>
      </c>
      <c r="AA279" s="18">
        <v>0</v>
      </c>
      <c r="AB279" s="18">
        <f t="shared" si="209"/>
        <v>18382857.649999999</v>
      </c>
      <c r="AC279" s="18">
        <f t="shared" si="214"/>
        <v>919142.88</v>
      </c>
      <c r="AD279" s="18">
        <f t="shared" si="194"/>
        <v>17463714.77</v>
      </c>
      <c r="AE279" s="18">
        <v>0</v>
      </c>
      <c r="AF279" s="18">
        <v>0</v>
      </c>
      <c r="AG279" s="18">
        <v>0</v>
      </c>
      <c r="AH279" s="18">
        <v>0</v>
      </c>
      <c r="AI279" s="73">
        <v>0.69</v>
      </c>
      <c r="AJ279" s="81">
        <f t="shared" si="210"/>
        <v>0.31</v>
      </c>
      <c r="AK279" s="23">
        <f t="shared" si="201"/>
        <v>59299540.799999997</v>
      </c>
      <c r="AL279" s="22">
        <f t="shared" si="211"/>
        <v>40916683.149999999</v>
      </c>
      <c r="AM279" s="22">
        <f t="shared" si="212"/>
        <v>18382857.649999999</v>
      </c>
      <c r="AN279" s="74" t="b">
        <f t="shared" si="195"/>
        <v>1</v>
      </c>
      <c r="AO279" s="74" t="b">
        <f t="shared" si="196"/>
        <v>1</v>
      </c>
      <c r="AP279" s="74" t="b">
        <f t="shared" si="197"/>
        <v>1</v>
      </c>
      <c r="AQ279" s="5"/>
      <c r="AR279" s="28" t="s">
        <v>1125</v>
      </c>
      <c r="AS279" s="28">
        <v>2024</v>
      </c>
      <c r="AT279" t="b">
        <f t="shared" si="198"/>
        <v>1</v>
      </c>
      <c r="AU279" t="b">
        <f t="shared" si="199"/>
        <v>1</v>
      </c>
      <c r="AV279" t="b">
        <f t="shared" si="200"/>
        <v>1</v>
      </c>
      <c r="AW279" s="83">
        <f t="shared" si="215"/>
        <v>0.05</v>
      </c>
      <c r="AX279" s="83">
        <f t="shared" si="216"/>
        <v>0.05</v>
      </c>
      <c r="AY279" s="72" t="b">
        <f t="shared" si="217"/>
        <v>1</v>
      </c>
    </row>
    <row r="280" spans="1:51" ht="23.25" x14ac:dyDescent="0.35">
      <c r="A280" s="49">
        <v>59</v>
      </c>
      <c r="B280" s="77" t="s">
        <v>61</v>
      </c>
      <c r="C280" s="50" t="s">
        <v>62</v>
      </c>
      <c r="D280" s="51">
        <v>44015</v>
      </c>
      <c r="E280" s="52">
        <v>550.6</v>
      </c>
      <c r="F280" s="53">
        <v>61</v>
      </c>
      <c r="G280" s="52">
        <v>550.6</v>
      </c>
      <c r="H280" s="53">
        <v>61</v>
      </c>
      <c r="I280" s="54" t="s">
        <v>1166</v>
      </c>
      <c r="J280" s="54" t="s">
        <v>1167</v>
      </c>
      <c r="K280" s="55">
        <v>61</v>
      </c>
      <c r="L280" s="55">
        <v>61</v>
      </c>
      <c r="M280" s="56">
        <v>550.6</v>
      </c>
      <c r="N280" s="39"/>
      <c r="O280" s="39"/>
      <c r="P280" s="39"/>
      <c r="Q280" s="56">
        <v>550.6</v>
      </c>
      <c r="R280" s="57"/>
      <c r="S280" s="57"/>
      <c r="T280" s="18">
        <f t="shared" si="207"/>
        <v>59733492.799999997</v>
      </c>
      <c r="U280" s="18">
        <f t="shared" si="208"/>
        <v>41216110.030000001</v>
      </c>
      <c r="V280" s="18">
        <f t="shared" si="213"/>
        <v>2060805.5</v>
      </c>
      <c r="W280" s="18">
        <f t="shared" si="192"/>
        <v>39155304.530000001</v>
      </c>
      <c r="X280" s="18">
        <v>0</v>
      </c>
      <c r="Y280" s="18">
        <v>0</v>
      </c>
      <c r="Z280" s="18">
        <v>0</v>
      </c>
      <c r="AA280" s="18">
        <v>0</v>
      </c>
      <c r="AB280" s="18">
        <f t="shared" si="209"/>
        <v>18517382.77</v>
      </c>
      <c r="AC280" s="18">
        <f t="shared" si="214"/>
        <v>925869.14</v>
      </c>
      <c r="AD280" s="18">
        <f t="shared" si="194"/>
        <v>17591513.629999999</v>
      </c>
      <c r="AE280" s="18">
        <v>0</v>
      </c>
      <c r="AF280" s="18">
        <v>0</v>
      </c>
      <c r="AG280" s="18">
        <v>0</v>
      </c>
      <c r="AH280" s="18">
        <v>0</v>
      </c>
      <c r="AI280" s="73">
        <v>0.69</v>
      </c>
      <c r="AJ280" s="81">
        <f t="shared" si="210"/>
        <v>0.31</v>
      </c>
      <c r="AK280" s="23">
        <f t="shared" si="201"/>
        <v>59733492.799999997</v>
      </c>
      <c r="AL280" s="22">
        <f t="shared" si="211"/>
        <v>41216110.030000001</v>
      </c>
      <c r="AM280" s="22">
        <f t="shared" si="212"/>
        <v>18517382.77</v>
      </c>
      <c r="AN280" s="74" t="b">
        <f t="shared" si="195"/>
        <v>1</v>
      </c>
      <c r="AO280" s="74" t="b">
        <f t="shared" si="196"/>
        <v>1</v>
      </c>
      <c r="AP280" s="74" t="b">
        <f t="shared" si="197"/>
        <v>1</v>
      </c>
      <c r="AQ280" s="5"/>
      <c r="AR280" s="28" t="s">
        <v>1125</v>
      </c>
      <c r="AS280" s="28">
        <v>2024</v>
      </c>
      <c r="AT280" t="b">
        <f t="shared" si="198"/>
        <v>1</v>
      </c>
      <c r="AU280" t="b">
        <f t="shared" si="199"/>
        <v>1</v>
      </c>
      <c r="AV280" t="b">
        <f t="shared" si="200"/>
        <v>1</v>
      </c>
      <c r="AW280" s="83">
        <f t="shared" si="215"/>
        <v>0.05</v>
      </c>
      <c r="AX280" s="83">
        <f t="shared" si="216"/>
        <v>0.05</v>
      </c>
      <c r="AY280" s="72" t="b">
        <f t="shared" si="217"/>
        <v>1</v>
      </c>
    </row>
    <row r="281" spans="1:51" ht="23.25" x14ac:dyDescent="0.35">
      <c r="A281" s="49">
        <v>60</v>
      </c>
      <c r="B281" s="77" t="s">
        <v>63</v>
      </c>
      <c r="C281" s="50" t="s">
        <v>64</v>
      </c>
      <c r="D281" s="51">
        <v>44015</v>
      </c>
      <c r="E281" s="52">
        <v>526.70000000000005</v>
      </c>
      <c r="F281" s="53">
        <v>70</v>
      </c>
      <c r="G281" s="52">
        <v>526.70000000000005</v>
      </c>
      <c r="H281" s="53">
        <v>70</v>
      </c>
      <c r="I281" s="54" t="s">
        <v>1166</v>
      </c>
      <c r="J281" s="54" t="s">
        <v>1167</v>
      </c>
      <c r="K281" s="55">
        <v>70</v>
      </c>
      <c r="L281" s="55">
        <v>70</v>
      </c>
      <c r="M281" s="56">
        <v>526.70000000000005</v>
      </c>
      <c r="N281" s="39"/>
      <c r="O281" s="39"/>
      <c r="P281" s="39"/>
      <c r="Q281" s="56">
        <v>526.70000000000005</v>
      </c>
      <c r="R281" s="57"/>
      <c r="S281" s="57"/>
      <c r="T281" s="18">
        <f t="shared" si="207"/>
        <v>57140629.600000001</v>
      </c>
      <c r="U281" s="18">
        <f t="shared" si="208"/>
        <v>39427034.420000002</v>
      </c>
      <c r="V281" s="18">
        <f t="shared" si="213"/>
        <v>1971351.72</v>
      </c>
      <c r="W281" s="18">
        <f t="shared" si="192"/>
        <v>37455682.700000003</v>
      </c>
      <c r="X281" s="18">
        <v>0</v>
      </c>
      <c r="Y281" s="18">
        <v>0</v>
      </c>
      <c r="Z281" s="18">
        <v>0</v>
      </c>
      <c r="AA281" s="18">
        <v>0</v>
      </c>
      <c r="AB281" s="18">
        <f t="shared" si="209"/>
        <v>17713595.18</v>
      </c>
      <c r="AC281" s="18">
        <f t="shared" si="214"/>
        <v>885679.76</v>
      </c>
      <c r="AD281" s="18">
        <f t="shared" si="194"/>
        <v>16827915.420000002</v>
      </c>
      <c r="AE281" s="18">
        <v>0</v>
      </c>
      <c r="AF281" s="18">
        <v>0</v>
      </c>
      <c r="AG281" s="18">
        <v>0</v>
      </c>
      <c r="AH281" s="18">
        <v>0</v>
      </c>
      <c r="AI281" s="73">
        <v>0.69</v>
      </c>
      <c r="AJ281" s="81">
        <f t="shared" si="210"/>
        <v>0.31</v>
      </c>
      <c r="AK281" s="23">
        <f t="shared" si="201"/>
        <v>57140629.600000001</v>
      </c>
      <c r="AL281" s="22">
        <f t="shared" si="211"/>
        <v>39427034.420000002</v>
      </c>
      <c r="AM281" s="22">
        <f t="shared" si="212"/>
        <v>17713595.18</v>
      </c>
      <c r="AN281" s="74" t="b">
        <f t="shared" si="195"/>
        <v>1</v>
      </c>
      <c r="AO281" s="74" t="b">
        <f t="shared" si="196"/>
        <v>1</v>
      </c>
      <c r="AP281" s="74" t="b">
        <f t="shared" si="197"/>
        <v>1</v>
      </c>
      <c r="AQ281" s="5"/>
      <c r="AR281" s="28" t="s">
        <v>1125</v>
      </c>
      <c r="AS281" s="28">
        <v>2024</v>
      </c>
      <c r="AT281" t="b">
        <f t="shared" si="198"/>
        <v>1</v>
      </c>
      <c r="AU281" t="b">
        <f t="shared" si="199"/>
        <v>1</v>
      </c>
      <c r="AV281" t="b">
        <f t="shared" si="200"/>
        <v>1</v>
      </c>
      <c r="AW281" s="83">
        <f t="shared" si="215"/>
        <v>0.05</v>
      </c>
      <c r="AX281" s="83">
        <f t="shared" si="216"/>
        <v>0.05</v>
      </c>
      <c r="AY281" s="72" t="b">
        <f t="shared" si="217"/>
        <v>1</v>
      </c>
    </row>
    <row r="282" spans="1:51" s="14" customFormat="1" ht="20.25" customHeight="1" x14ac:dyDescent="0.35">
      <c r="A282" s="181" t="s">
        <v>65</v>
      </c>
      <c r="B282" s="181"/>
      <c r="C282" s="181"/>
      <c r="D282" s="181"/>
      <c r="E282" s="58">
        <f>SUM(E283)</f>
        <v>196.1</v>
      </c>
      <c r="F282" s="59">
        <f t="shared" ref="F282:AH282" si="218">SUM(F283)</f>
        <v>15</v>
      </c>
      <c r="G282" s="47">
        <f t="shared" si="218"/>
        <v>196.1</v>
      </c>
      <c r="H282" s="6">
        <f t="shared" si="218"/>
        <v>15</v>
      </c>
      <c r="I282" s="6"/>
      <c r="J282" s="6"/>
      <c r="K282" s="32">
        <f t="shared" si="218"/>
        <v>15</v>
      </c>
      <c r="L282" s="32">
        <f t="shared" si="218"/>
        <v>15</v>
      </c>
      <c r="M282" s="31">
        <f t="shared" si="218"/>
        <v>196.1</v>
      </c>
      <c r="N282" s="32">
        <f t="shared" si="218"/>
        <v>0</v>
      </c>
      <c r="O282" s="32">
        <f t="shared" si="218"/>
        <v>0</v>
      </c>
      <c r="P282" s="32">
        <f t="shared" si="218"/>
        <v>0</v>
      </c>
      <c r="Q282" s="31">
        <f t="shared" si="218"/>
        <v>196.1</v>
      </c>
      <c r="R282" s="48">
        <f t="shared" si="218"/>
        <v>0</v>
      </c>
      <c r="S282" s="48">
        <f t="shared" si="218"/>
        <v>0</v>
      </c>
      <c r="T282" s="19">
        <f t="shared" si="218"/>
        <v>21274496.800000001</v>
      </c>
      <c r="U282" s="19">
        <f t="shared" si="218"/>
        <v>19083223.629999999</v>
      </c>
      <c r="V282" s="19">
        <f t="shared" si="218"/>
        <v>5274404.49</v>
      </c>
      <c r="W282" s="19">
        <f t="shared" si="218"/>
        <v>13808819.140000001</v>
      </c>
      <c r="X282" s="19">
        <f t="shared" si="218"/>
        <v>0</v>
      </c>
      <c r="Y282" s="19">
        <f t="shared" si="218"/>
        <v>0</v>
      </c>
      <c r="Z282" s="19">
        <f t="shared" si="218"/>
        <v>0</v>
      </c>
      <c r="AA282" s="19">
        <f t="shared" si="218"/>
        <v>0</v>
      </c>
      <c r="AB282" s="19">
        <f t="shared" si="218"/>
        <v>2191273.17</v>
      </c>
      <c r="AC282" s="19">
        <f t="shared" si="218"/>
        <v>605645.11</v>
      </c>
      <c r="AD282" s="19">
        <f t="shared" si="218"/>
        <v>1585628.06</v>
      </c>
      <c r="AE282" s="19">
        <f t="shared" si="218"/>
        <v>0</v>
      </c>
      <c r="AF282" s="19">
        <f t="shared" si="218"/>
        <v>0</v>
      </c>
      <c r="AG282" s="19">
        <f t="shared" si="218"/>
        <v>0</v>
      </c>
      <c r="AH282" s="19">
        <f t="shared" si="218"/>
        <v>0</v>
      </c>
      <c r="AI282" s="73">
        <v>0.89700000000000002</v>
      </c>
      <c r="AJ282" s="73">
        <f t="shared" ref="AJ282" si="219">1-AI282</f>
        <v>0.10299999999999999</v>
      </c>
      <c r="AK282" s="23">
        <f t="shared" si="201"/>
        <v>21274496.800000001</v>
      </c>
      <c r="AL282" s="23">
        <f t="shared" ref="AL282" si="220">ROUND(AK282*AI282,2)</f>
        <v>19083223.629999999</v>
      </c>
      <c r="AM282" s="23">
        <f t="shared" ref="AM282" si="221">AK282-AL282</f>
        <v>2191273.17</v>
      </c>
      <c r="AN282" s="74" t="b">
        <f t="shared" si="195"/>
        <v>1</v>
      </c>
      <c r="AO282" s="74" t="b">
        <f t="shared" si="196"/>
        <v>1</v>
      </c>
      <c r="AP282" s="74" t="b">
        <f t="shared" si="197"/>
        <v>1</v>
      </c>
      <c r="AQ282" s="6"/>
      <c r="AR282" s="29"/>
      <c r="AS282" s="29"/>
      <c r="AT282" t="b">
        <f t="shared" si="198"/>
        <v>1</v>
      </c>
      <c r="AU282" t="b">
        <f t="shared" si="199"/>
        <v>1</v>
      </c>
      <c r="AV282" t="b">
        <f t="shared" si="200"/>
        <v>1</v>
      </c>
      <c r="AW282" s="83">
        <f t="shared" si="215"/>
        <v>0.28000000000000003</v>
      </c>
      <c r="AX282" s="83">
        <f t="shared" si="216"/>
        <v>0.28000000000000003</v>
      </c>
      <c r="AY282" s="72" t="b">
        <f t="shared" si="217"/>
        <v>1</v>
      </c>
    </row>
    <row r="283" spans="1:51" ht="23.25" x14ac:dyDescent="0.35">
      <c r="A283" s="49">
        <v>66</v>
      </c>
      <c r="B283" s="77" t="s">
        <v>71</v>
      </c>
      <c r="C283" s="50">
        <v>487</v>
      </c>
      <c r="D283" s="51">
        <v>43706</v>
      </c>
      <c r="E283" s="52">
        <v>196.1</v>
      </c>
      <c r="F283" s="53">
        <v>15</v>
      </c>
      <c r="G283" s="52">
        <v>196.1</v>
      </c>
      <c r="H283" s="53">
        <v>15</v>
      </c>
      <c r="I283" s="54" t="s">
        <v>1166</v>
      </c>
      <c r="J283" s="54" t="s">
        <v>1167</v>
      </c>
      <c r="K283" s="55">
        <v>15</v>
      </c>
      <c r="L283" s="55">
        <v>15</v>
      </c>
      <c r="M283" s="56">
        <v>196.1</v>
      </c>
      <c r="N283" s="39"/>
      <c r="O283" s="39"/>
      <c r="P283" s="39"/>
      <c r="Q283" s="56">
        <v>196.1</v>
      </c>
      <c r="R283" s="57"/>
      <c r="S283" s="57"/>
      <c r="T283" s="18">
        <f>AK283</f>
        <v>21274496.800000001</v>
      </c>
      <c r="U283" s="18">
        <f>T283*AI283</f>
        <v>19083223.629999999</v>
      </c>
      <c r="V283" s="18">
        <v>5274404.49</v>
      </c>
      <c r="W283" s="18">
        <f t="shared" si="192"/>
        <v>13808819.140000001</v>
      </c>
      <c r="X283" s="18">
        <v>0</v>
      </c>
      <c r="Y283" s="18">
        <v>0</v>
      </c>
      <c r="Z283" s="18">
        <v>0</v>
      </c>
      <c r="AA283" s="18">
        <v>0</v>
      </c>
      <c r="AB283" s="18">
        <f>T283-U283</f>
        <v>2191273.17</v>
      </c>
      <c r="AC283" s="18">
        <v>605645.11</v>
      </c>
      <c r="AD283" s="18">
        <f>AB283-AC283</f>
        <v>1585628.06</v>
      </c>
      <c r="AE283" s="18">
        <v>0</v>
      </c>
      <c r="AF283" s="18">
        <v>0</v>
      </c>
      <c r="AG283" s="18">
        <v>0</v>
      </c>
      <c r="AH283" s="18">
        <v>0</v>
      </c>
      <c r="AI283" s="73">
        <v>0.89700000000000002</v>
      </c>
      <c r="AJ283" s="81">
        <f>1-AI283</f>
        <v>0.10299999999999999</v>
      </c>
      <c r="AK283" s="23">
        <f t="shared" si="201"/>
        <v>21274496.800000001</v>
      </c>
      <c r="AL283" s="22">
        <f>ROUND(AK283*AI283,2)</f>
        <v>19083223.629999999</v>
      </c>
      <c r="AM283" s="22">
        <f>AK283-AL283</f>
        <v>2191273.17</v>
      </c>
      <c r="AN283" s="74" t="b">
        <f t="shared" si="195"/>
        <v>1</v>
      </c>
      <c r="AO283" s="74" t="b">
        <f t="shared" si="196"/>
        <v>1</v>
      </c>
      <c r="AP283" s="74" t="b">
        <f t="shared" si="197"/>
        <v>1</v>
      </c>
      <c r="AQ283" s="5"/>
      <c r="AR283" s="28" t="s">
        <v>1125</v>
      </c>
      <c r="AS283" s="28">
        <v>2024</v>
      </c>
      <c r="AT283" t="b">
        <f t="shared" si="198"/>
        <v>1</v>
      </c>
      <c r="AU283" t="b">
        <f t="shared" si="199"/>
        <v>1</v>
      </c>
      <c r="AV283" t="b">
        <f t="shared" si="200"/>
        <v>1</v>
      </c>
      <c r="AW283" s="83">
        <f t="shared" si="215"/>
        <v>0.28000000000000003</v>
      </c>
      <c r="AX283" s="83">
        <f t="shared" si="216"/>
        <v>0.28000000000000003</v>
      </c>
      <c r="AY283" s="72" t="b">
        <f t="shared" si="217"/>
        <v>1</v>
      </c>
    </row>
    <row r="284" spans="1:51" s="14" customFormat="1" ht="20.25" customHeight="1" x14ac:dyDescent="0.35">
      <c r="A284" s="181" t="s">
        <v>117</v>
      </c>
      <c r="B284" s="181"/>
      <c r="C284" s="181"/>
      <c r="D284" s="181"/>
      <c r="E284" s="58">
        <f>SUM(E285:E288)</f>
        <v>580.6</v>
      </c>
      <c r="F284" s="59">
        <f t="shared" ref="F284:AH284" si="222">SUM(F285:F288)</f>
        <v>33</v>
      </c>
      <c r="G284" s="47">
        <f t="shared" si="222"/>
        <v>580.6</v>
      </c>
      <c r="H284" s="6">
        <f t="shared" si="222"/>
        <v>33</v>
      </c>
      <c r="I284" s="6"/>
      <c r="J284" s="6"/>
      <c r="K284" s="32">
        <f t="shared" ref="K284:M284" si="223">SUM(K285:K288)</f>
        <v>33</v>
      </c>
      <c r="L284" s="32">
        <f t="shared" si="223"/>
        <v>33</v>
      </c>
      <c r="M284" s="31">
        <f t="shared" si="223"/>
        <v>580.6</v>
      </c>
      <c r="N284" s="32">
        <f t="shared" si="222"/>
        <v>0</v>
      </c>
      <c r="O284" s="32">
        <f t="shared" si="222"/>
        <v>0</v>
      </c>
      <c r="P284" s="32">
        <f t="shared" si="222"/>
        <v>0</v>
      </c>
      <c r="Q284" s="31">
        <f t="shared" si="222"/>
        <v>580.6</v>
      </c>
      <c r="R284" s="48">
        <f t="shared" si="222"/>
        <v>0</v>
      </c>
      <c r="S284" s="48">
        <f t="shared" si="222"/>
        <v>0</v>
      </c>
      <c r="T284" s="19">
        <f t="shared" si="222"/>
        <v>62988132.799999997</v>
      </c>
      <c r="U284" s="19">
        <f t="shared" si="222"/>
        <v>40879298.18</v>
      </c>
      <c r="V284" s="19">
        <f t="shared" si="222"/>
        <v>4808915.03</v>
      </c>
      <c r="W284" s="19">
        <f t="shared" si="222"/>
        <v>36070383.149999999</v>
      </c>
      <c r="X284" s="19">
        <f t="shared" si="222"/>
        <v>0</v>
      </c>
      <c r="Y284" s="19">
        <f t="shared" si="222"/>
        <v>0</v>
      </c>
      <c r="Z284" s="19">
        <f t="shared" si="222"/>
        <v>0</v>
      </c>
      <c r="AA284" s="19">
        <f t="shared" si="222"/>
        <v>0</v>
      </c>
      <c r="AB284" s="19">
        <f t="shared" si="222"/>
        <v>22108834.620000001</v>
      </c>
      <c r="AC284" s="19">
        <f t="shared" si="222"/>
        <v>2600815.37</v>
      </c>
      <c r="AD284" s="19">
        <f t="shared" si="222"/>
        <v>19508019.25</v>
      </c>
      <c r="AE284" s="19">
        <f t="shared" si="222"/>
        <v>0</v>
      </c>
      <c r="AF284" s="19">
        <f t="shared" si="222"/>
        <v>0</v>
      </c>
      <c r="AG284" s="19">
        <f t="shared" si="222"/>
        <v>0</v>
      </c>
      <c r="AH284" s="19">
        <f t="shared" si="222"/>
        <v>0</v>
      </c>
      <c r="AI284" s="73">
        <v>0.64900000000000002</v>
      </c>
      <c r="AJ284" s="73">
        <f t="shared" ref="AJ284" si="224">1-AI284</f>
        <v>0.35099999999999998</v>
      </c>
      <c r="AK284" s="23">
        <f t="shared" si="201"/>
        <v>62988132.799999997</v>
      </c>
      <c r="AL284" s="23">
        <f t="shared" ref="AL284" si="225">ROUND(AK284*AI284,2)</f>
        <v>40879298.189999998</v>
      </c>
      <c r="AM284" s="23">
        <f t="shared" ref="AM284" si="226">AK284-AL284</f>
        <v>22108834.609999999</v>
      </c>
      <c r="AN284" s="74" t="b">
        <f t="shared" si="195"/>
        <v>1</v>
      </c>
      <c r="AO284" s="74" t="b">
        <f t="shared" si="196"/>
        <v>0</v>
      </c>
      <c r="AP284" s="74" t="b">
        <f t="shared" si="197"/>
        <v>0</v>
      </c>
      <c r="AQ284" s="6"/>
      <c r="AR284" s="29"/>
      <c r="AS284" s="29"/>
      <c r="AT284" t="b">
        <f t="shared" si="198"/>
        <v>1</v>
      </c>
      <c r="AU284" t="b">
        <f t="shared" si="199"/>
        <v>1</v>
      </c>
      <c r="AV284" t="b">
        <f t="shared" si="200"/>
        <v>1</v>
      </c>
      <c r="AW284" s="83">
        <f t="shared" si="215"/>
        <v>0.12</v>
      </c>
      <c r="AX284" s="83">
        <f t="shared" si="216"/>
        <v>0.12</v>
      </c>
      <c r="AY284" s="72" t="b">
        <f t="shared" si="217"/>
        <v>1</v>
      </c>
    </row>
    <row r="285" spans="1:51" ht="23.25" x14ac:dyDescent="0.35">
      <c r="A285" s="49">
        <v>110</v>
      </c>
      <c r="B285" s="77" t="s">
        <v>120</v>
      </c>
      <c r="C285" s="50">
        <v>2748</v>
      </c>
      <c r="D285" s="51">
        <v>44179</v>
      </c>
      <c r="E285" s="52">
        <v>47.5</v>
      </c>
      <c r="F285" s="53">
        <v>3</v>
      </c>
      <c r="G285" s="52">
        <v>47.5</v>
      </c>
      <c r="H285" s="53">
        <v>3</v>
      </c>
      <c r="I285" s="54" t="s">
        <v>1166</v>
      </c>
      <c r="J285" s="54" t="s">
        <v>1167</v>
      </c>
      <c r="K285" s="55">
        <v>3</v>
      </c>
      <c r="L285" s="55">
        <v>3</v>
      </c>
      <c r="M285" s="56">
        <v>47.5</v>
      </c>
      <c r="N285" s="39"/>
      <c r="O285" s="39"/>
      <c r="P285" s="39"/>
      <c r="Q285" s="56">
        <v>47.5</v>
      </c>
      <c r="R285" s="57"/>
      <c r="S285" s="57"/>
      <c r="T285" s="18">
        <f>AK285</f>
        <v>5153180</v>
      </c>
      <c r="U285" s="18">
        <f>T285*AI285</f>
        <v>3344413.82</v>
      </c>
      <c r="V285" s="18">
        <v>0</v>
      </c>
      <c r="W285" s="18">
        <f t="shared" ref="W285:W287" si="227">U285</f>
        <v>3344413.82</v>
      </c>
      <c r="X285" s="18">
        <v>0</v>
      </c>
      <c r="Y285" s="18">
        <v>0</v>
      </c>
      <c r="Z285" s="18">
        <v>0</v>
      </c>
      <c r="AA285" s="18">
        <v>0</v>
      </c>
      <c r="AB285" s="18">
        <f>T285-U285</f>
        <v>1808766.18</v>
      </c>
      <c r="AC285" s="18">
        <v>0</v>
      </c>
      <c r="AD285" s="18">
        <f t="shared" ref="AD285:AD287" si="228">AB285</f>
        <v>1808766.18</v>
      </c>
      <c r="AE285" s="18">
        <v>0</v>
      </c>
      <c r="AF285" s="18">
        <v>0</v>
      </c>
      <c r="AG285" s="18">
        <v>0</v>
      </c>
      <c r="AH285" s="18">
        <v>0</v>
      </c>
      <c r="AI285" s="73">
        <v>0.64900000000000002</v>
      </c>
      <c r="AJ285" s="81">
        <f>1-AI285</f>
        <v>0.35099999999999998</v>
      </c>
      <c r="AK285" s="23">
        <f t="shared" si="201"/>
        <v>5153180</v>
      </c>
      <c r="AL285" s="22">
        <f>ROUND(AK285*AI285,2)</f>
        <v>3344413.82</v>
      </c>
      <c r="AM285" s="22">
        <f>AK285-AL285</f>
        <v>1808766.18</v>
      </c>
      <c r="AN285" s="74" t="b">
        <f t="shared" si="195"/>
        <v>1</v>
      </c>
      <c r="AO285" s="74" t="b">
        <f t="shared" si="196"/>
        <v>1</v>
      </c>
      <c r="AP285" s="74" t="b">
        <f t="shared" si="197"/>
        <v>1</v>
      </c>
      <c r="AQ285" s="5"/>
      <c r="AR285" s="28" t="s">
        <v>1125</v>
      </c>
      <c r="AS285" s="28">
        <v>2024</v>
      </c>
      <c r="AT285" t="b">
        <f t="shared" si="198"/>
        <v>1</v>
      </c>
      <c r="AU285" t="b">
        <f t="shared" si="199"/>
        <v>1</v>
      </c>
      <c r="AV285" t="b">
        <f t="shared" si="200"/>
        <v>1</v>
      </c>
      <c r="AW285" s="83">
        <f t="shared" si="215"/>
        <v>0</v>
      </c>
      <c r="AX285" s="83">
        <f t="shared" si="216"/>
        <v>0</v>
      </c>
      <c r="AY285" s="72" t="b">
        <f t="shared" si="217"/>
        <v>1</v>
      </c>
    </row>
    <row r="286" spans="1:51" ht="23.25" x14ac:dyDescent="0.35">
      <c r="A286" s="49">
        <v>111</v>
      </c>
      <c r="B286" s="77" t="s">
        <v>121</v>
      </c>
      <c r="C286" s="50">
        <v>2750</v>
      </c>
      <c r="D286" s="51">
        <v>44179</v>
      </c>
      <c r="E286" s="52">
        <v>43.7</v>
      </c>
      <c r="F286" s="53">
        <v>7</v>
      </c>
      <c r="G286" s="52">
        <v>43.7</v>
      </c>
      <c r="H286" s="53">
        <v>7</v>
      </c>
      <c r="I286" s="54" t="s">
        <v>1166</v>
      </c>
      <c r="J286" s="54" t="s">
        <v>1167</v>
      </c>
      <c r="K286" s="55">
        <v>7</v>
      </c>
      <c r="L286" s="55">
        <v>7</v>
      </c>
      <c r="M286" s="56">
        <v>43.7</v>
      </c>
      <c r="N286" s="39"/>
      <c r="O286" s="39"/>
      <c r="P286" s="39"/>
      <c r="Q286" s="56">
        <v>43.7</v>
      </c>
      <c r="R286" s="57"/>
      <c r="S286" s="57"/>
      <c r="T286" s="18">
        <f>AK286</f>
        <v>4740925.5999999996</v>
      </c>
      <c r="U286" s="18">
        <f>T286*AI286</f>
        <v>3076860.71</v>
      </c>
      <c r="V286" s="18">
        <v>0</v>
      </c>
      <c r="W286" s="18">
        <f t="shared" si="227"/>
        <v>3076860.71</v>
      </c>
      <c r="X286" s="18">
        <v>0</v>
      </c>
      <c r="Y286" s="18">
        <v>0</v>
      </c>
      <c r="Z286" s="18">
        <v>0</v>
      </c>
      <c r="AA286" s="18">
        <v>0</v>
      </c>
      <c r="AB286" s="18">
        <f>T286-U286</f>
        <v>1664064.89</v>
      </c>
      <c r="AC286" s="18">
        <v>0</v>
      </c>
      <c r="AD286" s="18">
        <f t="shared" si="228"/>
        <v>1664064.89</v>
      </c>
      <c r="AE286" s="18">
        <v>0</v>
      </c>
      <c r="AF286" s="18">
        <v>0</v>
      </c>
      <c r="AG286" s="18">
        <v>0</v>
      </c>
      <c r="AH286" s="18">
        <v>0</v>
      </c>
      <c r="AI286" s="73">
        <v>0.64900000000000002</v>
      </c>
      <c r="AJ286" s="81">
        <f>1-AI286</f>
        <v>0.35099999999999998</v>
      </c>
      <c r="AK286" s="23">
        <f t="shared" si="201"/>
        <v>4740925.5999999996</v>
      </c>
      <c r="AL286" s="22">
        <f>ROUND(AK286*AI286,2)</f>
        <v>3076860.71</v>
      </c>
      <c r="AM286" s="22">
        <f>AK286-AL286</f>
        <v>1664064.89</v>
      </c>
      <c r="AN286" s="74" t="b">
        <f t="shared" si="195"/>
        <v>1</v>
      </c>
      <c r="AO286" s="74" t="b">
        <f t="shared" si="196"/>
        <v>1</v>
      </c>
      <c r="AP286" s="74" t="b">
        <f t="shared" si="197"/>
        <v>1</v>
      </c>
      <c r="AQ286" s="5"/>
      <c r="AR286" s="28" t="s">
        <v>1125</v>
      </c>
      <c r="AS286" s="28">
        <v>2024</v>
      </c>
      <c r="AT286" t="b">
        <f t="shared" si="198"/>
        <v>1</v>
      </c>
      <c r="AU286" t="b">
        <f t="shared" si="199"/>
        <v>1</v>
      </c>
      <c r="AV286" t="b">
        <f t="shared" si="200"/>
        <v>1</v>
      </c>
      <c r="AW286" s="83">
        <f t="shared" si="215"/>
        <v>0</v>
      </c>
      <c r="AX286" s="83">
        <f t="shared" si="216"/>
        <v>0</v>
      </c>
      <c r="AY286" s="72" t="b">
        <f t="shared" si="217"/>
        <v>1</v>
      </c>
    </row>
    <row r="287" spans="1:51" ht="23.25" x14ac:dyDescent="0.35">
      <c r="A287" s="49">
        <v>112</v>
      </c>
      <c r="B287" s="77" t="s">
        <v>122</v>
      </c>
      <c r="C287" s="50">
        <v>2749</v>
      </c>
      <c r="D287" s="51">
        <v>44179</v>
      </c>
      <c r="E287" s="52">
        <v>51</v>
      </c>
      <c r="F287" s="53">
        <v>5</v>
      </c>
      <c r="G287" s="52">
        <v>51</v>
      </c>
      <c r="H287" s="53">
        <v>5</v>
      </c>
      <c r="I287" s="54" t="s">
        <v>1166</v>
      </c>
      <c r="J287" s="54" t="s">
        <v>1167</v>
      </c>
      <c r="K287" s="55">
        <v>5</v>
      </c>
      <c r="L287" s="55">
        <v>5</v>
      </c>
      <c r="M287" s="56">
        <v>51</v>
      </c>
      <c r="N287" s="39"/>
      <c r="O287" s="39"/>
      <c r="P287" s="39"/>
      <c r="Q287" s="56">
        <v>51</v>
      </c>
      <c r="R287" s="57"/>
      <c r="S287" s="57"/>
      <c r="T287" s="18">
        <f>AK287</f>
        <v>5532888</v>
      </c>
      <c r="U287" s="18">
        <f>T287*AI287</f>
        <v>3590844.31</v>
      </c>
      <c r="V287" s="18">
        <v>0</v>
      </c>
      <c r="W287" s="18">
        <f t="shared" si="227"/>
        <v>3590844.31</v>
      </c>
      <c r="X287" s="18">
        <v>0</v>
      </c>
      <c r="Y287" s="18">
        <v>0</v>
      </c>
      <c r="Z287" s="18">
        <v>0</v>
      </c>
      <c r="AA287" s="18">
        <v>0</v>
      </c>
      <c r="AB287" s="18">
        <f>T287-U287</f>
        <v>1942043.69</v>
      </c>
      <c r="AC287" s="18">
        <v>0</v>
      </c>
      <c r="AD287" s="18">
        <f t="shared" si="228"/>
        <v>1942043.69</v>
      </c>
      <c r="AE287" s="18">
        <v>0</v>
      </c>
      <c r="AF287" s="18">
        <v>0</v>
      </c>
      <c r="AG287" s="18">
        <v>0</v>
      </c>
      <c r="AH287" s="18">
        <v>0</v>
      </c>
      <c r="AI287" s="73">
        <v>0.64900000000000002</v>
      </c>
      <c r="AJ287" s="81">
        <f>1-AI287</f>
        <v>0.35099999999999998</v>
      </c>
      <c r="AK287" s="23">
        <f t="shared" si="201"/>
        <v>5532888</v>
      </c>
      <c r="AL287" s="22">
        <f>ROUND(AK287*AI287,2)</f>
        <v>3590844.31</v>
      </c>
      <c r="AM287" s="22">
        <f>AK287-AL287</f>
        <v>1942043.69</v>
      </c>
      <c r="AN287" s="74" t="b">
        <f t="shared" si="195"/>
        <v>1</v>
      </c>
      <c r="AO287" s="74" t="b">
        <f t="shared" si="196"/>
        <v>1</v>
      </c>
      <c r="AP287" s="74" t="b">
        <f t="shared" si="197"/>
        <v>1</v>
      </c>
      <c r="AQ287" s="5"/>
      <c r="AR287" s="28" t="s">
        <v>1125</v>
      </c>
      <c r="AS287" s="28">
        <v>2024</v>
      </c>
      <c r="AT287" t="b">
        <f t="shared" si="198"/>
        <v>1</v>
      </c>
      <c r="AU287" t="b">
        <f t="shared" si="199"/>
        <v>1</v>
      </c>
      <c r="AV287" t="b">
        <f t="shared" si="200"/>
        <v>1</v>
      </c>
      <c r="AW287" s="83">
        <f t="shared" si="215"/>
        <v>0</v>
      </c>
      <c r="AX287" s="83">
        <f t="shared" si="216"/>
        <v>0</v>
      </c>
      <c r="AY287" s="72" t="b">
        <f t="shared" si="217"/>
        <v>1</v>
      </c>
    </row>
    <row r="288" spans="1:51" ht="23.25" x14ac:dyDescent="0.35">
      <c r="A288" s="49">
        <v>109</v>
      </c>
      <c r="B288" s="77" t="s">
        <v>119</v>
      </c>
      <c r="C288" s="50">
        <v>1048</v>
      </c>
      <c r="D288" s="51">
        <v>44337</v>
      </c>
      <c r="E288" s="52">
        <v>438.4</v>
      </c>
      <c r="F288" s="53">
        <v>18</v>
      </c>
      <c r="G288" s="52">
        <v>438.4</v>
      </c>
      <c r="H288" s="53">
        <v>18</v>
      </c>
      <c r="I288" s="54" t="s">
        <v>1166</v>
      </c>
      <c r="J288" s="54" t="s">
        <v>1167</v>
      </c>
      <c r="K288" s="55">
        <v>18</v>
      </c>
      <c r="L288" s="55">
        <v>18</v>
      </c>
      <c r="M288" s="56">
        <v>438.4</v>
      </c>
      <c r="N288" s="39"/>
      <c r="O288" s="39"/>
      <c r="P288" s="39"/>
      <c r="Q288" s="56">
        <v>438.4</v>
      </c>
      <c r="R288" s="57"/>
      <c r="S288" s="57"/>
      <c r="T288" s="18">
        <f>AK288</f>
        <v>47561139.200000003</v>
      </c>
      <c r="U288" s="18">
        <f>T288*AI288</f>
        <v>30867179.34</v>
      </c>
      <c r="V288" s="18">
        <v>4808915.03</v>
      </c>
      <c r="W288" s="18">
        <f>U288-V288</f>
        <v>26058264.309999999</v>
      </c>
      <c r="X288" s="18">
        <v>0</v>
      </c>
      <c r="Y288" s="18">
        <v>0</v>
      </c>
      <c r="Z288" s="18">
        <v>0</v>
      </c>
      <c r="AA288" s="18">
        <v>0</v>
      </c>
      <c r="AB288" s="18">
        <f>T288-U288</f>
        <v>16693959.859999999</v>
      </c>
      <c r="AC288" s="18">
        <v>2600815.37</v>
      </c>
      <c r="AD288" s="18">
        <f>AB288-AC288</f>
        <v>14093144.49</v>
      </c>
      <c r="AE288" s="18">
        <v>0</v>
      </c>
      <c r="AF288" s="18">
        <v>0</v>
      </c>
      <c r="AG288" s="18">
        <v>0</v>
      </c>
      <c r="AH288" s="18">
        <v>0</v>
      </c>
      <c r="AI288" s="73">
        <v>0.64900000000000002</v>
      </c>
      <c r="AJ288" s="81">
        <f>1-AI288</f>
        <v>0.35099999999999998</v>
      </c>
      <c r="AK288" s="23">
        <f t="shared" si="201"/>
        <v>47561139.200000003</v>
      </c>
      <c r="AL288" s="22">
        <f>ROUND(AK288*AI288,2)</f>
        <v>30867179.34</v>
      </c>
      <c r="AM288" s="22">
        <f>AK288-AL288</f>
        <v>16693959.859999999</v>
      </c>
      <c r="AN288" s="74" t="b">
        <f t="shared" si="195"/>
        <v>1</v>
      </c>
      <c r="AO288" s="74" t="b">
        <f t="shared" si="196"/>
        <v>1</v>
      </c>
      <c r="AP288" s="74" t="b">
        <f t="shared" si="197"/>
        <v>1</v>
      </c>
      <c r="AQ288" s="5"/>
      <c r="AR288" s="28" t="s">
        <v>1155</v>
      </c>
      <c r="AS288" s="28">
        <v>2025</v>
      </c>
      <c r="AT288" t="b">
        <f t="shared" si="198"/>
        <v>1</v>
      </c>
      <c r="AU288" t="b">
        <f t="shared" si="199"/>
        <v>1</v>
      </c>
      <c r="AV288" t="b">
        <f t="shared" si="200"/>
        <v>1</v>
      </c>
      <c r="AW288" s="83">
        <f t="shared" si="215"/>
        <v>0.16</v>
      </c>
      <c r="AX288" s="83">
        <f t="shared" si="216"/>
        <v>0.16</v>
      </c>
      <c r="AY288" s="72" t="b">
        <f t="shared" si="217"/>
        <v>1</v>
      </c>
    </row>
    <row r="289" spans="1:51" s="14" customFormat="1" ht="20.25" customHeight="1" x14ac:dyDescent="0.35">
      <c r="A289" s="181" t="s">
        <v>142</v>
      </c>
      <c r="B289" s="181"/>
      <c r="C289" s="181"/>
      <c r="D289" s="181"/>
      <c r="E289" s="58">
        <f>SUM(E290:E296)</f>
        <v>2474.6999999999998</v>
      </c>
      <c r="F289" s="59">
        <f t="shared" ref="F289:AH289" si="229">SUM(F290:F296)</f>
        <v>155</v>
      </c>
      <c r="G289" s="47">
        <f t="shared" si="229"/>
        <v>2474.6999999999998</v>
      </c>
      <c r="H289" s="6">
        <f t="shared" si="229"/>
        <v>155</v>
      </c>
      <c r="I289" s="6"/>
      <c r="J289" s="6"/>
      <c r="K289" s="32">
        <f t="shared" ref="K289:M289" si="230">SUM(K290:K296)</f>
        <v>155</v>
      </c>
      <c r="L289" s="32">
        <f t="shared" si="230"/>
        <v>155</v>
      </c>
      <c r="M289" s="31">
        <f t="shared" si="230"/>
        <v>2474.6999999999998</v>
      </c>
      <c r="N289" s="32">
        <f t="shared" si="229"/>
        <v>0</v>
      </c>
      <c r="O289" s="32">
        <f t="shared" si="229"/>
        <v>0</v>
      </c>
      <c r="P289" s="32">
        <f t="shared" si="229"/>
        <v>0</v>
      </c>
      <c r="Q289" s="31">
        <f t="shared" si="229"/>
        <v>2474.6999999999998</v>
      </c>
      <c r="R289" s="48">
        <f t="shared" si="229"/>
        <v>0</v>
      </c>
      <c r="S289" s="48">
        <f t="shared" si="229"/>
        <v>0</v>
      </c>
      <c r="T289" s="19">
        <f t="shared" si="229"/>
        <v>268475253.60000002</v>
      </c>
      <c r="U289" s="19">
        <f t="shared" si="229"/>
        <v>215048678.13</v>
      </c>
      <c r="V289" s="19">
        <f t="shared" si="229"/>
        <v>17432785.920000002</v>
      </c>
      <c r="W289" s="19">
        <f t="shared" si="229"/>
        <v>197615892.21000001</v>
      </c>
      <c r="X289" s="19">
        <f t="shared" si="229"/>
        <v>0</v>
      </c>
      <c r="Y289" s="19">
        <f t="shared" si="229"/>
        <v>0</v>
      </c>
      <c r="Z289" s="19">
        <f t="shared" si="229"/>
        <v>0</v>
      </c>
      <c r="AA289" s="19">
        <f t="shared" si="229"/>
        <v>0</v>
      </c>
      <c r="AB289" s="19">
        <f t="shared" si="229"/>
        <v>53426575.469999999</v>
      </c>
      <c r="AC289" s="19">
        <f t="shared" si="229"/>
        <v>4330991.76</v>
      </c>
      <c r="AD289" s="19">
        <f t="shared" si="229"/>
        <v>49095583.710000001</v>
      </c>
      <c r="AE289" s="19">
        <f t="shared" si="229"/>
        <v>0</v>
      </c>
      <c r="AF289" s="19">
        <f t="shared" si="229"/>
        <v>0</v>
      </c>
      <c r="AG289" s="19">
        <f t="shared" si="229"/>
        <v>0</v>
      </c>
      <c r="AH289" s="19">
        <f t="shared" si="229"/>
        <v>0</v>
      </c>
      <c r="AI289" s="73">
        <v>0.80100000000000005</v>
      </c>
      <c r="AJ289" s="73">
        <f t="shared" ref="AJ289" si="231">1-AI289</f>
        <v>0.19900000000000001</v>
      </c>
      <c r="AK289" s="23">
        <f t="shared" si="201"/>
        <v>268475253.60000002</v>
      </c>
      <c r="AL289" s="23">
        <f t="shared" ref="AL289" si="232">ROUND(AK289*AI289,2)</f>
        <v>215048678.13</v>
      </c>
      <c r="AM289" s="23">
        <f t="shared" ref="AM289" si="233">AK289-AL289</f>
        <v>53426575.469999999</v>
      </c>
      <c r="AN289" s="74" t="b">
        <f t="shared" si="195"/>
        <v>1</v>
      </c>
      <c r="AO289" s="74" t="b">
        <f t="shared" si="196"/>
        <v>1</v>
      </c>
      <c r="AP289" s="74" t="b">
        <f t="shared" si="197"/>
        <v>1</v>
      </c>
      <c r="AQ289" s="6"/>
      <c r="AR289" s="29"/>
      <c r="AS289" s="29"/>
      <c r="AT289" t="b">
        <f t="shared" si="198"/>
        <v>1</v>
      </c>
      <c r="AU289" t="b">
        <f t="shared" si="199"/>
        <v>1</v>
      </c>
      <c r="AV289" t="b">
        <f t="shared" si="200"/>
        <v>1</v>
      </c>
      <c r="AW289" s="83">
        <f t="shared" si="215"/>
        <v>0.08</v>
      </c>
      <c r="AX289" s="83">
        <f t="shared" si="216"/>
        <v>0.08</v>
      </c>
      <c r="AY289" s="72" t="b">
        <f t="shared" si="217"/>
        <v>1</v>
      </c>
    </row>
    <row r="290" spans="1:51" ht="23.25" x14ac:dyDescent="0.35">
      <c r="A290" s="49">
        <v>124</v>
      </c>
      <c r="B290" s="77" t="s">
        <v>143</v>
      </c>
      <c r="C290" s="50">
        <v>275</v>
      </c>
      <c r="D290" s="51">
        <v>42773</v>
      </c>
      <c r="E290" s="52">
        <v>237.3</v>
      </c>
      <c r="F290" s="53">
        <v>14</v>
      </c>
      <c r="G290" s="52">
        <v>237.3</v>
      </c>
      <c r="H290" s="53">
        <v>14</v>
      </c>
      <c r="I290" s="54" t="s">
        <v>1166</v>
      </c>
      <c r="J290" s="54" t="s">
        <v>1167</v>
      </c>
      <c r="K290" s="55">
        <v>14</v>
      </c>
      <c r="L290" s="55">
        <v>14</v>
      </c>
      <c r="M290" s="56">
        <v>237.3</v>
      </c>
      <c r="N290" s="39"/>
      <c r="O290" s="39"/>
      <c r="P290" s="39"/>
      <c r="Q290" s="56">
        <v>237.3</v>
      </c>
      <c r="R290" s="57"/>
      <c r="S290" s="57"/>
      <c r="T290" s="18">
        <f t="shared" ref="T290:T296" si="234">AK290</f>
        <v>25744202.399999999</v>
      </c>
      <c r="U290" s="18">
        <f t="shared" ref="U290:U296" si="235">T290*AI290</f>
        <v>20621106.120000001</v>
      </c>
      <c r="V290" s="18">
        <v>0</v>
      </c>
      <c r="W290" s="18">
        <f t="shared" ref="W290:W335" si="236">U290</f>
        <v>20621106.120000001</v>
      </c>
      <c r="X290" s="18">
        <v>0</v>
      </c>
      <c r="Y290" s="18">
        <v>0</v>
      </c>
      <c r="Z290" s="18">
        <v>0</v>
      </c>
      <c r="AA290" s="18">
        <v>0</v>
      </c>
      <c r="AB290" s="18">
        <f t="shared" ref="AB290:AB296" si="237">T290-U290</f>
        <v>5123096.28</v>
      </c>
      <c r="AC290" s="18">
        <v>0</v>
      </c>
      <c r="AD290" s="18">
        <f t="shared" ref="AD290:AD296" si="238">AB290</f>
        <v>5123096.28</v>
      </c>
      <c r="AE290" s="18">
        <v>0</v>
      </c>
      <c r="AF290" s="18">
        <v>0</v>
      </c>
      <c r="AG290" s="18">
        <v>0</v>
      </c>
      <c r="AH290" s="18">
        <v>0</v>
      </c>
      <c r="AI290" s="73">
        <v>0.80100000000000005</v>
      </c>
      <c r="AJ290" s="81">
        <f t="shared" ref="AJ290:AJ296" si="239">1-AI290</f>
        <v>0.19900000000000001</v>
      </c>
      <c r="AK290" s="23">
        <f t="shared" si="201"/>
        <v>25744202.399999999</v>
      </c>
      <c r="AL290" s="22">
        <f t="shared" ref="AL290:AL296" si="240">ROUND(AK290*AI290,2)</f>
        <v>20621106.120000001</v>
      </c>
      <c r="AM290" s="22">
        <f t="shared" ref="AM290:AM296" si="241">AK290-AL290</f>
        <v>5123096.28</v>
      </c>
      <c r="AN290" s="74" t="b">
        <f t="shared" si="195"/>
        <v>1</v>
      </c>
      <c r="AO290" s="74" t="b">
        <f t="shared" si="196"/>
        <v>1</v>
      </c>
      <c r="AP290" s="74" t="b">
        <f t="shared" si="197"/>
        <v>1</v>
      </c>
      <c r="AQ290" s="5"/>
      <c r="AR290" s="28" t="s">
        <v>1125</v>
      </c>
      <c r="AS290" s="28">
        <v>2024</v>
      </c>
      <c r="AT290" t="b">
        <f t="shared" si="198"/>
        <v>1</v>
      </c>
      <c r="AU290" t="b">
        <f t="shared" si="199"/>
        <v>1</v>
      </c>
      <c r="AV290" t="b">
        <f t="shared" si="200"/>
        <v>1</v>
      </c>
      <c r="AW290" s="83">
        <f t="shared" si="215"/>
        <v>0</v>
      </c>
      <c r="AX290" s="83">
        <f t="shared" si="216"/>
        <v>0</v>
      </c>
      <c r="AY290" s="72" t="b">
        <f t="shared" si="217"/>
        <v>1</v>
      </c>
    </row>
    <row r="291" spans="1:51" ht="23.25" x14ac:dyDescent="0.35">
      <c r="A291" s="49">
        <v>125</v>
      </c>
      <c r="B291" s="77" t="s">
        <v>144</v>
      </c>
      <c r="C291" s="50">
        <v>2402</v>
      </c>
      <c r="D291" s="51">
        <v>44490</v>
      </c>
      <c r="E291" s="52">
        <v>116.1</v>
      </c>
      <c r="F291" s="53">
        <v>8</v>
      </c>
      <c r="G291" s="52">
        <v>116.1</v>
      </c>
      <c r="H291" s="53">
        <v>8</v>
      </c>
      <c r="I291" s="54" t="s">
        <v>1166</v>
      </c>
      <c r="J291" s="54" t="s">
        <v>1167</v>
      </c>
      <c r="K291" s="55">
        <v>8</v>
      </c>
      <c r="L291" s="55">
        <v>8</v>
      </c>
      <c r="M291" s="56">
        <v>116.1</v>
      </c>
      <c r="N291" s="39"/>
      <c r="O291" s="39"/>
      <c r="P291" s="39"/>
      <c r="Q291" s="56">
        <v>116.1</v>
      </c>
      <c r="R291" s="57"/>
      <c r="S291" s="57"/>
      <c r="T291" s="18">
        <f t="shared" si="234"/>
        <v>12595456.800000001</v>
      </c>
      <c r="U291" s="18">
        <f t="shared" si="235"/>
        <v>10088960.9</v>
      </c>
      <c r="V291" s="18">
        <v>0</v>
      </c>
      <c r="W291" s="18">
        <f t="shared" si="236"/>
        <v>10088960.9</v>
      </c>
      <c r="X291" s="18">
        <v>0</v>
      </c>
      <c r="Y291" s="18">
        <v>0</v>
      </c>
      <c r="Z291" s="18">
        <v>0</v>
      </c>
      <c r="AA291" s="18">
        <v>0</v>
      </c>
      <c r="AB291" s="18">
        <f t="shared" si="237"/>
        <v>2506495.9</v>
      </c>
      <c r="AC291" s="18">
        <v>0</v>
      </c>
      <c r="AD291" s="18">
        <f t="shared" si="238"/>
        <v>2506495.9</v>
      </c>
      <c r="AE291" s="18">
        <v>0</v>
      </c>
      <c r="AF291" s="18">
        <v>0</v>
      </c>
      <c r="AG291" s="18">
        <v>0</v>
      </c>
      <c r="AH291" s="18">
        <v>0</v>
      </c>
      <c r="AI291" s="73">
        <v>0.80100000000000005</v>
      </c>
      <c r="AJ291" s="81">
        <f t="shared" si="239"/>
        <v>0.19900000000000001</v>
      </c>
      <c r="AK291" s="23">
        <f t="shared" si="201"/>
        <v>12595456.800000001</v>
      </c>
      <c r="AL291" s="22">
        <f t="shared" si="240"/>
        <v>10088960.9</v>
      </c>
      <c r="AM291" s="22">
        <f t="shared" si="241"/>
        <v>2506495.9</v>
      </c>
      <c r="AN291" s="74" t="b">
        <f t="shared" si="195"/>
        <v>1</v>
      </c>
      <c r="AO291" s="74" t="b">
        <f t="shared" si="196"/>
        <v>1</v>
      </c>
      <c r="AP291" s="74" t="b">
        <f t="shared" si="197"/>
        <v>1</v>
      </c>
      <c r="AQ291" s="5"/>
      <c r="AR291" s="28" t="s">
        <v>1125</v>
      </c>
      <c r="AS291" s="28">
        <v>2024</v>
      </c>
      <c r="AT291" t="b">
        <f t="shared" si="198"/>
        <v>1</v>
      </c>
      <c r="AU291" t="b">
        <f t="shared" si="199"/>
        <v>1</v>
      </c>
      <c r="AV291" t="b">
        <f t="shared" si="200"/>
        <v>1</v>
      </c>
      <c r="AW291" s="83">
        <f t="shared" si="215"/>
        <v>0</v>
      </c>
      <c r="AX291" s="83">
        <f t="shared" si="216"/>
        <v>0</v>
      </c>
      <c r="AY291" s="72" t="b">
        <f t="shared" si="217"/>
        <v>1</v>
      </c>
    </row>
    <row r="292" spans="1:51" ht="23.25" x14ac:dyDescent="0.35">
      <c r="A292" s="49">
        <v>126</v>
      </c>
      <c r="B292" s="77" t="s">
        <v>145</v>
      </c>
      <c r="C292" s="50">
        <v>2636</v>
      </c>
      <c r="D292" s="51">
        <v>44524</v>
      </c>
      <c r="E292" s="52">
        <v>850.9</v>
      </c>
      <c r="F292" s="53">
        <v>47</v>
      </c>
      <c r="G292" s="52">
        <v>850.9</v>
      </c>
      <c r="H292" s="53">
        <v>47</v>
      </c>
      <c r="I292" s="54" t="s">
        <v>1166</v>
      </c>
      <c r="J292" s="54" t="s">
        <v>1167</v>
      </c>
      <c r="K292" s="55">
        <v>47</v>
      </c>
      <c r="L292" s="55">
        <v>47</v>
      </c>
      <c r="M292" s="56">
        <v>850.9</v>
      </c>
      <c r="N292" s="39"/>
      <c r="O292" s="39"/>
      <c r="P292" s="39"/>
      <c r="Q292" s="56">
        <v>850.9</v>
      </c>
      <c r="R292" s="57"/>
      <c r="S292" s="57"/>
      <c r="T292" s="18">
        <f t="shared" si="234"/>
        <v>92312439.200000003</v>
      </c>
      <c r="U292" s="18">
        <f t="shared" si="235"/>
        <v>73942263.799999997</v>
      </c>
      <c r="V292" s="18">
        <v>17432785.920000002</v>
      </c>
      <c r="W292" s="18">
        <f>U292-V292</f>
        <v>56509477.880000003</v>
      </c>
      <c r="X292" s="18">
        <v>0</v>
      </c>
      <c r="Y292" s="18">
        <v>0</v>
      </c>
      <c r="Z292" s="18">
        <v>0</v>
      </c>
      <c r="AA292" s="18">
        <v>0</v>
      </c>
      <c r="AB292" s="18">
        <f t="shared" si="237"/>
        <v>18370175.399999999</v>
      </c>
      <c r="AC292" s="18">
        <v>4330991.76</v>
      </c>
      <c r="AD292" s="18">
        <f>AB292-AC292</f>
        <v>14039183.640000001</v>
      </c>
      <c r="AE292" s="18">
        <v>0</v>
      </c>
      <c r="AF292" s="18">
        <v>0</v>
      </c>
      <c r="AG292" s="18">
        <v>0</v>
      </c>
      <c r="AH292" s="18">
        <v>0</v>
      </c>
      <c r="AI292" s="73">
        <v>0.80100000000000005</v>
      </c>
      <c r="AJ292" s="81">
        <f t="shared" si="239"/>
        <v>0.19900000000000001</v>
      </c>
      <c r="AK292" s="23">
        <f t="shared" si="201"/>
        <v>92312439.200000003</v>
      </c>
      <c r="AL292" s="22">
        <f t="shared" si="240"/>
        <v>73942263.799999997</v>
      </c>
      <c r="AM292" s="22">
        <f t="shared" si="241"/>
        <v>18370175.399999999</v>
      </c>
      <c r="AN292" s="74" t="b">
        <f t="shared" si="195"/>
        <v>1</v>
      </c>
      <c r="AO292" s="74" t="b">
        <f t="shared" si="196"/>
        <v>1</v>
      </c>
      <c r="AP292" s="74" t="b">
        <f t="shared" si="197"/>
        <v>1</v>
      </c>
      <c r="AQ292" s="5"/>
      <c r="AR292" s="28" t="s">
        <v>1125</v>
      </c>
      <c r="AS292" s="28">
        <v>2024</v>
      </c>
      <c r="AT292" t="b">
        <f t="shared" si="198"/>
        <v>1</v>
      </c>
      <c r="AU292" t="b">
        <f t="shared" si="199"/>
        <v>1</v>
      </c>
      <c r="AV292" t="b">
        <f t="shared" si="200"/>
        <v>1</v>
      </c>
      <c r="AW292" s="83">
        <f t="shared" si="215"/>
        <v>0.24</v>
      </c>
      <c r="AX292" s="83">
        <f t="shared" si="216"/>
        <v>0.24</v>
      </c>
      <c r="AY292" s="72" t="b">
        <f t="shared" si="217"/>
        <v>1</v>
      </c>
    </row>
    <row r="293" spans="1:51" ht="23.25" x14ac:dyDescent="0.35">
      <c r="A293" s="49">
        <v>127</v>
      </c>
      <c r="B293" s="77" t="s">
        <v>146</v>
      </c>
      <c r="C293" s="50">
        <v>1822</v>
      </c>
      <c r="D293" s="51">
        <v>42909</v>
      </c>
      <c r="E293" s="52">
        <v>133.19999999999999</v>
      </c>
      <c r="F293" s="53">
        <v>10</v>
      </c>
      <c r="G293" s="52">
        <v>133.19999999999999</v>
      </c>
      <c r="H293" s="53">
        <v>10</v>
      </c>
      <c r="I293" s="54" t="s">
        <v>1166</v>
      </c>
      <c r="J293" s="54" t="s">
        <v>1167</v>
      </c>
      <c r="K293" s="55">
        <v>10</v>
      </c>
      <c r="L293" s="55">
        <v>10</v>
      </c>
      <c r="M293" s="56">
        <v>133.19999999999999</v>
      </c>
      <c r="N293" s="39"/>
      <c r="O293" s="39"/>
      <c r="P293" s="39"/>
      <c r="Q293" s="56">
        <v>133.19999999999999</v>
      </c>
      <c r="R293" s="57"/>
      <c r="S293" s="57"/>
      <c r="T293" s="18">
        <f t="shared" si="234"/>
        <v>14450601.6</v>
      </c>
      <c r="U293" s="18">
        <f t="shared" si="235"/>
        <v>11574931.880000001</v>
      </c>
      <c r="V293" s="18">
        <v>0</v>
      </c>
      <c r="W293" s="18">
        <f t="shared" si="236"/>
        <v>11574931.880000001</v>
      </c>
      <c r="X293" s="18">
        <v>0</v>
      </c>
      <c r="Y293" s="18">
        <v>0</v>
      </c>
      <c r="Z293" s="18">
        <v>0</v>
      </c>
      <c r="AA293" s="18">
        <v>0</v>
      </c>
      <c r="AB293" s="18">
        <f t="shared" si="237"/>
        <v>2875669.72</v>
      </c>
      <c r="AC293" s="18">
        <v>0</v>
      </c>
      <c r="AD293" s="18">
        <f t="shared" si="238"/>
        <v>2875669.72</v>
      </c>
      <c r="AE293" s="18">
        <v>0</v>
      </c>
      <c r="AF293" s="18">
        <v>0</v>
      </c>
      <c r="AG293" s="18">
        <v>0</v>
      </c>
      <c r="AH293" s="18">
        <v>0</v>
      </c>
      <c r="AI293" s="73">
        <v>0.80100000000000005</v>
      </c>
      <c r="AJ293" s="81">
        <f t="shared" si="239"/>
        <v>0.19900000000000001</v>
      </c>
      <c r="AK293" s="23">
        <f t="shared" si="201"/>
        <v>14450601.6</v>
      </c>
      <c r="AL293" s="22">
        <f t="shared" si="240"/>
        <v>11574931.880000001</v>
      </c>
      <c r="AM293" s="22">
        <f t="shared" si="241"/>
        <v>2875669.72</v>
      </c>
      <c r="AN293" s="74" t="b">
        <f t="shared" si="195"/>
        <v>1</v>
      </c>
      <c r="AO293" s="74" t="b">
        <f t="shared" si="196"/>
        <v>1</v>
      </c>
      <c r="AP293" s="74" t="b">
        <f t="shared" si="197"/>
        <v>1</v>
      </c>
      <c r="AQ293" s="5"/>
      <c r="AR293" s="28" t="s">
        <v>1125</v>
      </c>
      <c r="AS293" s="28">
        <v>2024</v>
      </c>
      <c r="AT293" t="b">
        <f t="shared" si="198"/>
        <v>1</v>
      </c>
      <c r="AU293" t="b">
        <f t="shared" si="199"/>
        <v>1</v>
      </c>
      <c r="AV293" t="b">
        <f t="shared" si="200"/>
        <v>1</v>
      </c>
      <c r="AW293" s="83">
        <f t="shared" si="215"/>
        <v>0</v>
      </c>
      <c r="AX293" s="83">
        <f t="shared" si="216"/>
        <v>0</v>
      </c>
      <c r="AY293" s="72" t="b">
        <f t="shared" si="217"/>
        <v>1</v>
      </c>
    </row>
    <row r="294" spans="1:51" ht="23.25" x14ac:dyDescent="0.35">
      <c r="A294" s="49">
        <v>128</v>
      </c>
      <c r="B294" s="77" t="s">
        <v>147</v>
      </c>
      <c r="C294" s="50">
        <v>1924</v>
      </c>
      <c r="D294" s="51">
        <v>42916</v>
      </c>
      <c r="E294" s="52">
        <v>386.7</v>
      </c>
      <c r="F294" s="53">
        <v>29</v>
      </c>
      <c r="G294" s="52">
        <v>386.7</v>
      </c>
      <c r="H294" s="53">
        <v>29</v>
      </c>
      <c r="I294" s="54" t="s">
        <v>1166</v>
      </c>
      <c r="J294" s="54" t="s">
        <v>1167</v>
      </c>
      <c r="K294" s="55">
        <v>29</v>
      </c>
      <c r="L294" s="55">
        <v>29</v>
      </c>
      <c r="M294" s="56">
        <v>386.7</v>
      </c>
      <c r="N294" s="39"/>
      <c r="O294" s="39"/>
      <c r="P294" s="39"/>
      <c r="Q294" s="56">
        <v>386.7</v>
      </c>
      <c r="R294" s="57"/>
      <c r="S294" s="57"/>
      <c r="T294" s="18">
        <f t="shared" si="234"/>
        <v>41952309.600000001</v>
      </c>
      <c r="U294" s="18">
        <f t="shared" si="235"/>
        <v>33603799.990000002</v>
      </c>
      <c r="V294" s="18">
        <v>0</v>
      </c>
      <c r="W294" s="18">
        <f t="shared" si="236"/>
        <v>33603799.990000002</v>
      </c>
      <c r="X294" s="18">
        <v>0</v>
      </c>
      <c r="Y294" s="18">
        <v>0</v>
      </c>
      <c r="Z294" s="18">
        <v>0</v>
      </c>
      <c r="AA294" s="18">
        <v>0</v>
      </c>
      <c r="AB294" s="18">
        <f t="shared" si="237"/>
        <v>8348509.6100000003</v>
      </c>
      <c r="AC294" s="18">
        <v>0</v>
      </c>
      <c r="AD294" s="18">
        <f t="shared" si="238"/>
        <v>8348509.6100000003</v>
      </c>
      <c r="AE294" s="18">
        <v>0</v>
      </c>
      <c r="AF294" s="18">
        <v>0</v>
      </c>
      <c r="AG294" s="18">
        <v>0</v>
      </c>
      <c r="AH294" s="18">
        <v>0</v>
      </c>
      <c r="AI294" s="73">
        <v>0.80100000000000005</v>
      </c>
      <c r="AJ294" s="81">
        <f t="shared" si="239"/>
        <v>0.19900000000000001</v>
      </c>
      <c r="AK294" s="23">
        <f t="shared" si="201"/>
        <v>41952309.600000001</v>
      </c>
      <c r="AL294" s="22">
        <f t="shared" si="240"/>
        <v>33603799.990000002</v>
      </c>
      <c r="AM294" s="22">
        <f t="shared" si="241"/>
        <v>8348509.6100000003</v>
      </c>
      <c r="AN294" s="74" t="b">
        <f t="shared" si="195"/>
        <v>1</v>
      </c>
      <c r="AO294" s="74" t="b">
        <f t="shared" si="196"/>
        <v>1</v>
      </c>
      <c r="AP294" s="74" t="b">
        <f t="shared" si="197"/>
        <v>1</v>
      </c>
      <c r="AQ294" s="5"/>
      <c r="AR294" s="28" t="s">
        <v>1125</v>
      </c>
      <c r="AS294" s="28" t="s">
        <v>1159</v>
      </c>
      <c r="AT294" t="b">
        <f t="shared" si="198"/>
        <v>1</v>
      </c>
      <c r="AU294" t="b">
        <f t="shared" si="199"/>
        <v>1</v>
      </c>
      <c r="AV294" t="b">
        <f t="shared" si="200"/>
        <v>1</v>
      </c>
      <c r="AW294" s="83">
        <f t="shared" si="215"/>
        <v>0</v>
      </c>
      <c r="AX294" s="83">
        <f t="shared" si="216"/>
        <v>0</v>
      </c>
      <c r="AY294" s="72" t="b">
        <f t="shared" si="217"/>
        <v>1</v>
      </c>
    </row>
    <row r="295" spans="1:51" ht="23.25" x14ac:dyDescent="0.35">
      <c r="A295" s="49">
        <v>129</v>
      </c>
      <c r="B295" s="77" t="s">
        <v>148</v>
      </c>
      <c r="C295" s="50">
        <v>1331</v>
      </c>
      <c r="D295" s="51">
        <v>43663</v>
      </c>
      <c r="E295" s="52">
        <v>404.9</v>
      </c>
      <c r="F295" s="53">
        <v>22</v>
      </c>
      <c r="G295" s="52">
        <v>404.9</v>
      </c>
      <c r="H295" s="53">
        <v>22</v>
      </c>
      <c r="I295" s="54" t="s">
        <v>1166</v>
      </c>
      <c r="J295" s="54" t="s">
        <v>1167</v>
      </c>
      <c r="K295" s="55">
        <v>22</v>
      </c>
      <c r="L295" s="55">
        <v>22</v>
      </c>
      <c r="M295" s="56">
        <v>404.9</v>
      </c>
      <c r="N295" s="39"/>
      <c r="O295" s="39"/>
      <c r="P295" s="39"/>
      <c r="Q295" s="56">
        <v>404.9</v>
      </c>
      <c r="R295" s="57"/>
      <c r="S295" s="57"/>
      <c r="T295" s="18">
        <f t="shared" si="234"/>
        <v>43926791.200000003</v>
      </c>
      <c r="U295" s="18">
        <f t="shared" si="235"/>
        <v>35185359.75</v>
      </c>
      <c r="V295" s="18">
        <v>0</v>
      </c>
      <c r="W295" s="18">
        <f t="shared" si="236"/>
        <v>35185359.75</v>
      </c>
      <c r="X295" s="18">
        <v>0</v>
      </c>
      <c r="Y295" s="18">
        <v>0</v>
      </c>
      <c r="Z295" s="18">
        <v>0</v>
      </c>
      <c r="AA295" s="18">
        <v>0</v>
      </c>
      <c r="AB295" s="18">
        <f t="shared" si="237"/>
        <v>8741431.4499999993</v>
      </c>
      <c r="AC295" s="18">
        <v>0</v>
      </c>
      <c r="AD295" s="18">
        <f t="shared" si="238"/>
        <v>8741431.4499999993</v>
      </c>
      <c r="AE295" s="18">
        <v>0</v>
      </c>
      <c r="AF295" s="18">
        <v>0</v>
      </c>
      <c r="AG295" s="18">
        <v>0</v>
      </c>
      <c r="AH295" s="18">
        <v>0</v>
      </c>
      <c r="AI295" s="73">
        <v>0.80100000000000005</v>
      </c>
      <c r="AJ295" s="81">
        <f t="shared" si="239"/>
        <v>0.19900000000000001</v>
      </c>
      <c r="AK295" s="23">
        <f t="shared" si="201"/>
        <v>43926791.200000003</v>
      </c>
      <c r="AL295" s="22">
        <f t="shared" si="240"/>
        <v>35185359.75</v>
      </c>
      <c r="AM295" s="22">
        <f t="shared" si="241"/>
        <v>8741431.4499999993</v>
      </c>
      <c r="AN295" s="74" t="b">
        <f t="shared" si="195"/>
        <v>1</v>
      </c>
      <c r="AO295" s="74" t="b">
        <f t="shared" si="196"/>
        <v>1</v>
      </c>
      <c r="AP295" s="74" t="b">
        <f t="shared" si="197"/>
        <v>1</v>
      </c>
      <c r="AQ295" s="5"/>
      <c r="AR295" s="28" t="s">
        <v>1125</v>
      </c>
      <c r="AS295" s="28" t="s">
        <v>1159</v>
      </c>
      <c r="AT295" t="b">
        <f t="shared" si="198"/>
        <v>1</v>
      </c>
      <c r="AU295" t="b">
        <f t="shared" si="199"/>
        <v>1</v>
      </c>
      <c r="AV295" t="b">
        <f t="shared" si="200"/>
        <v>1</v>
      </c>
      <c r="AW295" s="83">
        <f t="shared" si="215"/>
        <v>0</v>
      </c>
      <c r="AX295" s="83">
        <f t="shared" si="216"/>
        <v>0</v>
      </c>
      <c r="AY295" s="72" t="b">
        <f t="shared" si="217"/>
        <v>1</v>
      </c>
    </row>
    <row r="296" spans="1:51" ht="23.25" x14ac:dyDescent="0.35">
      <c r="A296" s="49">
        <v>130</v>
      </c>
      <c r="B296" s="77" t="s">
        <v>149</v>
      </c>
      <c r="C296" s="50">
        <v>3258</v>
      </c>
      <c r="D296" s="51">
        <v>43042</v>
      </c>
      <c r="E296" s="52">
        <v>345.6</v>
      </c>
      <c r="F296" s="53">
        <v>25</v>
      </c>
      <c r="G296" s="52">
        <v>345.6</v>
      </c>
      <c r="H296" s="53">
        <v>25</v>
      </c>
      <c r="I296" s="54" t="s">
        <v>1166</v>
      </c>
      <c r="J296" s="54" t="s">
        <v>1167</v>
      </c>
      <c r="K296" s="55">
        <v>25</v>
      </c>
      <c r="L296" s="55">
        <v>25</v>
      </c>
      <c r="M296" s="56">
        <v>345.6</v>
      </c>
      <c r="N296" s="39"/>
      <c r="O296" s="39"/>
      <c r="P296" s="39"/>
      <c r="Q296" s="56">
        <v>345.6</v>
      </c>
      <c r="R296" s="57"/>
      <c r="S296" s="57"/>
      <c r="T296" s="18">
        <f t="shared" si="234"/>
        <v>37493452.799999997</v>
      </c>
      <c r="U296" s="18">
        <f t="shared" si="235"/>
        <v>30032255.690000001</v>
      </c>
      <c r="V296" s="18">
        <v>0</v>
      </c>
      <c r="W296" s="18">
        <f t="shared" si="236"/>
        <v>30032255.690000001</v>
      </c>
      <c r="X296" s="18">
        <v>0</v>
      </c>
      <c r="Y296" s="18">
        <v>0</v>
      </c>
      <c r="Z296" s="18">
        <v>0</v>
      </c>
      <c r="AA296" s="18">
        <v>0</v>
      </c>
      <c r="AB296" s="18">
        <f t="shared" si="237"/>
        <v>7461197.1100000003</v>
      </c>
      <c r="AC296" s="18">
        <v>0</v>
      </c>
      <c r="AD296" s="18">
        <f t="shared" si="238"/>
        <v>7461197.1100000003</v>
      </c>
      <c r="AE296" s="18">
        <v>0</v>
      </c>
      <c r="AF296" s="18">
        <v>0</v>
      </c>
      <c r="AG296" s="18">
        <v>0</v>
      </c>
      <c r="AH296" s="18">
        <v>0</v>
      </c>
      <c r="AI296" s="73">
        <v>0.80100000000000005</v>
      </c>
      <c r="AJ296" s="81">
        <f t="shared" si="239"/>
        <v>0.19900000000000001</v>
      </c>
      <c r="AK296" s="23">
        <f t="shared" si="201"/>
        <v>37493452.799999997</v>
      </c>
      <c r="AL296" s="22">
        <f t="shared" si="240"/>
        <v>30032255.690000001</v>
      </c>
      <c r="AM296" s="22">
        <f t="shared" si="241"/>
        <v>7461197.1100000003</v>
      </c>
      <c r="AN296" s="74" t="b">
        <f t="shared" si="195"/>
        <v>1</v>
      </c>
      <c r="AO296" s="74" t="b">
        <f t="shared" si="196"/>
        <v>1</v>
      </c>
      <c r="AP296" s="74" t="b">
        <f t="shared" si="197"/>
        <v>1</v>
      </c>
      <c r="AQ296" s="5"/>
      <c r="AR296" s="28" t="s">
        <v>1125</v>
      </c>
      <c r="AS296" s="28" t="s">
        <v>1159</v>
      </c>
      <c r="AT296" t="b">
        <f t="shared" si="198"/>
        <v>1</v>
      </c>
      <c r="AU296" t="b">
        <f t="shared" si="199"/>
        <v>1</v>
      </c>
      <c r="AV296" t="b">
        <f t="shared" si="200"/>
        <v>1</v>
      </c>
      <c r="AW296" s="83">
        <f t="shared" si="215"/>
        <v>0</v>
      </c>
      <c r="AX296" s="83">
        <f t="shared" si="216"/>
        <v>0</v>
      </c>
      <c r="AY296" s="72" t="b">
        <f t="shared" si="217"/>
        <v>1</v>
      </c>
    </row>
    <row r="297" spans="1:51" s="14" customFormat="1" ht="20.25" customHeight="1" x14ac:dyDescent="0.35">
      <c r="A297" s="181" t="s">
        <v>346</v>
      </c>
      <c r="B297" s="181"/>
      <c r="C297" s="181"/>
      <c r="D297" s="181"/>
      <c r="E297" s="58">
        <f>SUM(E298:E301)</f>
        <v>513.29999999999995</v>
      </c>
      <c r="F297" s="59">
        <f t="shared" ref="F297:AH297" si="242">SUM(F298:F301)</f>
        <v>31</v>
      </c>
      <c r="G297" s="47">
        <f t="shared" si="242"/>
        <v>513.29999999999995</v>
      </c>
      <c r="H297" s="6">
        <f t="shared" si="242"/>
        <v>31</v>
      </c>
      <c r="I297" s="6"/>
      <c r="J297" s="6"/>
      <c r="K297" s="32">
        <f t="shared" ref="K297:M297" si="243">SUM(K298:K301)</f>
        <v>31</v>
      </c>
      <c r="L297" s="32">
        <f t="shared" si="243"/>
        <v>31</v>
      </c>
      <c r="M297" s="31">
        <f t="shared" si="243"/>
        <v>513.29999999999995</v>
      </c>
      <c r="N297" s="32">
        <f t="shared" si="242"/>
        <v>0</v>
      </c>
      <c r="O297" s="32">
        <f t="shared" si="242"/>
        <v>0</v>
      </c>
      <c r="P297" s="32">
        <f t="shared" si="242"/>
        <v>0</v>
      </c>
      <c r="Q297" s="31">
        <f t="shared" si="242"/>
        <v>513.29999999999995</v>
      </c>
      <c r="R297" s="48">
        <f t="shared" si="242"/>
        <v>0</v>
      </c>
      <c r="S297" s="48">
        <f t="shared" si="242"/>
        <v>0</v>
      </c>
      <c r="T297" s="19">
        <f t="shared" si="242"/>
        <v>55686890.399999999</v>
      </c>
      <c r="U297" s="19">
        <f t="shared" si="242"/>
        <v>45162068.119999997</v>
      </c>
      <c r="V297" s="19">
        <f t="shared" si="242"/>
        <v>11077156.390000001</v>
      </c>
      <c r="W297" s="19">
        <f t="shared" si="242"/>
        <v>34084911.729999997</v>
      </c>
      <c r="X297" s="19">
        <f t="shared" si="242"/>
        <v>0</v>
      </c>
      <c r="Y297" s="19">
        <f t="shared" si="242"/>
        <v>0</v>
      </c>
      <c r="Z297" s="19">
        <f t="shared" si="242"/>
        <v>0</v>
      </c>
      <c r="AA297" s="19">
        <f t="shared" si="242"/>
        <v>0</v>
      </c>
      <c r="AB297" s="19">
        <f t="shared" si="242"/>
        <v>10524822.279999999</v>
      </c>
      <c r="AC297" s="19">
        <f t="shared" si="242"/>
        <v>2581482.81</v>
      </c>
      <c r="AD297" s="19">
        <f t="shared" si="242"/>
        <v>7943339.4699999997</v>
      </c>
      <c r="AE297" s="19">
        <f t="shared" si="242"/>
        <v>0</v>
      </c>
      <c r="AF297" s="19">
        <f t="shared" si="242"/>
        <v>0</v>
      </c>
      <c r="AG297" s="19">
        <f t="shared" si="242"/>
        <v>0</v>
      </c>
      <c r="AH297" s="19">
        <f t="shared" si="242"/>
        <v>0</v>
      </c>
      <c r="AI297" s="73">
        <v>0.81100000000000005</v>
      </c>
      <c r="AJ297" s="73">
        <f t="shared" ref="AJ297" si="244">1-AI297</f>
        <v>0.189</v>
      </c>
      <c r="AK297" s="23">
        <f t="shared" si="201"/>
        <v>55686890.399999999</v>
      </c>
      <c r="AL297" s="23">
        <f t="shared" ref="AL297" si="245">ROUND(AK297*AI297,2)</f>
        <v>45162068.109999999</v>
      </c>
      <c r="AM297" s="23">
        <f t="shared" ref="AM297" si="246">AK297-AL297</f>
        <v>10524822.289999999</v>
      </c>
      <c r="AN297" s="74" t="b">
        <f t="shared" si="195"/>
        <v>1</v>
      </c>
      <c r="AO297" s="74" t="b">
        <f t="shared" si="196"/>
        <v>0</v>
      </c>
      <c r="AP297" s="74" t="b">
        <f t="shared" si="197"/>
        <v>0</v>
      </c>
      <c r="AQ297" s="6"/>
      <c r="AR297" s="29"/>
      <c r="AS297" s="29"/>
      <c r="AT297" t="b">
        <f t="shared" si="198"/>
        <v>1</v>
      </c>
      <c r="AU297" t="b">
        <f t="shared" si="199"/>
        <v>1</v>
      </c>
      <c r="AV297" t="b">
        <f t="shared" si="200"/>
        <v>1</v>
      </c>
      <c r="AW297" s="83">
        <f t="shared" si="215"/>
        <v>0.25</v>
      </c>
      <c r="AX297" s="83">
        <f t="shared" si="216"/>
        <v>0.25</v>
      </c>
      <c r="AY297" s="72" t="b">
        <f t="shared" si="217"/>
        <v>1</v>
      </c>
    </row>
    <row r="298" spans="1:51" ht="23.25" x14ac:dyDescent="0.35">
      <c r="A298" s="49">
        <v>278</v>
      </c>
      <c r="B298" s="77" t="s">
        <v>349</v>
      </c>
      <c r="C298" s="50" t="s">
        <v>350</v>
      </c>
      <c r="D298" s="51">
        <v>42836</v>
      </c>
      <c r="E298" s="52">
        <v>51</v>
      </c>
      <c r="F298" s="53">
        <v>3</v>
      </c>
      <c r="G298" s="52">
        <v>51</v>
      </c>
      <c r="H298" s="53">
        <v>3</v>
      </c>
      <c r="I298" s="54" t="s">
        <v>1166</v>
      </c>
      <c r="J298" s="54" t="s">
        <v>1167</v>
      </c>
      <c r="K298" s="55">
        <v>3</v>
      </c>
      <c r="L298" s="55">
        <v>3</v>
      </c>
      <c r="M298" s="56">
        <v>51</v>
      </c>
      <c r="N298" s="39"/>
      <c r="O298" s="39"/>
      <c r="P298" s="39"/>
      <c r="Q298" s="56">
        <v>51</v>
      </c>
      <c r="R298" s="57"/>
      <c r="S298" s="57"/>
      <c r="T298" s="18">
        <f>AK298</f>
        <v>5532888</v>
      </c>
      <c r="U298" s="18">
        <f>T298*AI298</f>
        <v>4487172.17</v>
      </c>
      <c r="V298" s="18">
        <v>0</v>
      </c>
      <c r="W298" s="18">
        <f t="shared" si="236"/>
        <v>4487172.17</v>
      </c>
      <c r="X298" s="18">
        <v>0</v>
      </c>
      <c r="Y298" s="18">
        <v>0</v>
      </c>
      <c r="Z298" s="18">
        <v>0</v>
      </c>
      <c r="AA298" s="18">
        <v>0</v>
      </c>
      <c r="AB298" s="18">
        <f>T298-U298</f>
        <v>1045715.83</v>
      </c>
      <c r="AC298" s="18">
        <v>0</v>
      </c>
      <c r="AD298" s="18">
        <f t="shared" ref="AD298:AD301" si="247">AB298</f>
        <v>1045715.83</v>
      </c>
      <c r="AE298" s="18">
        <v>0</v>
      </c>
      <c r="AF298" s="18">
        <v>0</v>
      </c>
      <c r="AG298" s="18">
        <v>0</v>
      </c>
      <c r="AH298" s="18">
        <v>0</v>
      </c>
      <c r="AI298" s="73">
        <v>0.81100000000000005</v>
      </c>
      <c r="AJ298" s="81">
        <f t="shared" ref="AJ298:AJ303" si="248">1-AI298</f>
        <v>0.189</v>
      </c>
      <c r="AK298" s="23">
        <f t="shared" si="201"/>
        <v>5532888</v>
      </c>
      <c r="AL298" s="22">
        <f t="shared" ref="AL298:AL303" si="249">ROUND(AK298*AI298,2)</f>
        <v>4487172.17</v>
      </c>
      <c r="AM298" s="22">
        <f t="shared" ref="AM298:AM303" si="250">AK298-AL298</f>
        <v>1045715.83</v>
      </c>
      <c r="AN298" s="74" t="b">
        <f t="shared" si="195"/>
        <v>1</v>
      </c>
      <c r="AO298" s="74" t="b">
        <f t="shared" si="196"/>
        <v>1</v>
      </c>
      <c r="AP298" s="74" t="b">
        <f t="shared" si="197"/>
        <v>1</v>
      </c>
      <c r="AQ298" s="5"/>
      <c r="AR298" s="28" t="s">
        <v>1125</v>
      </c>
      <c r="AS298" s="28">
        <v>2024</v>
      </c>
      <c r="AT298" t="b">
        <f t="shared" si="198"/>
        <v>1</v>
      </c>
      <c r="AU298" t="b">
        <f t="shared" si="199"/>
        <v>1</v>
      </c>
      <c r="AV298" t="b">
        <f t="shared" si="200"/>
        <v>1</v>
      </c>
      <c r="AW298" s="83">
        <f t="shared" si="215"/>
        <v>0</v>
      </c>
      <c r="AX298" s="83">
        <f t="shared" si="216"/>
        <v>0</v>
      </c>
      <c r="AY298" s="72" t="b">
        <f t="shared" si="217"/>
        <v>1</v>
      </c>
    </row>
    <row r="299" spans="1:51" ht="23.25" x14ac:dyDescent="0.35">
      <c r="A299" s="49">
        <v>279</v>
      </c>
      <c r="B299" s="77" t="s">
        <v>351</v>
      </c>
      <c r="C299" s="50" t="s">
        <v>352</v>
      </c>
      <c r="D299" s="51">
        <v>43872</v>
      </c>
      <c r="E299" s="52">
        <v>223.1</v>
      </c>
      <c r="F299" s="53">
        <v>7</v>
      </c>
      <c r="G299" s="52">
        <v>223.1</v>
      </c>
      <c r="H299" s="53">
        <v>7</v>
      </c>
      <c r="I299" s="54" t="s">
        <v>1166</v>
      </c>
      <c r="J299" s="54" t="s">
        <v>1167</v>
      </c>
      <c r="K299" s="55">
        <v>7</v>
      </c>
      <c r="L299" s="55">
        <v>7</v>
      </c>
      <c r="M299" s="56">
        <v>223.1</v>
      </c>
      <c r="N299" s="39"/>
      <c r="O299" s="39"/>
      <c r="P299" s="39"/>
      <c r="Q299" s="56">
        <v>223.1</v>
      </c>
      <c r="R299" s="57"/>
      <c r="S299" s="57"/>
      <c r="T299" s="18">
        <f>AK299</f>
        <v>24203672.800000001</v>
      </c>
      <c r="U299" s="18">
        <f>T299*AI299</f>
        <v>19629178.640000001</v>
      </c>
      <c r="V299" s="18">
        <v>11077156.390000001</v>
      </c>
      <c r="W299" s="18">
        <f>U299-V299</f>
        <v>8552022.25</v>
      </c>
      <c r="X299" s="18">
        <v>0</v>
      </c>
      <c r="Y299" s="18">
        <v>0</v>
      </c>
      <c r="Z299" s="18">
        <v>0</v>
      </c>
      <c r="AA299" s="18">
        <v>0</v>
      </c>
      <c r="AB299" s="18">
        <f>T299-U299</f>
        <v>4574494.16</v>
      </c>
      <c r="AC299" s="18">
        <v>2581482.81</v>
      </c>
      <c r="AD299" s="18">
        <f>AB299-AC299</f>
        <v>1993011.35</v>
      </c>
      <c r="AE299" s="18">
        <v>0</v>
      </c>
      <c r="AF299" s="18">
        <v>0</v>
      </c>
      <c r="AG299" s="18">
        <v>0</v>
      </c>
      <c r="AH299" s="18">
        <v>0</v>
      </c>
      <c r="AI299" s="73">
        <v>0.81100000000000005</v>
      </c>
      <c r="AJ299" s="81">
        <f t="shared" si="248"/>
        <v>0.189</v>
      </c>
      <c r="AK299" s="23">
        <f t="shared" si="201"/>
        <v>24203672.800000001</v>
      </c>
      <c r="AL299" s="22">
        <f t="shared" si="249"/>
        <v>19629178.640000001</v>
      </c>
      <c r="AM299" s="22">
        <f t="shared" si="250"/>
        <v>4574494.16</v>
      </c>
      <c r="AN299" s="74" t="b">
        <f t="shared" si="195"/>
        <v>1</v>
      </c>
      <c r="AO299" s="74" t="b">
        <f t="shared" si="196"/>
        <v>1</v>
      </c>
      <c r="AP299" s="74" t="b">
        <f t="shared" si="197"/>
        <v>1</v>
      </c>
      <c r="AQ299" s="5"/>
      <c r="AR299" s="28" t="s">
        <v>1125</v>
      </c>
      <c r="AS299" s="28" t="s">
        <v>1159</v>
      </c>
      <c r="AT299" t="b">
        <f t="shared" si="198"/>
        <v>1</v>
      </c>
      <c r="AU299" t="b">
        <f t="shared" si="199"/>
        <v>1</v>
      </c>
      <c r="AV299" t="b">
        <f t="shared" si="200"/>
        <v>1</v>
      </c>
      <c r="AW299" s="83">
        <f t="shared" si="215"/>
        <v>0.56000000000000005</v>
      </c>
      <c r="AX299" s="83">
        <f t="shared" si="216"/>
        <v>0.56000000000000005</v>
      </c>
      <c r="AY299" s="72" t="b">
        <f t="shared" si="217"/>
        <v>1</v>
      </c>
    </row>
    <row r="300" spans="1:51" ht="23.25" x14ac:dyDescent="0.35">
      <c r="A300" s="49">
        <v>281</v>
      </c>
      <c r="B300" s="77" t="s">
        <v>353</v>
      </c>
      <c r="C300" s="50" t="s">
        <v>354</v>
      </c>
      <c r="D300" s="51">
        <v>43181</v>
      </c>
      <c r="E300" s="52">
        <v>54.7</v>
      </c>
      <c r="F300" s="53">
        <v>6</v>
      </c>
      <c r="G300" s="52">
        <v>54.7</v>
      </c>
      <c r="H300" s="53">
        <v>6</v>
      </c>
      <c r="I300" s="54" t="s">
        <v>1166</v>
      </c>
      <c r="J300" s="54" t="s">
        <v>1167</v>
      </c>
      <c r="K300" s="55">
        <v>6</v>
      </c>
      <c r="L300" s="55">
        <v>6</v>
      </c>
      <c r="M300" s="56">
        <v>54.7</v>
      </c>
      <c r="N300" s="39"/>
      <c r="O300" s="39"/>
      <c r="P300" s="39"/>
      <c r="Q300" s="56">
        <v>54.7</v>
      </c>
      <c r="R300" s="57"/>
      <c r="S300" s="57"/>
      <c r="T300" s="18">
        <f>AK300</f>
        <v>5934293.5999999996</v>
      </c>
      <c r="U300" s="18">
        <f>T300*AI300</f>
        <v>4812712.1100000003</v>
      </c>
      <c r="V300" s="18">
        <v>0</v>
      </c>
      <c r="W300" s="18">
        <f t="shared" si="236"/>
        <v>4812712.1100000003</v>
      </c>
      <c r="X300" s="18">
        <v>0</v>
      </c>
      <c r="Y300" s="18">
        <v>0</v>
      </c>
      <c r="Z300" s="18">
        <v>0</v>
      </c>
      <c r="AA300" s="18">
        <v>0</v>
      </c>
      <c r="AB300" s="18">
        <f>T300-U300</f>
        <v>1121581.49</v>
      </c>
      <c r="AC300" s="18">
        <v>0</v>
      </c>
      <c r="AD300" s="18">
        <f t="shared" si="247"/>
        <v>1121581.49</v>
      </c>
      <c r="AE300" s="18">
        <v>0</v>
      </c>
      <c r="AF300" s="18">
        <v>0</v>
      </c>
      <c r="AG300" s="18">
        <v>0</v>
      </c>
      <c r="AH300" s="18">
        <v>0</v>
      </c>
      <c r="AI300" s="73">
        <v>0.81100000000000005</v>
      </c>
      <c r="AJ300" s="81">
        <f t="shared" si="248"/>
        <v>0.189</v>
      </c>
      <c r="AK300" s="23">
        <f t="shared" si="201"/>
        <v>5934293.5999999996</v>
      </c>
      <c r="AL300" s="22">
        <f t="shared" si="249"/>
        <v>4812712.1100000003</v>
      </c>
      <c r="AM300" s="22">
        <f t="shared" si="250"/>
        <v>1121581.49</v>
      </c>
      <c r="AN300" s="74" t="b">
        <f t="shared" si="195"/>
        <v>1</v>
      </c>
      <c r="AO300" s="74" t="b">
        <f t="shared" si="196"/>
        <v>1</v>
      </c>
      <c r="AP300" s="74" t="b">
        <f t="shared" si="197"/>
        <v>1</v>
      </c>
      <c r="AQ300" s="5"/>
      <c r="AR300" s="28" t="s">
        <v>1125</v>
      </c>
      <c r="AS300" s="28">
        <v>2024</v>
      </c>
      <c r="AT300" t="b">
        <f t="shared" si="198"/>
        <v>1</v>
      </c>
      <c r="AU300" t="b">
        <f t="shared" si="199"/>
        <v>1</v>
      </c>
      <c r="AV300" t="b">
        <f t="shared" si="200"/>
        <v>1</v>
      </c>
      <c r="AW300" s="83">
        <f t="shared" si="215"/>
        <v>0</v>
      </c>
      <c r="AX300" s="83">
        <f t="shared" si="216"/>
        <v>0</v>
      </c>
      <c r="AY300" s="72" t="b">
        <f t="shared" si="217"/>
        <v>1</v>
      </c>
    </row>
    <row r="301" spans="1:51" ht="23.25" x14ac:dyDescent="0.35">
      <c r="A301" s="49">
        <v>283</v>
      </c>
      <c r="B301" s="77" t="s">
        <v>357</v>
      </c>
      <c r="C301" s="50" t="s">
        <v>358</v>
      </c>
      <c r="D301" s="51">
        <v>43872</v>
      </c>
      <c r="E301" s="52">
        <v>184.5</v>
      </c>
      <c r="F301" s="53">
        <v>15</v>
      </c>
      <c r="G301" s="52">
        <v>184.5</v>
      </c>
      <c r="H301" s="53">
        <v>15</v>
      </c>
      <c r="I301" s="54" t="s">
        <v>1166</v>
      </c>
      <c r="J301" s="54" t="s">
        <v>1167</v>
      </c>
      <c r="K301" s="55">
        <v>15</v>
      </c>
      <c r="L301" s="55">
        <v>15</v>
      </c>
      <c r="M301" s="56">
        <v>184.5</v>
      </c>
      <c r="N301" s="39"/>
      <c r="O301" s="39"/>
      <c r="P301" s="39"/>
      <c r="Q301" s="56">
        <v>184.5</v>
      </c>
      <c r="R301" s="57"/>
      <c r="S301" s="57"/>
      <c r="T301" s="18">
        <f>AK301</f>
        <v>20016036</v>
      </c>
      <c r="U301" s="18">
        <f>T301*AI301</f>
        <v>16233005.199999999</v>
      </c>
      <c r="V301" s="18">
        <v>0</v>
      </c>
      <c r="W301" s="18">
        <f t="shared" si="236"/>
        <v>16233005.199999999</v>
      </c>
      <c r="X301" s="18">
        <v>0</v>
      </c>
      <c r="Y301" s="18">
        <v>0</v>
      </c>
      <c r="Z301" s="18">
        <v>0</v>
      </c>
      <c r="AA301" s="18">
        <v>0</v>
      </c>
      <c r="AB301" s="18">
        <f>T301-U301</f>
        <v>3783030.8</v>
      </c>
      <c r="AC301" s="18">
        <v>0</v>
      </c>
      <c r="AD301" s="18">
        <f t="shared" si="247"/>
        <v>3783030.8</v>
      </c>
      <c r="AE301" s="18">
        <v>0</v>
      </c>
      <c r="AF301" s="18">
        <v>0</v>
      </c>
      <c r="AG301" s="18">
        <v>0</v>
      </c>
      <c r="AH301" s="18">
        <v>0</v>
      </c>
      <c r="AI301" s="73">
        <v>0.81100000000000005</v>
      </c>
      <c r="AJ301" s="81">
        <f t="shared" si="248"/>
        <v>0.189</v>
      </c>
      <c r="AK301" s="23">
        <f t="shared" si="201"/>
        <v>20016036</v>
      </c>
      <c r="AL301" s="22">
        <f t="shared" si="249"/>
        <v>16233005.199999999</v>
      </c>
      <c r="AM301" s="22">
        <f t="shared" si="250"/>
        <v>3783030.8</v>
      </c>
      <c r="AN301" s="74" t="b">
        <f t="shared" si="195"/>
        <v>1</v>
      </c>
      <c r="AO301" s="74" t="b">
        <f t="shared" si="196"/>
        <v>1</v>
      </c>
      <c r="AP301" s="74" t="b">
        <f t="shared" si="197"/>
        <v>1</v>
      </c>
      <c r="AQ301" s="5"/>
      <c r="AR301" s="28" t="s">
        <v>1125</v>
      </c>
      <c r="AS301" s="28" t="s">
        <v>1159</v>
      </c>
      <c r="AT301" t="b">
        <f t="shared" si="198"/>
        <v>1</v>
      </c>
      <c r="AU301" t="b">
        <f t="shared" si="199"/>
        <v>1</v>
      </c>
      <c r="AV301" t="b">
        <f t="shared" si="200"/>
        <v>1</v>
      </c>
      <c r="AW301" s="83">
        <f t="shared" si="215"/>
        <v>0</v>
      </c>
      <c r="AX301" s="83">
        <f t="shared" si="216"/>
        <v>0</v>
      </c>
      <c r="AY301" s="72" t="b">
        <f t="shared" si="217"/>
        <v>1</v>
      </c>
    </row>
    <row r="302" spans="1:51" s="14" customFormat="1" ht="20.25" customHeight="1" x14ac:dyDescent="0.35">
      <c r="A302" s="181" t="s">
        <v>379</v>
      </c>
      <c r="B302" s="181"/>
      <c r="C302" s="181"/>
      <c r="D302" s="181"/>
      <c r="E302" s="58">
        <f>SUM(E303)</f>
        <v>4986.3999999999996</v>
      </c>
      <c r="F302" s="59">
        <f t="shared" ref="F302" si="251">SUM(F303)</f>
        <v>266</v>
      </c>
      <c r="G302" s="47">
        <f t="shared" ref="G302" si="252">SUM(G303)</f>
        <v>4986.3999999999996</v>
      </c>
      <c r="H302" s="6">
        <f t="shared" ref="H302:M302" si="253">SUM(H303)</f>
        <v>266</v>
      </c>
      <c r="I302" s="6"/>
      <c r="J302" s="6"/>
      <c r="K302" s="32">
        <f t="shared" si="253"/>
        <v>266</v>
      </c>
      <c r="L302" s="32">
        <f t="shared" si="253"/>
        <v>266</v>
      </c>
      <c r="M302" s="31">
        <f t="shared" si="253"/>
        <v>4986.3999999999996</v>
      </c>
      <c r="N302" s="32">
        <f t="shared" ref="N302" si="254">SUM(N303)</f>
        <v>0</v>
      </c>
      <c r="O302" s="32">
        <f t="shared" ref="O302" si="255">SUM(O303)</f>
        <v>0</v>
      </c>
      <c r="P302" s="32">
        <f t="shared" ref="P302:Q302" si="256">SUM(P303)</f>
        <v>0</v>
      </c>
      <c r="Q302" s="31">
        <f t="shared" si="256"/>
        <v>4986.3999999999996</v>
      </c>
      <c r="R302" s="48">
        <f t="shared" ref="R302" si="257">SUM(R303)</f>
        <v>0</v>
      </c>
      <c r="S302" s="48">
        <f t="shared" ref="S302" si="258">SUM(S303)</f>
        <v>0</v>
      </c>
      <c r="T302" s="19">
        <f t="shared" ref="T302" si="259">SUM(T303)</f>
        <v>540964563.20000005</v>
      </c>
      <c r="U302" s="19">
        <f t="shared" ref="U302" si="260">SUM(U303)</f>
        <v>478212673.87</v>
      </c>
      <c r="V302" s="19">
        <f t="shared" ref="V302" si="261">SUM(V303)</f>
        <v>80106185.269999996</v>
      </c>
      <c r="W302" s="19">
        <f t="shared" ref="W302" si="262">SUM(W303)</f>
        <v>398106488.60000002</v>
      </c>
      <c r="X302" s="19">
        <f t="shared" ref="X302" si="263">SUM(X303)</f>
        <v>0</v>
      </c>
      <c r="Y302" s="19">
        <f t="shared" ref="Y302" si="264">SUM(Y303)</f>
        <v>0</v>
      </c>
      <c r="Z302" s="19">
        <f t="shared" ref="Z302" si="265">SUM(Z303)</f>
        <v>0</v>
      </c>
      <c r="AA302" s="19">
        <f t="shared" ref="AA302" si="266">SUM(AA303)</f>
        <v>0</v>
      </c>
      <c r="AB302" s="19">
        <f t="shared" ref="AB302" si="267">SUM(AB303)</f>
        <v>62751889.329999998</v>
      </c>
      <c r="AC302" s="19">
        <f t="shared" ref="AC302" si="268">SUM(AC303)</f>
        <v>10511671.369999999</v>
      </c>
      <c r="AD302" s="19">
        <f t="shared" ref="AD302" si="269">SUM(AD303)</f>
        <v>52240217.960000001</v>
      </c>
      <c r="AE302" s="19">
        <f t="shared" ref="AE302" si="270">SUM(AE303)</f>
        <v>0</v>
      </c>
      <c r="AF302" s="19">
        <f t="shared" ref="AF302" si="271">SUM(AF303)</f>
        <v>0</v>
      </c>
      <c r="AG302" s="19">
        <f t="shared" ref="AG302" si="272">SUM(AG303)</f>
        <v>0</v>
      </c>
      <c r="AH302" s="19">
        <f t="shared" ref="AH302" si="273">SUM(AH303)</f>
        <v>0</v>
      </c>
      <c r="AI302" s="73">
        <v>0.88400000000000001</v>
      </c>
      <c r="AJ302" s="73">
        <f t="shared" si="248"/>
        <v>0.11600000000000001</v>
      </c>
      <c r="AK302" s="23">
        <f t="shared" si="201"/>
        <v>540964563.20000005</v>
      </c>
      <c r="AL302" s="23">
        <f t="shared" si="249"/>
        <v>478212673.87</v>
      </c>
      <c r="AM302" s="23">
        <f t="shared" si="250"/>
        <v>62751889.329999998</v>
      </c>
      <c r="AN302" s="74" t="b">
        <f t="shared" si="195"/>
        <v>1</v>
      </c>
      <c r="AO302" s="74" t="b">
        <f t="shared" si="196"/>
        <v>1</v>
      </c>
      <c r="AP302" s="74" t="b">
        <f t="shared" si="197"/>
        <v>1</v>
      </c>
      <c r="AQ302" s="6"/>
      <c r="AR302" s="29"/>
      <c r="AS302" s="29"/>
      <c r="AT302" t="b">
        <f t="shared" si="198"/>
        <v>1</v>
      </c>
      <c r="AU302" t="b">
        <f t="shared" si="199"/>
        <v>1</v>
      </c>
      <c r="AV302" t="b">
        <f t="shared" si="200"/>
        <v>1</v>
      </c>
      <c r="AW302" s="83">
        <f t="shared" si="215"/>
        <v>0.17</v>
      </c>
      <c r="AX302" s="83">
        <f t="shared" si="216"/>
        <v>0.17</v>
      </c>
      <c r="AY302" s="72" t="b">
        <f t="shared" si="217"/>
        <v>1</v>
      </c>
    </row>
    <row r="303" spans="1:51" ht="23.25" x14ac:dyDescent="0.35">
      <c r="A303" s="49">
        <v>301</v>
      </c>
      <c r="B303" s="77" t="s">
        <v>380</v>
      </c>
      <c r="C303" s="50">
        <v>4372</v>
      </c>
      <c r="D303" s="51">
        <v>43787</v>
      </c>
      <c r="E303" s="52">
        <v>4986.3999999999996</v>
      </c>
      <c r="F303" s="53">
        <v>266</v>
      </c>
      <c r="G303" s="52">
        <v>4986.3999999999996</v>
      </c>
      <c r="H303" s="53">
        <v>266</v>
      </c>
      <c r="I303" s="54" t="s">
        <v>1166</v>
      </c>
      <c r="J303" s="54" t="s">
        <v>1167</v>
      </c>
      <c r="K303" s="55">
        <v>266</v>
      </c>
      <c r="L303" s="55">
        <v>266</v>
      </c>
      <c r="M303" s="56">
        <v>4986.3999999999996</v>
      </c>
      <c r="N303" s="39"/>
      <c r="O303" s="39"/>
      <c r="P303" s="39"/>
      <c r="Q303" s="56">
        <v>4986.3999999999996</v>
      </c>
      <c r="R303" s="57"/>
      <c r="S303" s="57"/>
      <c r="T303" s="18">
        <f>AK303</f>
        <v>540964563.20000005</v>
      </c>
      <c r="U303" s="18">
        <f>T303*AI303</f>
        <v>478212673.87</v>
      </c>
      <c r="V303" s="18">
        <v>80106185.269999996</v>
      </c>
      <c r="W303" s="18">
        <f>U303-V303</f>
        <v>398106488.60000002</v>
      </c>
      <c r="X303" s="18">
        <v>0</v>
      </c>
      <c r="Y303" s="18">
        <v>0</v>
      </c>
      <c r="Z303" s="18">
        <v>0</v>
      </c>
      <c r="AA303" s="18">
        <v>0</v>
      </c>
      <c r="AB303" s="18">
        <f>T303-U303</f>
        <v>62751889.329999998</v>
      </c>
      <c r="AC303" s="18">
        <v>10511671.369999999</v>
      </c>
      <c r="AD303" s="18">
        <f>AB303-AC303</f>
        <v>52240217.960000001</v>
      </c>
      <c r="AE303" s="18">
        <v>0</v>
      </c>
      <c r="AF303" s="18">
        <v>0</v>
      </c>
      <c r="AG303" s="18">
        <v>0</v>
      </c>
      <c r="AH303" s="18">
        <v>0</v>
      </c>
      <c r="AI303" s="73">
        <v>0.88400000000000001</v>
      </c>
      <c r="AJ303" s="81">
        <f t="shared" si="248"/>
        <v>0.11600000000000001</v>
      </c>
      <c r="AK303" s="23">
        <f t="shared" si="201"/>
        <v>540964563.20000005</v>
      </c>
      <c r="AL303" s="22">
        <f t="shared" si="249"/>
        <v>478212673.87</v>
      </c>
      <c r="AM303" s="22">
        <f t="shared" si="250"/>
        <v>62751889.329999998</v>
      </c>
      <c r="AN303" s="74" t="b">
        <f t="shared" si="195"/>
        <v>1</v>
      </c>
      <c r="AO303" s="74" t="b">
        <f t="shared" si="196"/>
        <v>1</v>
      </c>
      <c r="AP303" s="74" t="b">
        <f t="shared" si="197"/>
        <v>1</v>
      </c>
      <c r="AQ303" s="5"/>
      <c r="AR303" s="28" t="s">
        <v>1125</v>
      </c>
      <c r="AS303" s="28">
        <v>2024</v>
      </c>
      <c r="AT303" t="b">
        <f t="shared" si="198"/>
        <v>1</v>
      </c>
      <c r="AU303" t="b">
        <f t="shared" si="199"/>
        <v>1</v>
      </c>
      <c r="AV303" t="b">
        <f t="shared" si="200"/>
        <v>1</v>
      </c>
      <c r="AW303" s="83">
        <f t="shared" si="215"/>
        <v>0.17</v>
      </c>
      <c r="AX303" s="83">
        <f t="shared" si="216"/>
        <v>0.17</v>
      </c>
      <c r="AY303" s="72" t="b">
        <f t="shared" si="217"/>
        <v>1</v>
      </c>
    </row>
    <row r="304" spans="1:51" s="14" customFormat="1" ht="20.25" customHeight="1" x14ac:dyDescent="0.35">
      <c r="A304" s="187" t="s">
        <v>1164</v>
      </c>
      <c r="B304" s="187"/>
      <c r="C304" s="187"/>
      <c r="D304" s="187"/>
      <c r="E304" s="58">
        <f t="shared" ref="E304:AH304" si="274">SUM(E305:E326)</f>
        <v>10023.68</v>
      </c>
      <c r="F304" s="59">
        <f t="shared" si="274"/>
        <v>712</v>
      </c>
      <c r="G304" s="47">
        <f t="shared" si="274"/>
        <v>10023.68</v>
      </c>
      <c r="H304" s="6">
        <f t="shared" si="274"/>
        <v>712</v>
      </c>
      <c r="I304" s="6"/>
      <c r="J304" s="6"/>
      <c r="K304" s="32">
        <f t="shared" ref="K304" si="275">SUM(K305:K326)</f>
        <v>712</v>
      </c>
      <c r="L304" s="32">
        <f t="shared" ref="L304" si="276">SUM(L305:L326)</f>
        <v>712</v>
      </c>
      <c r="M304" s="31">
        <f t="shared" si="274"/>
        <v>10023.68</v>
      </c>
      <c r="N304" s="32">
        <f t="shared" si="274"/>
        <v>0</v>
      </c>
      <c r="O304" s="32">
        <f t="shared" si="274"/>
        <v>0</v>
      </c>
      <c r="P304" s="32">
        <f t="shared" si="274"/>
        <v>0</v>
      </c>
      <c r="Q304" s="31">
        <f t="shared" si="274"/>
        <v>10023.68</v>
      </c>
      <c r="R304" s="48">
        <f t="shared" si="274"/>
        <v>0</v>
      </c>
      <c r="S304" s="48">
        <f t="shared" si="274"/>
        <v>0</v>
      </c>
      <c r="T304" s="19">
        <f t="shared" si="274"/>
        <v>1087448995.8399999</v>
      </c>
      <c r="U304" s="19">
        <f t="shared" si="274"/>
        <v>972179402.28999996</v>
      </c>
      <c r="V304" s="19">
        <f t="shared" si="274"/>
        <v>44331694.450000003</v>
      </c>
      <c r="W304" s="19">
        <f t="shared" si="274"/>
        <v>649493395.50999999</v>
      </c>
      <c r="X304" s="19">
        <f t="shared" si="274"/>
        <v>278354312.32999998</v>
      </c>
      <c r="Y304" s="19">
        <f t="shared" si="274"/>
        <v>0</v>
      </c>
      <c r="Z304" s="19">
        <f t="shared" si="274"/>
        <v>0</v>
      </c>
      <c r="AA304" s="19">
        <f t="shared" si="274"/>
        <v>0</v>
      </c>
      <c r="AB304" s="19">
        <f t="shared" si="274"/>
        <v>115269593.55</v>
      </c>
      <c r="AC304" s="19">
        <f t="shared" si="274"/>
        <v>12576770.83</v>
      </c>
      <c r="AD304" s="19">
        <f t="shared" si="274"/>
        <v>71884975.920000002</v>
      </c>
      <c r="AE304" s="19">
        <f t="shared" si="274"/>
        <v>30807846.800000001</v>
      </c>
      <c r="AF304" s="19">
        <f t="shared" si="274"/>
        <v>0</v>
      </c>
      <c r="AG304" s="19">
        <f t="shared" si="274"/>
        <v>0</v>
      </c>
      <c r="AH304" s="19">
        <f t="shared" si="274"/>
        <v>0</v>
      </c>
      <c r="AI304" s="73">
        <v>0.89400000000000002</v>
      </c>
      <c r="AJ304" s="73">
        <f t="shared" ref="AJ304" si="277">1-AI304</f>
        <v>0.106</v>
      </c>
      <c r="AK304" s="23">
        <f t="shared" si="201"/>
        <v>1087448995.8399999</v>
      </c>
      <c r="AL304" s="23">
        <f t="shared" ref="AL304" si="278">ROUND(AK304*AI304,2)</f>
        <v>972179402.27999997</v>
      </c>
      <c r="AM304" s="23">
        <f t="shared" ref="AM304" si="279">AK304-AL304</f>
        <v>115269593.56</v>
      </c>
      <c r="AN304" s="74" t="b">
        <f t="shared" si="195"/>
        <v>1</v>
      </c>
      <c r="AO304" s="74" t="b">
        <f t="shared" si="196"/>
        <v>0</v>
      </c>
      <c r="AP304" s="74" t="b">
        <f t="shared" si="197"/>
        <v>0</v>
      </c>
      <c r="AQ304" s="6"/>
      <c r="AR304" s="29"/>
      <c r="AS304" s="29"/>
      <c r="AT304" t="b">
        <f t="shared" si="198"/>
        <v>1</v>
      </c>
      <c r="AU304" t="b">
        <f t="shared" si="199"/>
        <v>1</v>
      </c>
      <c r="AV304" t="b">
        <f t="shared" si="200"/>
        <v>1</v>
      </c>
      <c r="AW304" s="83">
        <f t="shared" si="215"/>
        <v>0.05</v>
      </c>
      <c r="AX304" s="83">
        <f t="shared" si="216"/>
        <v>0.11</v>
      </c>
      <c r="AY304" s="72" t="b">
        <f t="shared" si="217"/>
        <v>0</v>
      </c>
    </row>
    <row r="305" spans="1:51" ht="23.25" x14ac:dyDescent="0.35">
      <c r="A305" s="49">
        <v>740</v>
      </c>
      <c r="B305" s="77" t="s">
        <v>838</v>
      </c>
      <c r="C305" s="50" t="s">
        <v>839</v>
      </c>
      <c r="D305" s="51">
        <v>43140</v>
      </c>
      <c r="E305" s="52">
        <v>444.46</v>
      </c>
      <c r="F305" s="53">
        <v>28</v>
      </c>
      <c r="G305" s="52">
        <v>444.46</v>
      </c>
      <c r="H305" s="53">
        <v>28</v>
      </c>
      <c r="I305" s="54" t="s">
        <v>1167</v>
      </c>
      <c r="J305" s="54" t="s">
        <v>1168</v>
      </c>
      <c r="K305" s="55">
        <v>28</v>
      </c>
      <c r="L305" s="55">
        <v>28</v>
      </c>
      <c r="M305" s="56">
        <v>444.46</v>
      </c>
      <c r="N305" s="39"/>
      <c r="O305" s="39"/>
      <c r="P305" s="39"/>
      <c r="Q305" s="56">
        <v>444.46</v>
      </c>
      <c r="R305" s="57"/>
      <c r="S305" s="57"/>
      <c r="T305" s="18">
        <f t="shared" ref="T305:T313" si="280">AK305</f>
        <v>48218576.479999997</v>
      </c>
      <c r="U305" s="18">
        <f t="shared" ref="U305:U326" si="281">T305*AI305</f>
        <v>43107407.369999997</v>
      </c>
      <c r="V305" s="18">
        <v>0</v>
      </c>
      <c r="W305" s="18">
        <f>U305*0.7</f>
        <v>30175185.16</v>
      </c>
      <c r="X305" s="18">
        <f>U305-W305</f>
        <v>12932222.210000001</v>
      </c>
      <c r="Y305" s="18">
        <v>0</v>
      </c>
      <c r="Z305" s="18">
        <v>0</v>
      </c>
      <c r="AA305" s="18">
        <v>0</v>
      </c>
      <c r="AB305" s="18">
        <f t="shared" ref="AB305:AB313" si="282">T305-U305</f>
        <v>5111169.1100000003</v>
      </c>
      <c r="AC305" s="18">
        <v>0</v>
      </c>
      <c r="AD305" s="18">
        <f>AB305*0.7</f>
        <v>3577818.38</v>
      </c>
      <c r="AE305" s="18">
        <f>AB305-AD305</f>
        <v>1533350.73</v>
      </c>
      <c r="AF305" s="18">
        <v>0</v>
      </c>
      <c r="AG305" s="18">
        <v>0</v>
      </c>
      <c r="AH305" s="18">
        <v>0</v>
      </c>
      <c r="AI305" s="73">
        <v>0.89400000000000002</v>
      </c>
      <c r="AJ305" s="81">
        <f t="shared" ref="AJ305:AJ313" si="283">1-AI305</f>
        <v>0.106</v>
      </c>
      <c r="AK305" s="23">
        <f t="shared" si="201"/>
        <v>48218576.479999997</v>
      </c>
      <c r="AL305" s="22">
        <f t="shared" ref="AL305:AL313" si="284">ROUND(AK305*AI305,2)</f>
        <v>43107407.369999997</v>
      </c>
      <c r="AM305" s="22">
        <f t="shared" ref="AM305:AM313" si="285">AK305-AL305</f>
        <v>5111169.1100000003</v>
      </c>
      <c r="AN305" s="74" t="b">
        <f t="shared" si="195"/>
        <v>1</v>
      </c>
      <c r="AO305" s="74" t="b">
        <f t="shared" si="196"/>
        <v>1</v>
      </c>
      <c r="AP305" s="74" t="b">
        <f t="shared" si="197"/>
        <v>1</v>
      </c>
      <c r="AQ305" s="5"/>
      <c r="AR305" s="28" t="s">
        <v>1160</v>
      </c>
      <c r="AS305" s="28" t="s">
        <v>1161</v>
      </c>
      <c r="AT305" t="b">
        <f t="shared" si="198"/>
        <v>1</v>
      </c>
      <c r="AU305" t="b">
        <f t="shared" si="199"/>
        <v>1</v>
      </c>
      <c r="AV305" t="b">
        <f t="shared" si="200"/>
        <v>1</v>
      </c>
      <c r="AW305" s="83">
        <f t="shared" si="215"/>
        <v>0</v>
      </c>
      <c r="AX305" s="83">
        <f t="shared" si="216"/>
        <v>0</v>
      </c>
      <c r="AY305" s="72" t="b">
        <f t="shared" si="217"/>
        <v>1</v>
      </c>
    </row>
    <row r="306" spans="1:51" ht="23.25" x14ac:dyDescent="0.35">
      <c r="A306" s="49">
        <v>741</v>
      </c>
      <c r="B306" s="77" t="s">
        <v>840</v>
      </c>
      <c r="C306" s="50" t="s">
        <v>841</v>
      </c>
      <c r="D306" s="51">
        <v>43460</v>
      </c>
      <c r="E306" s="52">
        <v>490.05</v>
      </c>
      <c r="F306" s="53">
        <v>39</v>
      </c>
      <c r="G306" s="52">
        <v>490.05</v>
      </c>
      <c r="H306" s="53">
        <v>39</v>
      </c>
      <c r="I306" s="54" t="s">
        <v>1167</v>
      </c>
      <c r="J306" s="54" t="s">
        <v>1168</v>
      </c>
      <c r="K306" s="55">
        <v>39</v>
      </c>
      <c r="L306" s="55">
        <v>39</v>
      </c>
      <c r="M306" s="56">
        <v>490.05</v>
      </c>
      <c r="N306" s="39"/>
      <c r="O306" s="39"/>
      <c r="P306" s="39"/>
      <c r="Q306" s="56">
        <v>490.05</v>
      </c>
      <c r="R306" s="57"/>
      <c r="S306" s="57"/>
      <c r="T306" s="18">
        <f t="shared" si="280"/>
        <v>53164544.399999999</v>
      </c>
      <c r="U306" s="18">
        <f t="shared" si="281"/>
        <v>47529102.689999998</v>
      </c>
      <c r="V306" s="18">
        <v>0</v>
      </c>
      <c r="W306" s="18">
        <f t="shared" ref="W306:W322" si="286">U306*0.7</f>
        <v>33270371.879999999</v>
      </c>
      <c r="X306" s="18">
        <f t="shared" ref="X306:X326" si="287">U306-W306</f>
        <v>14258730.810000001</v>
      </c>
      <c r="Y306" s="18">
        <v>0</v>
      </c>
      <c r="Z306" s="18">
        <v>0</v>
      </c>
      <c r="AA306" s="18">
        <v>0</v>
      </c>
      <c r="AB306" s="18">
        <f t="shared" si="282"/>
        <v>5635441.71</v>
      </c>
      <c r="AC306" s="18">
        <v>0</v>
      </c>
      <c r="AD306" s="18">
        <f t="shared" ref="AD306:AD322" si="288">AB306*0.7</f>
        <v>3944809.2</v>
      </c>
      <c r="AE306" s="18">
        <f t="shared" ref="AE306:AE326" si="289">AB306-AD306</f>
        <v>1690632.51</v>
      </c>
      <c r="AF306" s="18">
        <v>0</v>
      </c>
      <c r="AG306" s="18">
        <v>0</v>
      </c>
      <c r="AH306" s="18">
        <v>0</v>
      </c>
      <c r="AI306" s="73">
        <v>0.89400000000000002</v>
      </c>
      <c r="AJ306" s="81">
        <f t="shared" si="283"/>
        <v>0.106</v>
      </c>
      <c r="AK306" s="23">
        <f t="shared" si="201"/>
        <v>53164544.399999999</v>
      </c>
      <c r="AL306" s="22">
        <f t="shared" si="284"/>
        <v>47529102.689999998</v>
      </c>
      <c r="AM306" s="22">
        <f t="shared" si="285"/>
        <v>5635441.71</v>
      </c>
      <c r="AN306" s="74" t="b">
        <f t="shared" si="195"/>
        <v>1</v>
      </c>
      <c r="AO306" s="74" t="b">
        <f t="shared" si="196"/>
        <v>1</v>
      </c>
      <c r="AP306" s="74" t="b">
        <f t="shared" si="197"/>
        <v>1</v>
      </c>
      <c r="AQ306" s="5"/>
      <c r="AR306" s="28" t="s">
        <v>1160</v>
      </c>
      <c r="AS306" s="28" t="s">
        <v>1161</v>
      </c>
      <c r="AT306" t="b">
        <f t="shared" si="198"/>
        <v>1</v>
      </c>
      <c r="AU306" t="b">
        <f t="shared" si="199"/>
        <v>1</v>
      </c>
      <c r="AV306" t="b">
        <f t="shared" si="200"/>
        <v>1</v>
      </c>
      <c r="AW306" s="83">
        <f t="shared" si="215"/>
        <v>0</v>
      </c>
      <c r="AX306" s="83">
        <f t="shared" si="216"/>
        <v>0</v>
      </c>
      <c r="AY306" s="72" t="b">
        <f t="shared" si="217"/>
        <v>1</v>
      </c>
    </row>
    <row r="307" spans="1:51" ht="23.25" x14ac:dyDescent="0.35">
      <c r="A307" s="49">
        <v>742</v>
      </c>
      <c r="B307" s="77" t="s">
        <v>842</v>
      </c>
      <c r="C307" s="50" t="s">
        <v>841</v>
      </c>
      <c r="D307" s="51">
        <v>43460</v>
      </c>
      <c r="E307" s="52">
        <v>614.70000000000005</v>
      </c>
      <c r="F307" s="53">
        <v>43</v>
      </c>
      <c r="G307" s="52">
        <v>614.70000000000005</v>
      </c>
      <c r="H307" s="53">
        <v>43</v>
      </c>
      <c r="I307" s="54" t="s">
        <v>1167</v>
      </c>
      <c r="J307" s="54" t="s">
        <v>1168</v>
      </c>
      <c r="K307" s="55">
        <v>43</v>
      </c>
      <c r="L307" s="55">
        <v>43</v>
      </c>
      <c r="M307" s="56">
        <v>614.70000000000005</v>
      </c>
      <c r="N307" s="39"/>
      <c r="O307" s="39"/>
      <c r="P307" s="39"/>
      <c r="Q307" s="56">
        <v>614.70000000000005</v>
      </c>
      <c r="R307" s="57"/>
      <c r="S307" s="57"/>
      <c r="T307" s="18">
        <f t="shared" si="280"/>
        <v>66687573.600000001</v>
      </c>
      <c r="U307" s="18">
        <f t="shared" si="281"/>
        <v>59618690.799999997</v>
      </c>
      <c r="V307" s="18">
        <v>0</v>
      </c>
      <c r="W307" s="18">
        <f t="shared" si="286"/>
        <v>41733083.560000002</v>
      </c>
      <c r="X307" s="18">
        <f t="shared" si="287"/>
        <v>17885607.239999998</v>
      </c>
      <c r="Y307" s="18">
        <v>0</v>
      </c>
      <c r="Z307" s="18">
        <v>0</v>
      </c>
      <c r="AA307" s="18">
        <v>0</v>
      </c>
      <c r="AB307" s="18">
        <f t="shared" si="282"/>
        <v>7068882.7999999998</v>
      </c>
      <c r="AC307" s="18">
        <v>0</v>
      </c>
      <c r="AD307" s="18">
        <f t="shared" si="288"/>
        <v>4948217.96</v>
      </c>
      <c r="AE307" s="18">
        <f t="shared" si="289"/>
        <v>2120664.84</v>
      </c>
      <c r="AF307" s="18">
        <v>0</v>
      </c>
      <c r="AG307" s="18">
        <v>0</v>
      </c>
      <c r="AH307" s="18">
        <v>0</v>
      </c>
      <c r="AI307" s="73">
        <v>0.89400000000000002</v>
      </c>
      <c r="AJ307" s="81">
        <f t="shared" si="283"/>
        <v>0.106</v>
      </c>
      <c r="AK307" s="23">
        <f t="shared" si="201"/>
        <v>66687573.600000001</v>
      </c>
      <c r="AL307" s="22">
        <f t="shared" si="284"/>
        <v>59618690.799999997</v>
      </c>
      <c r="AM307" s="22">
        <f t="shared" si="285"/>
        <v>7068882.7999999998</v>
      </c>
      <c r="AN307" s="74" t="b">
        <f t="shared" si="195"/>
        <v>1</v>
      </c>
      <c r="AO307" s="74" t="b">
        <f t="shared" si="196"/>
        <v>1</v>
      </c>
      <c r="AP307" s="74" t="b">
        <f t="shared" si="197"/>
        <v>1</v>
      </c>
      <c r="AQ307" s="5"/>
      <c r="AR307" s="28" t="s">
        <v>1160</v>
      </c>
      <c r="AS307" s="28" t="s">
        <v>1161</v>
      </c>
      <c r="AT307" t="b">
        <f t="shared" si="198"/>
        <v>1</v>
      </c>
      <c r="AU307" t="b">
        <f t="shared" si="199"/>
        <v>1</v>
      </c>
      <c r="AV307" t="b">
        <f t="shared" si="200"/>
        <v>1</v>
      </c>
      <c r="AW307" s="83">
        <f t="shared" si="215"/>
        <v>0</v>
      </c>
      <c r="AX307" s="83">
        <f t="shared" si="216"/>
        <v>0</v>
      </c>
      <c r="AY307" s="72" t="b">
        <f t="shared" si="217"/>
        <v>1</v>
      </c>
    </row>
    <row r="308" spans="1:51" ht="23.25" x14ac:dyDescent="0.35">
      <c r="A308" s="49">
        <v>743</v>
      </c>
      <c r="B308" s="77" t="s">
        <v>843</v>
      </c>
      <c r="C308" s="50" t="s">
        <v>839</v>
      </c>
      <c r="D308" s="51">
        <v>43140</v>
      </c>
      <c r="E308" s="52">
        <v>380.71</v>
      </c>
      <c r="F308" s="53">
        <v>29</v>
      </c>
      <c r="G308" s="52">
        <v>380.71</v>
      </c>
      <c r="H308" s="53">
        <v>29</v>
      </c>
      <c r="I308" s="54" t="s">
        <v>1167</v>
      </c>
      <c r="J308" s="54" t="s">
        <v>1168</v>
      </c>
      <c r="K308" s="55">
        <v>29</v>
      </c>
      <c r="L308" s="55">
        <v>29</v>
      </c>
      <c r="M308" s="56">
        <v>380.71</v>
      </c>
      <c r="N308" s="39"/>
      <c r="O308" s="39"/>
      <c r="P308" s="39"/>
      <c r="Q308" s="56">
        <v>380.71</v>
      </c>
      <c r="R308" s="57"/>
      <c r="S308" s="57"/>
      <c r="T308" s="18">
        <f t="shared" si="280"/>
        <v>41302466.479999997</v>
      </c>
      <c r="U308" s="18">
        <f t="shared" si="281"/>
        <v>36924405.030000001</v>
      </c>
      <c r="V308" s="18">
        <v>0</v>
      </c>
      <c r="W308" s="18">
        <f t="shared" si="286"/>
        <v>25847083.52</v>
      </c>
      <c r="X308" s="18">
        <f t="shared" si="287"/>
        <v>11077321.51</v>
      </c>
      <c r="Y308" s="18">
        <v>0</v>
      </c>
      <c r="Z308" s="18">
        <v>0</v>
      </c>
      <c r="AA308" s="18">
        <v>0</v>
      </c>
      <c r="AB308" s="18">
        <f t="shared" si="282"/>
        <v>4378061.45</v>
      </c>
      <c r="AC308" s="18">
        <v>0</v>
      </c>
      <c r="AD308" s="18">
        <f t="shared" si="288"/>
        <v>3064643.02</v>
      </c>
      <c r="AE308" s="18">
        <f t="shared" si="289"/>
        <v>1313418.43</v>
      </c>
      <c r="AF308" s="18">
        <v>0</v>
      </c>
      <c r="AG308" s="18">
        <v>0</v>
      </c>
      <c r="AH308" s="18">
        <v>0</v>
      </c>
      <c r="AI308" s="73">
        <v>0.89400000000000002</v>
      </c>
      <c r="AJ308" s="81">
        <f t="shared" si="283"/>
        <v>0.106</v>
      </c>
      <c r="AK308" s="23">
        <f t="shared" si="201"/>
        <v>41302466.479999997</v>
      </c>
      <c r="AL308" s="22">
        <f t="shared" si="284"/>
        <v>36924405.030000001</v>
      </c>
      <c r="AM308" s="22">
        <f t="shared" si="285"/>
        <v>4378061.45</v>
      </c>
      <c r="AN308" s="74" t="b">
        <f t="shared" si="195"/>
        <v>1</v>
      </c>
      <c r="AO308" s="74" t="b">
        <f t="shared" si="196"/>
        <v>1</v>
      </c>
      <c r="AP308" s="74" t="b">
        <f t="shared" si="197"/>
        <v>1</v>
      </c>
      <c r="AQ308" s="5"/>
      <c r="AR308" s="28" t="s">
        <v>1160</v>
      </c>
      <c r="AS308" s="28" t="s">
        <v>1161</v>
      </c>
      <c r="AT308" t="b">
        <f t="shared" si="198"/>
        <v>1</v>
      </c>
      <c r="AU308" t="b">
        <f t="shared" si="199"/>
        <v>1</v>
      </c>
      <c r="AV308" t="b">
        <f t="shared" si="200"/>
        <v>1</v>
      </c>
      <c r="AW308" s="83">
        <f t="shared" si="215"/>
        <v>0</v>
      </c>
      <c r="AX308" s="83">
        <f t="shared" si="216"/>
        <v>0</v>
      </c>
      <c r="AY308" s="72" t="b">
        <f t="shared" si="217"/>
        <v>1</v>
      </c>
    </row>
    <row r="309" spans="1:51" ht="23.25" x14ac:dyDescent="0.35">
      <c r="A309" s="49">
        <v>744</v>
      </c>
      <c r="B309" s="77" t="s">
        <v>844</v>
      </c>
      <c r="C309" s="50" t="s">
        <v>841</v>
      </c>
      <c r="D309" s="51">
        <v>43460</v>
      </c>
      <c r="E309" s="52">
        <v>336.41</v>
      </c>
      <c r="F309" s="53">
        <v>33</v>
      </c>
      <c r="G309" s="52">
        <v>336.41</v>
      </c>
      <c r="H309" s="53">
        <v>33</v>
      </c>
      <c r="I309" s="54" t="s">
        <v>1167</v>
      </c>
      <c r="J309" s="54" t="s">
        <v>1168</v>
      </c>
      <c r="K309" s="55">
        <v>33</v>
      </c>
      <c r="L309" s="55">
        <v>33</v>
      </c>
      <c r="M309" s="56">
        <v>336.41</v>
      </c>
      <c r="N309" s="39"/>
      <c r="O309" s="39"/>
      <c r="P309" s="39"/>
      <c r="Q309" s="56">
        <v>336.41</v>
      </c>
      <c r="R309" s="57"/>
      <c r="S309" s="57"/>
      <c r="T309" s="18">
        <f t="shared" si="280"/>
        <v>36496448.079999998</v>
      </c>
      <c r="U309" s="18">
        <f t="shared" si="281"/>
        <v>32627824.579999998</v>
      </c>
      <c r="V309" s="18">
        <v>0</v>
      </c>
      <c r="W309" s="18">
        <f t="shared" si="286"/>
        <v>22839477.210000001</v>
      </c>
      <c r="X309" s="18">
        <f t="shared" si="287"/>
        <v>9788347.3699999992</v>
      </c>
      <c r="Y309" s="18">
        <v>0</v>
      </c>
      <c r="Z309" s="18">
        <v>0</v>
      </c>
      <c r="AA309" s="18">
        <v>0</v>
      </c>
      <c r="AB309" s="18">
        <f t="shared" si="282"/>
        <v>3868623.5</v>
      </c>
      <c r="AC309" s="18">
        <v>0</v>
      </c>
      <c r="AD309" s="18">
        <f t="shared" si="288"/>
        <v>2708036.45</v>
      </c>
      <c r="AE309" s="18">
        <f t="shared" si="289"/>
        <v>1160587.05</v>
      </c>
      <c r="AF309" s="18">
        <v>0</v>
      </c>
      <c r="AG309" s="18">
        <v>0</v>
      </c>
      <c r="AH309" s="18">
        <v>0</v>
      </c>
      <c r="AI309" s="73">
        <v>0.89400000000000002</v>
      </c>
      <c r="AJ309" s="81">
        <f t="shared" si="283"/>
        <v>0.106</v>
      </c>
      <c r="AK309" s="23">
        <f t="shared" si="201"/>
        <v>36496448.079999998</v>
      </c>
      <c r="AL309" s="22">
        <f t="shared" si="284"/>
        <v>32627824.579999998</v>
      </c>
      <c r="AM309" s="22">
        <f t="shared" si="285"/>
        <v>3868623.5</v>
      </c>
      <c r="AN309" s="74" t="b">
        <f t="shared" si="195"/>
        <v>1</v>
      </c>
      <c r="AO309" s="74" t="b">
        <f t="shared" si="196"/>
        <v>1</v>
      </c>
      <c r="AP309" s="74" t="b">
        <f t="shared" si="197"/>
        <v>1</v>
      </c>
      <c r="AQ309" s="5"/>
      <c r="AR309" s="28" t="s">
        <v>1160</v>
      </c>
      <c r="AS309" s="28" t="s">
        <v>1161</v>
      </c>
      <c r="AT309" t="b">
        <f t="shared" si="198"/>
        <v>1</v>
      </c>
      <c r="AU309" t="b">
        <f t="shared" si="199"/>
        <v>1</v>
      </c>
      <c r="AV309" t="b">
        <f t="shared" si="200"/>
        <v>1</v>
      </c>
      <c r="AW309" s="83">
        <f t="shared" si="215"/>
        <v>0</v>
      </c>
      <c r="AX309" s="83">
        <f t="shared" si="216"/>
        <v>0</v>
      </c>
      <c r="AY309" s="72" t="b">
        <f t="shared" si="217"/>
        <v>1</v>
      </c>
    </row>
    <row r="310" spans="1:51" ht="23.25" x14ac:dyDescent="0.35">
      <c r="A310" s="49">
        <v>745</v>
      </c>
      <c r="B310" s="77" t="s">
        <v>845</v>
      </c>
      <c r="C310" s="50" t="s">
        <v>839</v>
      </c>
      <c r="D310" s="51">
        <v>43140</v>
      </c>
      <c r="E310" s="52">
        <v>518.80999999999995</v>
      </c>
      <c r="F310" s="53">
        <v>20</v>
      </c>
      <c r="G310" s="52">
        <v>518.80999999999995</v>
      </c>
      <c r="H310" s="53">
        <v>20</v>
      </c>
      <c r="I310" s="54" t="s">
        <v>1167</v>
      </c>
      <c r="J310" s="54" t="s">
        <v>1168</v>
      </c>
      <c r="K310" s="55">
        <v>20</v>
      </c>
      <c r="L310" s="55">
        <v>20</v>
      </c>
      <c r="M310" s="56">
        <v>518.80999999999995</v>
      </c>
      <c r="N310" s="39"/>
      <c r="O310" s="39"/>
      <c r="P310" s="39"/>
      <c r="Q310" s="56">
        <v>518.80999999999995</v>
      </c>
      <c r="R310" s="57"/>
      <c r="S310" s="57"/>
      <c r="T310" s="18">
        <f t="shared" si="280"/>
        <v>56284659.280000001</v>
      </c>
      <c r="U310" s="18">
        <f t="shared" si="281"/>
        <v>50318485.399999999</v>
      </c>
      <c r="V310" s="18">
        <v>0</v>
      </c>
      <c r="W310" s="18">
        <f t="shared" si="286"/>
        <v>35222939.780000001</v>
      </c>
      <c r="X310" s="18">
        <f t="shared" si="287"/>
        <v>15095545.619999999</v>
      </c>
      <c r="Y310" s="18">
        <v>0</v>
      </c>
      <c r="Z310" s="18">
        <v>0</v>
      </c>
      <c r="AA310" s="18">
        <v>0</v>
      </c>
      <c r="AB310" s="18">
        <f t="shared" si="282"/>
        <v>5966173.8799999999</v>
      </c>
      <c r="AC310" s="18">
        <v>0</v>
      </c>
      <c r="AD310" s="18">
        <f t="shared" si="288"/>
        <v>4176321.72</v>
      </c>
      <c r="AE310" s="18">
        <f t="shared" si="289"/>
        <v>1789852.16</v>
      </c>
      <c r="AF310" s="18">
        <v>0</v>
      </c>
      <c r="AG310" s="18">
        <v>0</v>
      </c>
      <c r="AH310" s="18">
        <v>0</v>
      </c>
      <c r="AI310" s="73">
        <v>0.89400000000000002</v>
      </c>
      <c r="AJ310" s="81">
        <f t="shared" si="283"/>
        <v>0.106</v>
      </c>
      <c r="AK310" s="23">
        <f t="shared" si="201"/>
        <v>56284659.280000001</v>
      </c>
      <c r="AL310" s="22">
        <f t="shared" si="284"/>
        <v>50318485.399999999</v>
      </c>
      <c r="AM310" s="22">
        <f t="shared" si="285"/>
        <v>5966173.8799999999</v>
      </c>
      <c r="AN310" s="74" t="b">
        <f t="shared" si="195"/>
        <v>1</v>
      </c>
      <c r="AO310" s="74" t="b">
        <f t="shared" si="196"/>
        <v>1</v>
      </c>
      <c r="AP310" s="74" t="b">
        <f t="shared" si="197"/>
        <v>1</v>
      </c>
      <c r="AQ310" s="5"/>
      <c r="AR310" s="28" t="s">
        <v>1160</v>
      </c>
      <c r="AS310" s="28" t="s">
        <v>1161</v>
      </c>
      <c r="AT310" t="b">
        <f t="shared" si="198"/>
        <v>1</v>
      </c>
      <c r="AU310" t="b">
        <f t="shared" si="199"/>
        <v>1</v>
      </c>
      <c r="AV310" t="b">
        <f t="shared" si="200"/>
        <v>1</v>
      </c>
      <c r="AW310" s="83">
        <f t="shared" si="215"/>
        <v>0</v>
      </c>
      <c r="AX310" s="83">
        <f t="shared" si="216"/>
        <v>0</v>
      </c>
      <c r="AY310" s="72" t="b">
        <f t="shared" si="217"/>
        <v>1</v>
      </c>
    </row>
    <row r="311" spans="1:51" ht="23.25" x14ac:dyDescent="0.35">
      <c r="A311" s="49">
        <v>746</v>
      </c>
      <c r="B311" s="77" t="s">
        <v>846</v>
      </c>
      <c r="C311" s="50" t="s">
        <v>839</v>
      </c>
      <c r="D311" s="51">
        <v>43140</v>
      </c>
      <c r="E311" s="52">
        <v>350.77</v>
      </c>
      <c r="F311" s="53">
        <v>33</v>
      </c>
      <c r="G311" s="52">
        <v>350.77</v>
      </c>
      <c r="H311" s="53">
        <v>33</v>
      </c>
      <c r="I311" s="54" t="s">
        <v>1167</v>
      </c>
      <c r="J311" s="54" t="s">
        <v>1168</v>
      </c>
      <c r="K311" s="55">
        <v>33</v>
      </c>
      <c r="L311" s="55">
        <v>33</v>
      </c>
      <c r="M311" s="56">
        <v>350.77</v>
      </c>
      <c r="N311" s="39"/>
      <c r="O311" s="39"/>
      <c r="P311" s="39"/>
      <c r="Q311" s="56">
        <v>350.77</v>
      </c>
      <c r="R311" s="57"/>
      <c r="S311" s="57"/>
      <c r="T311" s="18">
        <f t="shared" si="280"/>
        <v>38054335.759999998</v>
      </c>
      <c r="U311" s="18">
        <f t="shared" si="281"/>
        <v>34020576.170000002</v>
      </c>
      <c r="V311" s="18">
        <v>0</v>
      </c>
      <c r="W311" s="18">
        <f t="shared" si="286"/>
        <v>23814403.32</v>
      </c>
      <c r="X311" s="18">
        <f t="shared" si="287"/>
        <v>10206172.85</v>
      </c>
      <c r="Y311" s="18">
        <v>0</v>
      </c>
      <c r="Z311" s="18">
        <v>0</v>
      </c>
      <c r="AA311" s="18">
        <v>0</v>
      </c>
      <c r="AB311" s="18">
        <f t="shared" si="282"/>
        <v>4033759.59</v>
      </c>
      <c r="AC311" s="18">
        <v>0</v>
      </c>
      <c r="AD311" s="18">
        <f t="shared" si="288"/>
        <v>2823631.71</v>
      </c>
      <c r="AE311" s="18">
        <f t="shared" si="289"/>
        <v>1210127.8799999999</v>
      </c>
      <c r="AF311" s="18">
        <v>0</v>
      </c>
      <c r="AG311" s="18">
        <v>0</v>
      </c>
      <c r="AH311" s="18">
        <v>0</v>
      </c>
      <c r="AI311" s="73">
        <v>0.89400000000000002</v>
      </c>
      <c r="AJ311" s="81">
        <f t="shared" si="283"/>
        <v>0.106</v>
      </c>
      <c r="AK311" s="23">
        <f t="shared" si="201"/>
        <v>38054335.759999998</v>
      </c>
      <c r="AL311" s="22">
        <f t="shared" si="284"/>
        <v>34020576.170000002</v>
      </c>
      <c r="AM311" s="22">
        <f t="shared" si="285"/>
        <v>4033759.59</v>
      </c>
      <c r="AN311" s="74" t="b">
        <f t="shared" si="195"/>
        <v>1</v>
      </c>
      <c r="AO311" s="74" t="b">
        <f t="shared" si="196"/>
        <v>1</v>
      </c>
      <c r="AP311" s="74" t="b">
        <f t="shared" si="197"/>
        <v>1</v>
      </c>
      <c r="AQ311" s="5"/>
      <c r="AR311" s="28" t="s">
        <v>1160</v>
      </c>
      <c r="AS311" s="28" t="s">
        <v>1161</v>
      </c>
      <c r="AT311" t="b">
        <f t="shared" si="198"/>
        <v>1</v>
      </c>
      <c r="AU311" t="b">
        <f t="shared" si="199"/>
        <v>1</v>
      </c>
      <c r="AV311" t="b">
        <f t="shared" si="200"/>
        <v>1</v>
      </c>
      <c r="AW311" s="83">
        <f t="shared" si="215"/>
        <v>0</v>
      </c>
      <c r="AX311" s="83">
        <f t="shared" si="216"/>
        <v>0</v>
      </c>
      <c r="AY311" s="72" t="b">
        <f t="shared" si="217"/>
        <v>1</v>
      </c>
    </row>
    <row r="312" spans="1:51" ht="23.25" x14ac:dyDescent="0.35">
      <c r="A312" s="49">
        <v>747</v>
      </c>
      <c r="B312" s="77" t="s">
        <v>847</v>
      </c>
      <c r="C312" s="50">
        <v>270</v>
      </c>
      <c r="D312" s="51">
        <v>44039</v>
      </c>
      <c r="E312" s="52">
        <v>367.61</v>
      </c>
      <c r="F312" s="53">
        <v>22</v>
      </c>
      <c r="G312" s="52">
        <v>367.61</v>
      </c>
      <c r="H312" s="53">
        <v>22</v>
      </c>
      <c r="I312" s="54" t="s">
        <v>1167</v>
      </c>
      <c r="J312" s="54" t="s">
        <v>1168</v>
      </c>
      <c r="K312" s="55">
        <v>22</v>
      </c>
      <c r="L312" s="55">
        <v>22</v>
      </c>
      <c r="M312" s="56">
        <v>367.61</v>
      </c>
      <c r="N312" s="39"/>
      <c r="O312" s="39"/>
      <c r="P312" s="39"/>
      <c r="Q312" s="56">
        <v>367.61</v>
      </c>
      <c r="R312" s="57"/>
      <c r="S312" s="57"/>
      <c r="T312" s="18">
        <f t="shared" si="280"/>
        <v>39881273.68</v>
      </c>
      <c r="U312" s="18">
        <f t="shared" si="281"/>
        <v>35653858.670000002</v>
      </c>
      <c r="V312" s="18">
        <v>0</v>
      </c>
      <c r="W312" s="18">
        <f t="shared" si="286"/>
        <v>24957701.07</v>
      </c>
      <c r="X312" s="18">
        <f t="shared" si="287"/>
        <v>10696157.6</v>
      </c>
      <c r="Y312" s="18">
        <v>0</v>
      </c>
      <c r="Z312" s="18">
        <v>0</v>
      </c>
      <c r="AA312" s="18">
        <v>0</v>
      </c>
      <c r="AB312" s="18">
        <f t="shared" si="282"/>
        <v>4227415.01</v>
      </c>
      <c r="AC312" s="18">
        <v>0</v>
      </c>
      <c r="AD312" s="18">
        <f t="shared" si="288"/>
        <v>2959190.51</v>
      </c>
      <c r="AE312" s="18">
        <f t="shared" si="289"/>
        <v>1268224.5</v>
      </c>
      <c r="AF312" s="18">
        <v>0</v>
      </c>
      <c r="AG312" s="18">
        <v>0</v>
      </c>
      <c r="AH312" s="18">
        <v>0</v>
      </c>
      <c r="AI312" s="73">
        <v>0.89400000000000002</v>
      </c>
      <c r="AJ312" s="81">
        <f t="shared" si="283"/>
        <v>0.106</v>
      </c>
      <c r="AK312" s="23">
        <f t="shared" si="201"/>
        <v>39881273.68</v>
      </c>
      <c r="AL312" s="22">
        <f t="shared" si="284"/>
        <v>35653858.670000002</v>
      </c>
      <c r="AM312" s="22">
        <f t="shared" si="285"/>
        <v>4227415.01</v>
      </c>
      <c r="AN312" s="74" t="b">
        <f t="shared" si="195"/>
        <v>1</v>
      </c>
      <c r="AO312" s="74" t="b">
        <f t="shared" si="196"/>
        <v>1</v>
      </c>
      <c r="AP312" s="74" t="b">
        <f t="shared" si="197"/>
        <v>1</v>
      </c>
      <c r="AQ312" s="5"/>
      <c r="AR312" s="28" t="s">
        <v>1160</v>
      </c>
      <c r="AS312" s="28" t="s">
        <v>1161</v>
      </c>
      <c r="AT312" t="b">
        <f t="shared" si="198"/>
        <v>1</v>
      </c>
      <c r="AU312" t="b">
        <f t="shared" si="199"/>
        <v>1</v>
      </c>
      <c r="AV312" t="b">
        <f t="shared" si="200"/>
        <v>1</v>
      </c>
      <c r="AW312" s="83">
        <f t="shared" si="215"/>
        <v>0</v>
      </c>
      <c r="AX312" s="83">
        <f t="shared" si="216"/>
        <v>0</v>
      </c>
      <c r="AY312" s="72" t="b">
        <f t="shared" si="217"/>
        <v>1</v>
      </c>
    </row>
    <row r="313" spans="1:51" ht="23.25" x14ac:dyDescent="0.35">
      <c r="A313" s="49">
        <v>748</v>
      </c>
      <c r="B313" s="77" t="s">
        <v>848</v>
      </c>
      <c r="C313" s="50" t="s">
        <v>849</v>
      </c>
      <c r="D313" s="51">
        <v>43140</v>
      </c>
      <c r="E313" s="52">
        <v>654.29999999999995</v>
      </c>
      <c r="F313" s="53">
        <v>30</v>
      </c>
      <c r="G313" s="52">
        <v>654.29999999999995</v>
      </c>
      <c r="H313" s="53">
        <v>30</v>
      </c>
      <c r="I313" s="54" t="s">
        <v>1167</v>
      </c>
      <c r="J313" s="54" t="s">
        <v>1168</v>
      </c>
      <c r="K313" s="55">
        <v>30</v>
      </c>
      <c r="L313" s="55">
        <v>30</v>
      </c>
      <c r="M313" s="56">
        <v>654.29999999999995</v>
      </c>
      <c r="N313" s="39"/>
      <c r="O313" s="39"/>
      <c r="P313" s="39"/>
      <c r="Q313" s="56">
        <v>654.29999999999995</v>
      </c>
      <c r="R313" s="57"/>
      <c r="S313" s="57"/>
      <c r="T313" s="18">
        <f t="shared" si="280"/>
        <v>70983698.400000006</v>
      </c>
      <c r="U313" s="18">
        <f t="shared" si="281"/>
        <v>63459426.369999997</v>
      </c>
      <c r="V313" s="18">
        <v>0</v>
      </c>
      <c r="W313" s="18">
        <f t="shared" si="286"/>
        <v>44421598.460000001</v>
      </c>
      <c r="X313" s="18">
        <f t="shared" si="287"/>
        <v>19037827.91</v>
      </c>
      <c r="Y313" s="18">
        <v>0</v>
      </c>
      <c r="Z313" s="18">
        <v>0</v>
      </c>
      <c r="AA313" s="18">
        <v>0</v>
      </c>
      <c r="AB313" s="18">
        <f t="shared" si="282"/>
        <v>7524272.0300000003</v>
      </c>
      <c r="AC313" s="18">
        <v>0</v>
      </c>
      <c r="AD313" s="18">
        <f t="shared" si="288"/>
        <v>5266990.42</v>
      </c>
      <c r="AE313" s="18">
        <f t="shared" si="289"/>
        <v>2257281.61</v>
      </c>
      <c r="AF313" s="18">
        <v>0</v>
      </c>
      <c r="AG313" s="18">
        <v>0</v>
      </c>
      <c r="AH313" s="18">
        <v>0</v>
      </c>
      <c r="AI313" s="73">
        <v>0.89400000000000002</v>
      </c>
      <c r="AJ313" s="81">
        <f t="shared" si="283"/>
        <v>0.106</v>
      </c>
      <c r="AK313" s="23">
        <f t="shared" si="201"/>
        <v>70983698.400000006</v>
      </c>
      <c r="AL313" s="22">
        <f t="shared" si="284"/>
        <v>63459426.369999997</v>
      </c>
      <c r="AM313" s="22">
        <f t="shared" si="285"/>
        <v>7524272.0300000003</v>
      </c>
      <c r="AN313" s="74" t="b">
        <f t="shared" si="195"/>
        <v>1</v>
      </c>
      <c r="AO313" s="74" t="b">
        <f t="shared" si="196"/>
        <v>1</v>
      </c>
      <c r="AP313" s="74" t="b">
        <f t="shared" si="197"/>
        <v>1</v>
      </c>
      <c r="AQ313" s="5"/>
      <c r="AR313" s="28" t="s">
        <v>1160</v>
      </c>
      <c r="AS313" s="28" t="s">
        <v>1161</v>
      </c>
      <c r="AT313" t="b">
        <f t="shared" si="198"/>
        <v>1</v>
      </c>
      <c r="AU313" t="b">
        <f t="shared" si="199"/>
        <v>1</v>
      </c>
      <c r="AV313" t="b">
        <f t="shared" si="200"/>
        <v>1</v>
      </c>
      <c r="AW313" s="83">
        <f t="shared" si="215"/>
        <v>0</v>
      </c>
      <c r="AX313" s="83">
        <f t="shared" si="216"/>
        <v>0</v>
      </c>
      <c r="AY313" s="72" t="b">
        <f t="shared" si="217"/>
        <v>1</v>
      </c>
    </row>
    <row r="314" spans="1:51" ht="23.25" x14ac:dyDescent="0.35">
      <c r="A314" s="49">
        <v>750</v>
      </c>
      <c r="B314" s="77" t="s">
        <v>852</v>
      </c>
      <c r="C314" s="50" t="s">
        <v>839</v>
      </c>
      <c r="D314" s="51">
        <v>43140</v>
      </c>
      <c r="E314" s="52">
        <v>570.83000000000004</v>
      </c>
      <c r="F314" s="53">
        <v>44</v>
      </c>
      <c r="G314" s="52">
        <v>570.83000000000004</v>
      </c>
      <c r="H314" s="53">
        <v>44</v>
      </c>
      <c r="I314" s="54" t="s">
        <v>1167</v>
      </c>
      <c r="J314" s="54" t="s">
        <v>1168</v>
      </c>
      <c r="K314" s="55">
        <v>44</v>
      </c>
      <c r="L314" s="55">
        <v>44</v>
      </c>
      <c r="M314" s="56">
        <v>570.83000000000004</v>
      </c>
      <c r="N314" s="39"/>
      <c r="O314" s="39"/>
      <c r="P314" s="39"/>
      <c r="Q314" s="56">
        <v>570.83000000000004</v>
      </c>
      <c r="R314" s="57"/>
      <c r="S314" s="57"/>
      <c r="T314" s="18">
        <f t="shared" ref="T314:T326" si="290">AK314</f>
        <v>61928205.039999999</v>
      </c>
      <c r="U314" s="18">
        <f t="shared" si="281"/>
        <v>55363815.310000002</v>
      </c>
      <c r="V314" s="18">
        <v>0</v>
      </c>
      <c r="W314" s="18">
        <f t="shared" si="286"/>
        <v>38754670.719999999</v>
      </c>
      <c r="X314" s="18">
        <f t="shared" si="287"/>
        <v>16609144.59</v>
      </c>
      <c r="Y314" s="18">
        <v>0</v>
      </c>
      <c r="Z314" s="18">
        <v>0</v>
      </c>
      <c r="AA314" s="18">
        <v>0</v>
      </c>
      <c r="AB314" s="18">
        <f t="shared" ref="AB314:AB326" si="291">T314-U314</f>
        <v>6564389.7300000004</v>
      </c>
      <c r="AC314" s="18">
        <v>0</v>
      </c>
      <c r="AD314" s="18">
        <f t="shared" si="288"/>
        <v>4595072.8099999996</v>
      </c>
      <c r="AE314" s="18">
        <f t="shared" si="289"/>
        <v>1969316.92</v>
      </c>
      <c r="AF314" s="18">
        <v>0</v>
      </c>
      <c r="AG314" s="18">
        <v>0</v>
      </c>
      <c r="AH314" s="18">
        <v>0</v>
      </c>
      <c r="AI314" s="73">
        <v>0.89400000000000002</v>
      </c>
      <c r="AJ314" s="81">
        <f t="shared" ref="AJ314:AJ326" si="292">1-AI314</f>
        <v>0.106</v>
      </c>
      <c r="AK314" s="23">
        <f t="shared" si="201"/>
        <v>61928205.039999999</v>
      </c>
      <c r="AL314" s="22">
        <f t="shared" ref="AL314:AL326" si="293">ROUND(AK314*AI314,2)</f>
        <v>55363815.310000002</v>
      </c>
      <c r="AM314" s="22">
        <f t="shared" ref="AM314:AM326" si="294">AK314-AL314</f>
        <v>6564389.7300000004</v>
      </c>
      <c r="AN314" s="74" t="b">
        <f t="shared" si="195"/>
        <v>1</v>
      </c>
      <c r="AO314" s="74" t="b">
        <f t="shared" si="196"/>
        <v>1</v>
      </c>
      <c r="AP314" s="74" t="b">
        <f t="shared" si="197"/>
        <v>1</v>
      </c>
      <c r="AQ314" s="5"/>
      <c r="AR314" s="28" t="s">
        <v>1160</v>
      </c>
      <c r="AS314" s="28" t="s">
        <v>1161</v>
      </c>
      <c r="AT314" t="b">
        <f t="shared" si="198"/>
        <v>1</v>
      </c>
      <c r="AU314" t="b">
        <f t="shared" si="199"/>
        <v>1</v>
      </c>
      <c r="AV314" t="b">
        <f t="shared" si="200"/>
        <v>1</v>
      </c>
      <c r="AW314" s="83">
        <f t="shared" si="215"/>
        <v>0</v>
      </c>
      <c r="AX314" s="83">
        <f t="shared" si="216"/>
        <v>0</v>
      </c>
      <c r="AY314" s="72" t="b">
        <f t="shared" si="217"/>
        <v>1</v>
      </c>
    </row>
    <row r="315" spans="1:51" ht="23.25" x14ac:dyDescent="0.35">
      <c r="A315" s="49">
        <v>751</v>
      </c>
      <c r="B315" s="77" t="s">
        <v>853</v>
      </c>
      <c r="C315" s="50" t="s">
        <v>839</v>
      </c>
      <c r="D315" s="51">
        <v>43140</v>
      </c>
      <c r="E315" s="52">
        <v>503.7</v>
      </c>
      <c r="F315" s="53">
        <v>30</v>
      </c>
      <c r="G315" s="52">
        <v>503.7</v>
      </c>
      <c r="H315" s="53">
        <v>30</v>
      </c>
      <c r="I315" s="54" t="s">
        <v>1167</v>
      </c>
      <c r="J315" s="54" t="s">
        <v>1168</v>
      </c>
      <c r="K315" s="55">
        <v>30</v>
      </c>
      <c r="L315" s="55">
        <v>30</v>
      </c>
      <c r="M315" s="56">
        <v>503.7</v>
      </c>
      <c r="N315" s="39"/>
      <c r="O315" s="39"/>
      <c r="P315" s="39"/>
      <c r="Q315" s="56">
        <v>503.7</v>
      </c>
      <c r="R315" s="57"/>
      <c r="S315" s="57"/>
      <c r="T315" s="18">
        <f t="shared" si="290"/>
        <v>54645405.600000001</v>
      </c>
      <c r="U315" s="18">
        <f t="shared" si="281"/>
        <v>48852992.609999999</v>
      </c>
      <c r="V315" s="18">
        <v>0</v>
      </c>
      <c r="W315" s="18">
        <f t="shared" si="286"/>
        <v>34197094.829999998</v>
      </c>
      <c r="X315" s="18">
        <f t="shared" si="287"/>
        <v>14655897.779999999</v>
      </c>
      <c r="Y315" s="18">
        <v>0</v>
      </c>
      <c r="Z315" s="18">
        <v>0</v>
      </c>
      <c r="AA315" s="18">
        <v>0</v>
      </c>
      <c r="AB315" s="18">
        <f t="shared" si="291"/>
        <v>5792412.9900000002</v>
      </c>
      <c r="AC315" s="18">
        <v>0</v>
      </c>
      <c r="AD315" s="18">
        <f t="shared" si="288"/>
        <v>4054689.09</v>
      </c>
      <c r="AE315" s="18">
        <f t="shared" si="289"/>
        <v>1737723.9</v>
      </c>
      <c r="AF315" s="18">
        <v>0</v>
      </c>
      <c r="AG315" s="18">
        <v>0</v>
      </c>
      <c r="AH315" s="18">
        <v>0</v>
      </c>
      <c r="AI315" s="73">
        <v>0.89400000000000002</v>
      </c>
      <c r="AJ315" s="81">
        <f t="shared" si="292"/>
        <v>0.106</v>
      </c>
      <c r="AK315" s="23">
        <f t="shared" si="201"/>
        <v>54645405.600000001</v>
      </c>
      <c r="AL315" s="22">
        <f t="shared" si="293"/>
        <v>48852992.609999999</v>
      </c>
      <c r="AM315" s="22">
        <f t="shared" si="294"/>
        <v>5792412.9900000002</v>
      </c>
      <c r="AN315" s="74" t="b">
        <f t="shared" si="195"/>
        <v>1</v>
      </c>
      <c r="AO315" s="74" t="b">
        <f t="shared" si="196"/>
        <v>1</v>
      </c>
      <c r="AP315" s="74" t="b">
        <f t="shared" si="197"/>
        <v>1</v>
      </c>
      <c r="AQ315" s="5"/>
      <c r="AR315" s="28" t="s">
        <v>1160</v>
      </c>
      <c r="AS315" s="28" t="s">
        <v>1161</v>
      </c>
      <c r="AT315" t="b">
        <f t="shared" si="198"/>
        <v>1</v>
      </c>
      <c r="AU315" t="b">
        <f t="shared" si="199"/>
        <v>1</v>
      </c>
      <c r="AV315" t="b">
        <f t="shared" si="200"/>
        <v>1</v>
      </c>
      <c r="AW315" s="83">
        <f t="shared" si="215"/>
        <v>0</v>
      </c>
      <c r="AX315" s="83">
        <f t="shared" si="216"/>
        <v>0</v>
      </c>
      <c r="AY315" s="72" t="b">
        <f t="shared" si="217"/>
        <v>1</v>
      </c>
    </row>
    <row r="316" spans="1:51" ht="23.25" x14ac:dyDescent="0.35">
      <c r="A316" s="49">
        <v>752</v>
      </c>
      <c r="B316" s="77" t="s">
        <v>854</v>
      </c>
      <c r="C316" s="50" t="s">
        <v>841</v>
      </c>
      <c r="D316" s="51">
        <v>43460</v>
      </c>
      <c r="E316" s="52">
        <v>433.12</v>
      </c>
      <c r="F316" s="53">
        <v>22</v>
      </c>
      <c r="G316" s="52">
        <v>433.12</v>
      </c>
      <c r="H316" s="53">
        <v>22</v>
      </c>
      <c r="I316" s="54" t="s">
        <v>1167</v>
      </c>
      <c r="J316" s="54" t="s">
        <v>1168</v>
      </c>
      <c r="K316" s="55">
        <v>22</v>
      </c>
      <c r="L316" s="55">
        <v>22</v>
      </c>
      <c r="M316" s="56">
        <v>433.12</v>
      </c>
      <c r="N316" s="39"/>
      <c r="O316" s="39"/>
      <c r="P316" s="39"/>
      <c r="Q316" s="56">
        <v>433.12</v>
      </c>
      <c r="R316" s="57"/>
      <c r="S316" s="57"/>
      <c r="T316" s="18">
        <f t="shared" si="290"/>
        <v>46988322.560000002</v>
      </c>
      <c r="U316" s="18">
        <f t="shared" si="281"/>
        <v>42007560.369999997</v>
      </c>
      <c r="V316" s="18">
        <v>0</v>
      </c>
      <c r="W316" s="18">
        <f t="shared" si="286"/>
        <v>29405292.260000002</v>
      </c>
      <c r="X316" s="18">
        <f t="shared" si="287"/>
        <v>12602268.109999999</v>
      </c>
      <c r="Y316" s="18">
        <v>0</v>
      </c>
      <c r="Z316" s="18">
        <v>0</v>
      </c>
      <c r="AA316" s="18">
        <v>0</v>
      </c>
      <c r="AB316" s="18">
        <f t="shared" si="291"/>
        <v>4980762.1900000004</v>
      </c>
      <c r="AC316" s="18">
        <v>0</v>
      </c>
      <c r="AD316" s="18">
        <f t="shared" si="288"/>
        <v>3486533.53</v>
      </c>
      <c r="AE316" s="18">
        <f t="shared" si="289"/>
        <v>1494228.66</v>
      </c>
      <c r="AF316" s="18">
        <v>0</v>
      </c>
      <c r="AG316" s="18">
        <v>0</v>
      </c>
      <c r="AH316" s="18">
        <v>0</v>
      </c>
      <c r="AI316" s="73">
        <v>0.89400000000000002</v>
      </c>
      <c r="AJ316" s="81">
        <f t="shared" si="292"/>
        <v>0.106</v>
      </c>
      <c r="AK316" s="23">
        <f t="shared" si="201"/>
        <v>46988322.560000002</v>
      </c>
      <c r="AL316" s="22">
        <f t="shared" si="293"/>
        <v>42007560.369999997</v>
      </c>
      <c r="AM316" s="22">
        <f t="shared" si="294"/>
        <v>4980762.1900000004</v>
      </c>
      <c r="AN316" s="74" t="b">
        <f t="shared" si="195"/>
        <v>1</v>
      </c>
      <c r="AO316" s="74" t="b">
        <f t="shared" si="196"/>
        <v>1</v>
      </c>
      <c r="AP316" s="74" t="b">
        <f t="shared" si="197"/>
        <v>1</v>
      </c>
      <c r="AQ316" s="5"/>
      <c r="AR316" s="28" t="s">
        <v>1160</v>
      </c>
      <c r="AS316" s="28" t="s">
        <v>1161</v>
      </c>
      <c r="AT316" t="b">
        <f t="shared" si="198"/>
        <v>1</v>
      </c>
      <c r="AU316" t="b">
        <f t="shared" si="199"/>
        <v>1</v>
      </c>
      <c r="AV316" t="b">
        <f t="shared" si="200"/>
        <v>1</v>
      </c>
      <c r="AW316" s="83">
        <f t="shared" si="215"/>
        <v>0</v>
      </c>
      <c r="AX316" s="83">
        <f t="shared" si="216"/>
        <v>0</v>
      </c>
      <c r="AY316" s="72" t="b">
        <f t="shared" si="217"/>
        <v>1</v>
      </c>
    </row>
    <row r="317" spans="1:51" ht="23.25" x14ac:dyDescent="0.35">
      <c r="A317" s="49">
        <v>753</v>
      </c>
      <c r="B317" s="77" t="s">
        <v>855</v>
      </c>
      <c r="C317" s="50" t="s">
        <v>839</v>
      </c>
      <c r="D317" s="51">
        <v>43140</v>
      </c>
      <c r="E317" s="52">
        <v>212.4</v>
      </c>
      <c r="F317" s="53">
        <v>11</v>
      </c>
      <c r="G317" s="52">
        <v>212.4</v>
      </c>
      <c r="H317" s="53">
        <v>11</v>
      </c>
      <c r="I317" s="54" t="s">
        <v>1167</v>
      </c>
      <c r="J317" s="54" t="s">
        <v>1168</v>
      </c>
      <c r="K317" s="55">
        <v>11</v>
      </c>
      <c r="L317" s="55">
        <v>11</v>
      </c>
      <c r="M317" s="56">
        <v>212.4</v>
      </c>
      <c r="N317" s="39"/>
      <c r="O317" s="39"/>
      <c r="P317" s="39"/>
      <c r="Q317" s="56">
        <v>212.4</v>
      </c>
      <c r="R317" s="57"/>
      <c r="S317" s="57"/>
      <c r="T317" s="18">
        <f t="shared" si="290"/>
        <v>23042851.199999999</v>
      </c>
      <c r="U317" s="18">
        <f t="shared" si="281"/>
        <v>20600308.969999999</v>
      </c>
      <c r="V317" s="18">
        <v>0</v>
      </c>
      <c r="W317" s="18">
        <f t="shared" si="286"/>
        <v>14420216.279999999</v>
      </c>
      <c r="X317" s="18">
        <f t="shared" si="287"/>
        <v>6180092.6900000004</v>
      </c>
      <c r="Y317" s="18">
        <v>0</v>
      </c>
      <c r="Z317" s="18">
        <v>0</v>
      </c>
      <c r="AA317" s="18">
        <v>0</v>
      </c>
      <c r="AB317" s="18">
        <f t="shared" si="291"/>
        <v>2442542.23</v>
      </c>
      <c r="AC317" s="18">
        <v>0</v>
      </c>
      <c r="AD317" s="18">
        <f t="shared" si="288"/>
        <v>1709779.56</v>
      </c>
      <c r="AE317" s="18">
        <f t="shared" si="289"/>
        <v>732762.67</v>
      </c>
      <c r="AF317" s="18">
        <v>0</v>
      </c>
      <c r="AG317" s="18">
        <v>0</v>
      </c>
      <c r="AH317" s="18">
        <v>0</v>
      </c>
      <c r="AI317" s="73">
        <v>0.89400000000000002</v>
      </c>
      <c r="AJ317" s="81">
        <f t="shared" si="292"/>
        <v>0.106</v>
      </c>
      <c r="AK317" s="23">
        <f t="shared" si="201"/>
        <v>23042851.199999999</v>
      </c>
      <c r="AL317" s="22">
        <f t="shared" si="293"/>
        <v>20600308.969999999</v>
      </c>
      <c r="AM317" s="22">
        <f t="shared" si="294"/>
        <v>2442542.23</v>
      </c>
      <c r="AN317" s="74" t="b">
        <f t="shared" si="195"/>
        <v>1</v>
      </c>
      <c r="AO317" s="74" t="b">
        <f t="shared" si="196"/>
        <v>1</v>
      </c>
      <c r="AP317" s="74" t="b">
        <f t="shared" si="197"/>
        <v>1</v>
      </c>
      <c r="AQ317" s="5"/>
      <c r="AR317" s="28" t="s">
        <v>1160</v>
      </c>
      <c r="AS317" s="28" t="s">
        <v>1161</v>
      </c>
      <c r="AT317" t="b">
        <f t="shared" si="198"/>
        <v>1</v>
      </c>
      <c r="AU317" t="b">
        <f t="shared" si="199"/>
        <v>1</v>
      </c>
      <c r="AV317" t="b">
        <f t="shared" si="200"/>
        <v>1</v>
      </c>
      <c r="AW317" s="83">
        <f t="shared" si="215"/>
        <v>0</v>
      </c>
      <c r="AX317" s="83">
        <f t="shared" si="216"/>
        <v>0</v>
      </c>
      <c r="AY317" s="72" t="b">
        <f t="shared" si="217"/>
        <v>1</v>
      </c>
    </row>
    <row r="318" spans="1:51" ht="23.25" x14ac:dyDescent="0.35">
      <c r="A318" s="49">
        <v>754</v>
      </c>
      <c r="B318" s="77" t="s">
        <v>856</v>
      </c>
      <c r="C318" s="50" t="s">
        <v>839</v>
      </c>
      <c r="D318" s="51">
        <v>43140</v>
      </c>
      <c r="E318" s="52">
        <v>261.94</v>
      </c>
      <c r="F318" s="53">
        <v>22</v>
      </c>
      <c r="G318" s="52">
        <v>261.94</v>
      </c>
      <c r="H318" s="53">
        <v>22</v>
      </c>
      <c r="I318" s="54" t="s">
        <v>1167</v>
      </c>
      <c r="J318" s="54" t="s">
        <v>1168</v>
      </c>
      <c r="K318" s="55">
        <v>22</v>
      </c>
      <c r="L318" s="55">
        <v>22</v>
      </c>
      <c r="M318" s="56">
        <v>261.94</v>
      </c>
      <c r="N318" s="39"/>
      <c r="O318" s="39"/>
      <c r="P318" s="39"/>
      <c r="Q318" s="56">
        <v>261.94</v>
      </c>
      <c r="R318" s="57"/>
      <c r="S318" s="57"/>
      <c r="T318" s="18">
        <f t="shared" si="290"/>
        <v>28417346.719999999</v>
      </c>
      <c r="U318" s="18">
        <f t="shared" si="281"/>
        <v>25405107.969999999</v>
      </c>
      <c r="V318" s="18">
        <v>0</v>
      </c>
      <c r="W318" s="18">
        <f t="shared" si="286"/>
        <v>17783575.579999998</v>
      </c>
      <c r="X318" s="18">
        <f t="shared" si="287"/>
        <v>7621532.3899999997</v>
      </c>
      <c r="Y318" s="18">
        <v>0</v>
      </c>
      <c r="Z318" s="18">
        <v>0</v>
      </c>
      <c r="AA318" s="18">
        <v>0</v>
      </c>
      <c r="AB318" s="18">
        <f t="shared" si="291"/>
        <v>3012238.75</v>
      </c>
      <c r="AC318" s="18">
        <v>0</v>
      </c>
      <c r="AD318" s="18">
        <f t="shared" si="288"/>
        <v>2108567.13</v>
      </c>
      <c r="AE318" s="18">
        <f t="shared" si="289"/>
        <v>903671.62</v>
      </c>
      <c r="AF318" s="18">
        <v>0</v>
      </c>
      <c r="AG318" s="18">
        <v>0</v>
      </c>
      <c r="AH318" s="18">
        <v>0</v>
      </c>
      <c r="AI318" s="73">
        <v>0.89400000000000002</v>
      </c>
      <c r="AJ318" s="81">
        <f t="shared" si="292"/>
        <v>0.106</v>
      </c>
      <c r="AK318" s="23">
        <f t="shared" si="201"/>
        <v>28417346.719999999</v>
      </c>
      <c r="AL318" s="22">
        <f t="shared" si="293"/>
        <v>25405107.969999999</v>
      </c>
      <c r="AM318" s="22">
        <f t="shared" si="294"/>
        <v>3012238.75</v>
      </c>
      <c r="AN318" s="74" t="b">
        <f t="shared" si="195"/>
        <v>1</v>
      </c>
      <c r="AO318" s="74" t="b">
        <f t="shared" si="196"/>
        <v>1</v>
      </c>
      <c r="AP318" s="74" t="b">
        <f t="shared" si="197"/>
        <v>1</v>
      </c>
      <c r="AQ318" s="5"/>
      <c r="AR318" s="28" t="s">
        <v>1160</v>
      </c>
      <c r="AS318" s="28" t="s">
        <v>1161</v>
      </c>
      <c r="AT318" t="b">
        <f t="shared" si="198"/>
        <v>1</v>
      </c>
      <c r="AU318" t="b">
        <f t="shared" si="199"/>
        <v>1</v>
      </c>
      <c r="AV318" t="b">
        <f t="shared" si="200"/>
        <v>1</v>
      </c>
      <c r="AW318" s="83">
        <f t="shared" si="215"/>
        <v>0</v>
      </c>
      <c r="AX318" s="83">
        <f t="shared" si="216"/>
        <v>0</v>
      </c>
      <c r="AY318" s="72" t="b">
        <f t="shared" si="217"/>
        <v>1</v>
      </c>
    </row>
    <row r="319" spans="1:51" ht="23.25" x14ac:dyDescent="0.35">
      <c r="A319" s="49">
        <v>755</v>
      </c>
      <c r="B319" s="77" t="s">
        <v>857</v>
      </c>
      <c r="C319" s="50" t="s">
        <v>858</v>
      </c>
      <c r="D319" s="51">
        <v>43425</v>
      </c>
      <c r="E319" s="52">
        <v>111.9</v>
      </c>
      <c r="F319" s="53">
        <v>17</v>
      </c>
      <c r="G319" s="52">
        <v>111.9</v>
      </c>
      <c r="H319" s="53">
        <v>17</v>
      </c>
      <c r="I319" s="54" t="s">
        <v>1167</v>
      </c>
      <c r="J319" s="54" t="s">
        <v>1168</v>
      </c>
      <c r="K319" s="55">
        <v>17</v>
      </c>
      <c r="L319" s="55">
        <v>17</v>
      </c>
      <c r="M319" s="56">
        <v>111.9</v>
      </c>
      <c r="N319" s="39"/>
      <c r="O319" s="39"/>
      <c r="P319" s="39"/>
      <c r="Q319" s="56">
        <v>111.9</v>
      </c>
      <c r="R319" s="57"/>
      <c r="S319" s="57"/>
      <c r="T319" s="18">
        <f t="shared" si="290"/>
        <v>12139807.199999999</v>
      </c>
      <c r="U319" s="18">
        <f t="shared" si="281"/>
        <v>10852987.640000001</v>
      </c>
      <c r="V319" s="18">
        <v>0</v>
      </c>
      <c r="W319" s="18">
        <f t="shared" si="286"/>
        <v>7597091.3499999996</v>
      </c>
      <c r="X319" s="18">
        <f t="shared" si="287"/>
        <v>3255896.29</v>
      </c>
      <c r="Y319" s="18">
        <v>0</v>
      </c>
      <c r="Z319" s="18">
        <v>0</v>
      </c>
      <c r="AA319" s="18">
        <v>0</v>
      </c>
      <c r="AB319" s="18">
        <f t="shared" si="291"/>
        <v>1286819.56</v>
      </c>
      <c r="AC319" s="18">
        <v>0</v>
      </c>
      <c r="AD319" s="18">
        <f t="shared" si="288"/>
        <v>900773.69</v>
      </c>
      <c r="AE319" s="18">
        <f t="shared" si="289"/>
        <v>386045.87</v>
      </c>
      <c r="AF319" s="18">
        <v>0</v>
      </c>
      <c r="AG319" s="18">
        <v>0</v>
      </c>
      <c r="AH319" s="18">
        <v>0</v>
      </c>
      <c r="AI319" s="73">
        <v>0.89400000000000002</v>
      </c>
      <c r="AJ319" s="81">
        <f t="shared" si="292"/>
        <v>0.106</v>
      </c>
      <c r="AK319" s="23">
        <f t="shared" si="201"/>
        <v>12139807.199999999</v>
      </c>
      <c r="AL319" s="22">
        <f t="shared" si="293"/>
        <v>10852987.640000001</v>
      </c>
      <c r="AM319" s="22">
        <f t="shared" si="294"/>
        <v>1286819.56</v>
      </c>
      <c r="AN319" s="74" t="b">
        <f t="shared" si="195"/>
        <v>1</v>
      </c>
      <c r="AO319" s="74" t="b">
        <f t="shared" si="196"/>
        <v>1</v>
      </c>
      <c r="AP319" s="74" t="b">
        <f t="shared" si="197"/>
        <v>1</v>
      </c>
      <c r="AQ319" s="5"/>
      <c r="AR319" s="28" t="s">
        <v>1160</v>
      </c>
      <c r="AS319" s="28" t="s">
        <v>1161</v>
      </c>
      <c r="AT319" t="b">
        <f t="shared" si="198"/>
        <v>1</v>
      </c>
      <c r="AU319" t="b">
        <f t="shared" si="199"/>
        <v>1</v>
      </c>
      <c r="AV319" t="b">
        <f t="shared" si="200"/>
        <v>1</v>
      </c>
      <c r="AW319" s="83">
        <f t="shared" si="215"/>
        <v>0</v>
      </c>
      <c r="AX319" s="83">
        <f t="shared" si="216"/>
        <v>0</v>
      </c>
      <c r="AY319" s="72" t="b">
        <f t="shared" si="217"/>
        <v>1</v>
      </c>
    </row>
    <row r="320" spans="1:51" ht="23.25" x14ac:dyDescent="0.35">
      <c r="A320" s="49">
        <v>762</v>
      </c>
      <c r="B320" s="77" t="s">
        <v>867</v>
      </c>
      <c r="C320" s="50" t="s">
        <v>841</v>
      </c>
      <c r="D320" s="51">
        <v>43460</v>
      </c>
      <c r="E320" s="52">
        <v>494.49</v>
      </c>
      <c r="F320" s="53">
        <v>41</v>
      </c>
      <c r="G320" s="52">
        <v>494.49</v>
      </c>
      <c r="H320" s="53">
        <v>41</v>
      </c>
      <c r="I320" s="54" t="s">
        <v>1167</v>
      </c>
      <c r="J320" s="54" t="s">
        <v>1168</v>
      </c>
      <c r="K320" s="55">
        <v>41</v>
      </c>
      <c r="L320" s="55">
        <v>41</v>
      </c>
      <c r="M320" s="56">
        <v>494.49</v>
      </c>
      <c r="N320" s="39"/>
      <c r="O320" s="39"/>
      <c r="P320" s="39"/>
      <c r="Q320" s="56">
        <v>494.49</v>
      </c>
      <c r="R320" s="57"/>
      <c r="S320" s="57"/>
      <c r="T320" s="18">
        <f t="shared" si="290"/>
        <v>53646231.119999997</v>
      </c>
      <c r="U320" s="18">
        <f t="shared" si="281"/>
        <v>47959730.619999997</v>
      </c>
      <c r="V320" s="18">
        <v>0</v>
      </c>
      <c r="W320" s="18">
        <f t="shared" si="286"/>
        <v>33571811.43</v>
      </c>
      <c r="X320" s="18">
        <f t="shared" si="287"/>
        <v>14387919.189999999</v>
      </c>
      <c r="Y320" s="18">
        <v>0</v>
      </c>
      <c r="Z320" s="18">
        <v>0</v>
      </c>
      <c r="AA320" s="18">
        <v>0</v>
      </c>
      <c r="AB320" s="18">
        <f t="shared" si="291"/>
        <v>5686500.5</v>
      </c>
      <c r="AC320" s="18">
        <v>0</v>
      </c>
      <c r="AD320" s="18">
        <f t="shared" si="288"/>
        <v>3980550.35</v>
      </c>
      <c r="AE320" s="18">
        <f t="shared" si="289"/>
        <v>1705950.15</v>
      </c>
      <c r="AF320" s="18">
        <v>0</v>
      </c>
      <c r="AG320" s="18">
        <v>0</v>
      </c>
      <c r="AH320" s="18">
        <v>0</v>
      </c>
      <c r="AI320" s="73">
        <v>0.89400000000000002</v>
      </c>
      <c r="AJ320" s="81">
        <f t="shared" si="292"/>
        <v>0.106</v>
      </c>
      <c r="AK320" s="23">
        <f t="shared" si="201"/>
        <v>53646231.119999997</v>
      </c>
      <c r="AL320" s="22">
        <f t="shared" si="293"/>
        <v>47959730.619999997</v>
      </c>
      <c r="AM320" s="22">
        <f t="shared" si="294"/>
        <v>5686500.5</v>
      </c>
      <c r="AN320" s="74" t="b">
        <f t="shared" si="195"/>
        <v>1</v>
      </c>
      <c r="AO320" s="74" t="b">
        <f t="shared" si="196"/>
        <v>1</v>
      </c>
      <c r="AP320" s="74" t="b">
        <f t="shared" si="197"/>
        <v>1</v>
      </c>
      <c r="AQ320" s="5"/>
      <c r="AR320" s="28" t="s">
        <v>1160</v>
      </c>
      <c r="AS320" s="28" t="s">
        <v>1161</v>
      </c>
      <c r="AT320" t="b">
        <f t="shared" si="198"/>
        <v>1</v>
      </c>
      <c r="AU320" t="b">
        <f t="shared" si="199"/>
        <v>1</v>
      </c>
      <c r="AV320" t="b">
        <f t="shared" si="200"/>
        <v>1</v>
      </c>
      <c r="AW320" s="83">
        <f t="shared" si="215"/>
        <v>0</v>
      </c>
      <c r="AX320" s="83">
        <f t="shared" si="216"/>
        <v>0</v>
      </c>
      <c r="AY320" s="72" t="b">
        <f t="shared" si="217"/>
        <v>1</v>
      </c>
    </row>
    <row r="321" spans="1:51" ht="23.25" x14ac:dyDescent="0.35">
      <c r="A321" s="49">
        <v>764</v>
      </c>
      <c r="B321" s="77" t="s">
        <v>869</v>
      </c>
      <c r="C321" s="50" t="s">
        <v>851</v>
      </c>
      <c r="D321" s="51">
        <v>44039</v>
      </c>
      <c r="E321" s="52">
        <v>401.48</v>
      </c>
      <c r="F321" s="53">
        <v>23</v>
      </c>
      <c r="G321" s="52">
        <v>401.48</v>
      </c>
      <c r="H321" s="53">
        <v>23</v>
      </c>
      <c r="I321" s="54" t="s">
        <v>1167</v>
      </c>
      <c r="J321" s="54" t="s">
        <v>1168</v>
      </c>
      <c r="K321" s="55">
        <v>23</v>
      </c>
      <c r="L321" s="55">
        <v>23</v>
      </c>
      <c r="M321" s="56">
        <v>401.48</v>
      </c>
      <c r="N321" s="39"/>
      <c r="O321" s="39"/>
      <c r="P321" s="39"/>
      <c r="Q321" s="56">
        <v>401.48</v>
      </c>
      <c r="R321" s="57"/>
      <c r="S321" s="57"/>
      <c r="T321" s="18">
        <f t="shared" si="290"/>
        <v>43555762.240000002</v>
      </c>
      <c r="U321" s="18">
        <f t="shared" si="281"/>
        <v>38938851.439999998</v>
      </c>
      <c r="V321" s="18">
        <v>0</v>
      </c>
      <c r="W321" s="18">
        <f t="shared" si="286"/>
        <v>27257196.010000002</v>
      </c>
      <c r="X321" s="18">
        <f t="shared" si="287"/>
        <v>11681655.43</v>
      </c>
      <c r="Y321" s="18">
        <v>0</v>
      </c>
      <c r="Z321" s="18">
        <v>0</v>
      </c>
      <c r="AA321" s="18">
        <v>0</v>
      </c>
      <c r="AB321" s="18">
        <f t="shared" si="291"/>
        <v>4616910.8</v>
      </c>
      <c r="AC321" s="18">
        <v>0</v>
      </c>
      <c r="AD321" s="18">
        <f t="shared" si="288"/>
        <v>3231837.56</v>
      </c>
      <c r="AE321" s="18">
        <f t="shared" si="289"/>
        <v>1385073.24</v>
      </c>
      <c r="AF321" s="18">
        <v>0</v>
      </c>
      <c r="AG321" s="18">
        <v>0</v>
      </c>
      <c r="AH321" s="18">
        <v>0</v>
      </c>
      <c r="AI321" s="73">
        <v>0.89400000000000002</v>
      </c>
      <c r="AJ321" s="81">
        <f t="shared" si="292"/>
        <v>0.106</v>
      </c>
      <c r="AK321" s="23">
        <f t="shared" si="201"/>
        <v>43555762.240000002</v>
      </c>
      <c r="AL321" s="22">
        <f t="shared" si="293"/>
        <v>38938851.439999998</v>
      </c>
      <c r="AM321" s="22">
        <f t="shared" si="294"/>
        <v>4616910.8</v>
      </c>
      <c r="AN321" s="74" t="b">
        <f t="shared" si="195"/>
        <v>1</v>
      </c>
      <c r="AO321" s="74" t="b">
        <f t="shared" si="196"/>
        <v>1</v>
      </c>
      <c r="AP321" s="74" t="b">
        <f t="shared" si="197"/>
        <v>1</v>
      </c>
      <c r="AQ321" s="5"/>
      <c r="AR321" s="28" t="s">
        <v>1160</v>
      </c>
      <c r="AS321" s="28" t="s">
        <v>1161</v>
      </c>
      <c r="AT321" t="b">
        <f t="shared" si="198"/>
        <v>1</v>
      </c>
      <c r="AU321" t="b">
        <f t="shared" si="199"/>
        <v>1</v>
      </c>
      <c r="AV321" t="b">
        <f t="shared" si="200"/>
        <v>1</v>
      </c>
      <c r="AW321" s="83">
        <f t="shared" si="215"/>
        <v>0</v>
      </c>
      <c r="AX321" s="83">
        <f t="shared" si="216"/>
        <v>0</v>
      </c>
      <c r="AY321" s="72" t="b">
        <f t="shared" si="217"/>
        <v>1</v>
      </c>
    </row>
    <row r="322" spans="1:51" ht="40.5" x14ac:dyDescent="0.35">
      <c r="A322" s="49">
        <v>765</v>
      </c>
      <c r="B322" s="77" t="s">
        <v>870</v>
      </c>
      <c r="C322" s="50">
        <v>12</v>
      </c>
      <c r="D322" s="51">
        <v>42775</v>
      </c>
      <c r="E322" s="52">
        <v>307.5</v>
      </c>
      <c r="F322" s="53">
        <v>25</v>
      </c>
      <c r="G322" s="52">
        <v>307.5</v>
      </c>
      <c r="H322" s="53">
        <v>25</v>
      </c>
      <c r="I322" s="54" t="s">
        <v>1167</v>
      </c>
      <c r="J322" s="54" t="s">
        <v>1168</v>
      </c>
      <c r="K322" s="55">
        <v>25</v>
      </c>
      <c r="L322" s="55">
        <v>25</v>
      </c>
      <c r="M322" s="56">
        <v>307.5</v>
      </c>
      <c r="N322" s="39"/>
      <c r="O322" s="39"/>
      <c r="P322" s="39"/>
      <c r="Q322" s="56">
        <v>307.5</v>
      </c>
      <c r="R322" s="57"/>
      <c r="S322" s="57"/>
      <c r="T322" s="18">
        <f t="shared" si="290"/>
        <v>33360060</v>
      </c>
      <c r="U322" s="18">
        <f t="shared" si="281"/>
        <v>29823893.640000001</v>
      </c>
      <c r="V322" s="18">
        <v>0</v>
      </c>
      <c r="W322" s="18">
        <f t="shared" si="286"/>
        <v>20876725.550000001</v>
      </c>
      <c r="X322" s="18">
        <f t="shared" si="287"/>
        <v>8947168.0899999999</v>
      </c>
      <c r="Y322" s="18">
        <v>0</v>
      </c>
      <c r="Z322" s="18">
        <v>0</v>
      </c>
      <c r="AA322" s="18">
        <v>0</v>
      </c>
      <c r="AB322" s="18">
        <f t="shared" si="291"/>
        <v>3536166.36</v>
      </c>
      <c r="AC322" s="18">
        <v>0</v>
      </c>
      <c r="AD322" s="18">
        <f t="shared" si="288"/>
        <v>2475316.4500000002</v>
      </c>
      <c r="AE322" s="18">
        <f t="shared" si="289"/>
        <v>1060849.9099999999</v>
      </c>
      <c r="AF322" s="18">
        <v>0</v>
      </c>
      <c r="AG322" s="18">
        <v>0</v>
      </c>
      <c r="AH322" s="18">
        <v>0</v>
      </c>
      <c r="AI322" s="73">
        <v>0.89400000000000002</v>
      </c>
      <c r="AJ322" s="81">
        <f t="shared" si="292"/>
        <v>0.106</v>
      </c>
      <c r="AK322" s="23">
        <f t="shared" si="201"/>
        <v>33360060</v>
      </c>
      <c r="AL322" s="22">
        <f t="shared" si="293"/>
        <v>29823893.640000001</v>
      </c>
      <c r="AM322" s="22">
        <f t="shared" si="294"/>
        <v>3536166.36</v>
      </c>
      <c r="AN322" s="74" t="b">
        <f t="shared" si="195"/>
        <v>1</v>
      </c>
      <c r="AO322" s="74" t="b">
        <f t="shared" si="196"/>
        <v>1</v>
      </c>
      <c r="AP322" s="74" t="b">
        <f t="shared" si="197"/>
        <v>1</v>
      </c>
      <c r="AQ322" s="5"/>
      <c r="AR322" s="28" t="s">
        <v>1155</v>
      </c>
      <c r="AS322" s="28" t="s">
        <v>1157</v>
      </c>
      <c r="AT322" t="b">
        <f t="shared" si="198"/>
        <v>1</v>
      </c>
      <c r="AU322" t="b">
        <f t="shared" si="199"/>
        <v>1</v>
      </c>
      <c r="AV322" t="b">
        <f t="shared" si="200"/>
        <v>1</v>
      </c>
      <c r="AW322" s="83">
        <f t="shared" si="215"/>
        <v>0</v>
      </c>
      <c r="AX322" s="83">
        <f t="shared" si="216"/>
        <v>0</v>
      </c>
      <c r="AY322" s="72" t="b">
        <f t="shared" si="217"/>
        <v>1</v>
      </c>
    </row>
    <row r="323" spans="1:51" ht="23.25" x14ac:dyDescent="0.35">
      <c r="A323" s="49">
        <v>767</v>
      </c>
      <c r="B323" s="77" t="s">
        <v>871</v>
      </c>
      <c r="C323" s="50" t="s">
        <v>1183</v>
      </c>
      <c r="D323" s="51">
        <v>44217</v>
      </c>
      <c r="E323" s="52">
        <v>1030.8</v>
      </c>
      <c r="F323" s="53">
        <v>99</v>
      </c>
      <c r="G323" s="52">
        <v>1030.8</v>
      </c>
      <c r="H323" s="53">
        <v>99</v>
      </c>
      <c r="I323" s="54" t="s">
        <v>1167</v>
      </c>
      <c r="J323" s="54" t="s">
        <v>1168</v>
      </c>
      <c r="K323" s="55">
        <v>99</v>
      </c>
      <c r="L323" s="55">
        <v>99</v>
      </c>
      <c r="M323" s="56">
        <v>1030.8</v>
      </c>
      <c r="N323" s="39"/>
      <c r="O323" s="39"/>
      <c r="P323" s="39"/>
      <c r="Q323" s="56">
        <v>1030.8</v>
      </c>
      <c r="R323" s="57"/>
      <c r="S323" s="57"/>
      <c r="T323" s="18">
        <f t="shared" si="290"/>
        <v>111829430.40000001</v>
      </c>
      <c r="U323" s="18">
        <f t="shared" si="281"/>
        <v>99975510.780000001</v>
      </c>
      <c r="V323" s="18">
        <v>44331694.450000003</v>
      </c>
      <c r="W323" s="18">
        <f>(U323-V323)*0.7</f>
        <v>38950671.43</v>
      </c>
      <c r="X323" s="18">
        <f>U323-V323-W323</f>
        <v>16693144.9</v>
      </c>
      <c r="Y323" s="18">
        <v>0</v>
      </c>
      <c r="Z323" s="18">
        <v>0</v>
      </c>
      <c r="AA323" s="18">
        <v>0</v>
      </c>
      <c r="AB323" s="18">
        <f t="shared" si="291"/>
        <v>11853919.619999999</v>
      </c>
      <c r="AC323" s="18">
        <v>12576770.83</v>
      </c>
      <c r="AD323" s="18">
        <f>(AB323-AC323)*0.7</f>
        <v>-505995.85</v>
      </c>
      <c r="AE323" s="18">
        <f>AB323-AC323-AD323</f>
        <v>-216855.36</v>
      </c>
      <c r="AF323" s="18">
        <v>0</v>
      </c>
      <c r="AG323" s="18">
        <v>0</v>
      </c>
      <c r="AH323" s="18">
        <v>0</v>
      </c>
      <c r="AI323" s="73">
        <v>0.89400000000000002</v>
      </c>
      <c r="AJ323" s="81">
        <f t="shared" si="292"/>
        <v>0.106</v>
      </c>
      <c r="AK323" s="23">
        <f t="shared" si="201"/>
        <v>111829430.40000001</v>
      </c>
      <c r="AL323" s="22">
        <f t="shared" si="293"/>
        <v>99975510.780000001</v>
      </c>
      <c r="AM323" s="22">
        <f t="shared" si="294"/>
        <v>11853919.619999999</v>
      </c>
      <c r="AN323" s="74" t="b">
        <f t="shared" si="195"/>
        <v>1</v>
      </c>
      <c r="AO323" s="74" t="b">
        <f t="shared" si="196"/>
        <v>1</v>
      </c>
      <c r="AP323" s="74" t="b">
        <f t="shared" si="197"/>
        <v>1</v>
      </c>
      <c r="AQ323" s="5"/>
      <c r="AR323" s="28" t="s">
        <v>1160</v>
      </c>
      <c r="AS323" s="28" t="s">
        <v>1161</v>
      </c>
      <c r="AT323" t="b">
        <f t="shared" si="198"/>
        <v>1</v>
      </c>
      <c r="AU323" t="b">
        <f t="shared" si="199"/>
        <v>1</v>
      </c>
      <c r="AV323" t="b">
        <f t="shared" si="200"/>
        <v>1</v>
      </c>
      <c r="AW323" s="83">
        <f t="shared" si="215"/>
        <v>0.44</v>
      </c>
      <c r="AX323" s="83">
        <f t="shared" si="216"/>
        <v>1.06</v>
      </c>
      <c r="AY323" s="72" t="b">
        <f t="shared" si="217"/>
        <v>0</v>
      </c>
    </row>
    <row r="324" spans="1:51" ht="23.25" x14ac:dyDescent="0.35">
      <c r="A324" s="49">
        <v>775</v>
      </c>
      <c r="B324" s="77" t="s">
        <v>881</v>
      </c>
      <c r="C324" s="50">
        <v>127</v>
      </c>
      <c r="D324" s="51">
        <v>43775</v>
      </c>
      <c r="E324" s="52">
        <v>703.9</v>
      </c>
      <c r="F324" s="53">
        <v>41</v>
      </c>
      <c r="G324" s="52">
        <v>703.9</v>
      </c>
      <c r="H324" s="53">
        <v>41</v>
      </c>
      <c r="I324" s="54" t="s">
        <v>1167</v>
      </c>
      <c r="J324" s="54" t="s">
        <v>1168</v>
      </c>
      <c r="K324" s="55">
        <v>41</v>
      </c>
      <c r="L324" s="55">
        <v>41</v>
      </c>
      <c r="M324" s="56">
        <v>703.9</v>
      </c>
      <c r="N324" s="39"/>
      <c r="O324" s="39"/>
      <c r="P324" s="39"/>
      <c r="Q324" s="56">
        <v>703.9</v>
      </c>
      <c r="R324" s="57"/>
      <c r="S324" s="57"/>
      <c r="T324" s="18">
        <f t="shared" si="290"/>
        <v>76364703.200000003</v>
      </c>
      <c r="U324" s="18">
        <f t="shared" si="281"/>
        <v>68270044.659999996</v>
      </c>
      <c r="V324" s="18">
        <v>0</v>
      </c>
      <c r="W324" s="18">
        <f>U324*0.7</f>
        <v>47789031.259999998</v>
      </c>
      <c r="X324" s="18">
        <f t="shared" si="287"/>
        <v>20481013.399999999</v>
      </c>
      <c r="Y324" s="18">
        <v>0</v>
      </c>
      <c r="Z324" s="18">
        <v>0</v>
      </c>
      <c r="AA324" s="18">
        <v>0</v>
      </c>
      <c r="AB324" s="18">
        <f t="shared" si="291"/>
        <v>8094658.54</v>
      </c>
      <c r="AC324" s="18">
        <v>0</v>
      </c>
      <c r="AD324" s="18">
        <f>AB324*0.7</f>
        <v>5666260.9800000004</v>
      </c>
      <c r="AE324" s="18">
        <f t="shared" si="289"/>
        <v>2428397.56</v>
      </c>
      <c r="AF324" s="18">
        <v>0</v>
      </c>
      <c r="AG324" s="18">
        <v>0</v>
      </c>
      <c r="AH324" s="18">
        <v>0</v>
      </c>
      <c r="AI324" s="73">
        <v>0.89400000000000002</v>
      </c>
      <c r="AJ324" s="81">
        <f t="shared" si="292"/>
        <v>0.106</v>
      </c>
      <c r="AK324" s="23">
        <f t="shared" si="201"/>
        <v>76364703.200000003</v>
      </c>
      <c r="AL324" s="22">
        <f t="shared" si="293"/>
        <v>68270044.659999996</v>
      </c>
      <c r="AM324" s="22">
        <f t="shared" si="294"/>
        <v>8094658.54</v>
      </c>
      <c r="AN324" s="74" t="b">
        <f t="shared" ref="AN324:AN385" si="295">AK324=T324</f>
        <v>1</v>
      </c>
      <c r="AO324" s="74" t="b">
        <f t="shared" ref="AO324:AO385" si="296">AL324=U324</f>
        <v>1</v>
      </c>
      <c r="AP324" s="74" t="b">
        <f t="shared" ref="AP324:AP385" si="297">AM324=AB324</f>
        <v>1</v>
      </c>
      <c r="AQ324" s="5"/>
      <c r="AR324" s="28" t="s">
        <v>1160</v>
      </c>
      <c r="AS324" s="28" t="s">
        <v>1161</v>
      </c>
      <c r="AT324" t="b">
        <f t="shared" ref="AT324:AT385" si="298">T324=U324+AB324</f>
        <v>1</v>
      </c>
      <c r="AU324" t="b">
        <f t="shared" ref="AU324:AU385" si="299">U324=V324+W324+X324+Y324+Z324+AA324</f>
        <v>1</v>
      </c>
      <c r="AV324" t="b">
        <f t="shared" ref="AV324:AV385" si="300">AB324=AC324+AD324+AE324+AF324+AG324</f>
        <v>1</v>
      </c>
      <c r="AW324" s="83">
        <f t="shared" si="215"/>
        <v>0</v>
      </c>
      <c r="AX324" s="83">
        <f t="shared" si="216"/>
        <v>0</v>
      </c>
      <c r="AY324" s="72" t="b">
        <f t="shared" si="217"/>
        <v>1</v>
      </c>
    </row>
    <row r="325" spans="1:51" ht="23.25" x14ac:dyDescent="0.35">
      <c r="A325" s="49">
        <v>776</v>
      </c>
      <c r="B325" s="77" t="s">
        <v>882</v>
      </c>
      <c r="C325" s="50">
        <v>69</v>
      </c>
      <c r="D325" s="51">
        <v>43633</v>
      </c>
      <c r="E325" s="52">
        <v>271.5</v>
      </c>
      <c r="F325" s="53">
        <v>18</v>
      </c>
      <c r="G325" s="52">
        <v>271.5</v>
      </c>
      <c r="H325" s="53">
        <v>18</v>
      </c>
      <c r="I325" s="54" t="s">
        <v>1167</v>
      </c>
      <c r="J325" s="54" t="s">
        <v>1168</v>
      </c>
      <c r="K325" s="55">
        <v>18</v>
      </c>
      <c r="L325" s="55">
        <v>18</v>
      </c>
      <c r="M325" s="56">
        <v>271.5</v>
      </c>
      <c r="N325" s="39"/>
      <c r="O325" s="39"/>
      <c r="P325" s="39"/>
      <c r="Q325" s="56">
        <v>271.5</v>
      </c>
      <c r="R325" s="57"/>
      <c r="S325" s="57"/>
      <c r="T325" s="18">
        <f t="shared" si="290"/>
        <v>29454492</v>
      </c>
      <c r="U325" s="18">
        <f t="shared" si="281"/>
        <v>26332315.850000001</v>
      </c>
      <c r="V325" s="18">
        <v>0</v>
      </c>
      <c r="W325" s="18">
        <f t="shared" ref="W325:W326" si="301">U325*0.7</f>
        <v>18432621.100000001</v>
      </c>
      <c r="X325" s="18">
        <f t="shared" si="287"/>
        <v>7899694.75</v>
      </c>
      <c r="Y325" s="18">
        <v>0</v>
      </c>
      <c r="Z325" s="18">
        <v>0</v>
      </c>
      <c r="AA325" s="18">
        <v>0</v>
      </c>
      <c r="AB325" s="18">
        <f t="shared" si="291"/>
        <v>3122176.15</v>
      </c>
      <c r="AC325" s="18">
        <v>0</v>
      </c>
      <c r="AD325" s="18">
        <f t="shared" ref="AD325:AD326" si="302">AB325*0.7</f>
        <v>2185523.31</v>
      </c>
      <c r="AE325" s="18">
        <f t="shared" si="289"/>
        <v>936652.84</v>
      </c>
      <c r="AF325" s="18">
        <v>0</v>
      </c>
      <c r="AG325" s="18">
        <v>0</v>
      </c>
      <c r="AH325" s="18">
        <v>0</v>
      </c>
      <c r="AI325" s="73">
        <v>0.89400000000000002</v>
      </c>
      <c r="AJ325" s="81">
        <f t="shared" si="292"/>
        <v>0.106</v>
      </c>
      <c r="AK325" s="23">
        <f t="shared" si="201"/>
        <v>29454492</v>
      </c>
      <c r="AL325" s="22">
        <f t="shared" si="293"/>
        <v>26332315.850000001</v>
      </c>
      <c r="AM325" s="22">
        <f t="shared" si="294"/>
        <v>3122176.15</v>
      </c>
      <c r="AN325" s="74" t="b">
        <f t="shared" si="295"/>
        <v>1</v>
      </c>
      <c r="AO325" s="74" t="b">
        <f t="shared" si="296"/>
        <v>1</v>
      </c>
      <c r="AP325" s="74" t="b">
        <f t="shared" si="297"/>
        <v>1</v>
      </c>
      <c r="AQ325" s="5"/>
      <c r="AR325" s="28" t="s">
        <v>1160</v>
      </c>
      <c r="AS325" s="28" t="s">
        <v>1161</v>
      </c>
      <c r="AT325" t="b">
        <f t="shared" si="298"/>
        <v>1</v>
      </c>
      <c r="AU325" t="b">
        <f t="shared" si="299"/>
        <v>1</v>
      </c>
      <c r="AV325" t="b">
        <f t="shared" si="300"/>
        <v>1</v>
      </c>
      <c r="AW325" s="83">
        <f t="shared" si="215"/>
        <v>0</v>
      </c>
      <c r="AX325" s="83">
        <f t="shared" si="216"/>
        <v>0</v>
      </c>
      <c r="AY325" s="72" t="b">
        <f t="shared" si="217"/>
        <v>1</v>
      </c>
    </row>
    <row r="326" spans="1:51" ht="23.25" x14ac:dyDescent="0.35">
      <c r="A326" s="49">
        <v>777</v>
      </c>
      <c r="B326" s="77" t="s">
        <v>883</v>
      </c>
      <c r="C326" s="50" t="s">
        <v>884</v>
      </c>
      <c r="D326" s="51">
        <v>44081</v>
      </c>
      <c r="E326" s="52">
        <v>562.29999999999995</v>
      </c>
      <c r="F326" s="53">
        <v>42</v>
      </c>
      <c r="G326" s="52">
        <v>562.29999999999995</v>
      </c>
      <c r="H326" s="53">
        <v>42</v>
      </c>
      <c r="I326" s="54" t="s">
        <v>1167</v>
      </c>
      <c r="J326" s="54" t="s">
        <v>1168</v>
      </c>
      <c r="K326" s="55">
        <v>42</v>
      </c>
      <c r="L326" s="55">
        <v>42</v>
      </c>
      <c r="M326" s="56">
        <v>562.29999999999995</v>
      </c>
      <c r="N326" s="39"/>
      <c r="O326" s="39"/>
      <c r="P326" s="39"/>
      <c r="Q326" s="56">
        <v>562.29999999999995</v>
      </c>
      <c r="R326" s="57"/>
      <c r="S326" s="57"/>
      <c r="T326" s="18">
        <f t="shared" si="290"/>
        <v>61002802.399999999</v>
      </c>
      <c r="U326" s="18">
        <f t="shared" si="281"/>
        <v>54536505.350000001</v>
      </c>
      <c r="V326" s="18">
        <v>0</v>
      </c>
      <c r="W326" s="18">
        <f t="shared" si="301"/>
        <v>38175553.75</v>
      </c>
      <c r="X326" s="18">
        <f t="shared" si="287"/>
        <v>16360951.6</v>
      </c>
      <c r="Y326" s="18">
        <v>0</v>
      </c>
      <c r="Z326" s="18">
        <v>0</v>
      </c>
      <c r="AA326" s="18">
        <v>0</v>
      </c>
      <c r="AB326" s="18">
        <f t="shared" si="291"/>
        <v>6466297.0499999998</v>
      </c>
      <c r="AC326" s="18">
        <v>0</v>
      </c>
      <c r="AD326" s="18">
        <f t="shared" si="302"/>
        <v>4526407.9400000004</v>
      </c>
      <c r="AE326" s="18">
        <f t="shared" si="289"/>
        <v>1939889.11</v>
      </c>
      <c r="AF326" s="18">
        <v>0</v>
      </c>
      <c r="AG326" s="18">
        <v>0</v>
      </c>
      <c r="AH326" s="18">
        <v>0</v>
      </c>
      <c r="AI326" s="73">
        <v>0.89400000000000002</v>
      </c>
      <c r="AJ326" s="81">
        <f t="shared" si="292"/>
        <v>0.106</v>
      </c>
      <c r="AK326" s="23">
        <f t="shared" si="201"/>
        <v>61002802.399999999</v>
      </c>
      <c r="AL326" s="22">
        <f t="shared" si="293"/>
        <v>54536505.350000001</v>
      </c>
      <c r="AM326" s="22">
        <f t="shared" si="294"/>
        <v>6466297.0499999998</v>
      </c>
      <c r="AN326" s="74" t="b">
        <f t="shared" si="295"/>
        <v>1</v>
      </c>
      <c r="AO326" s="74" t="b">
        <f t="shared" si="296"/>
        <v>1</v>
      </c>
      <c r="AP326" s="74" t="b">
        <f t="shared" si="297"/>
        <v>1</v>
      </c>
      <c r="AQ326" s="5"/>
      <c r="AR326" s="28" t="s">
        <v>1160</v>
      </c>
      <c r="AS326" s="28" t="s">
        <v>1161</v>
      </c>
      <c r="AT326" t="b">
        <f t="shared" si="298"/>
        <v>1</v>
      </c>
      <c r="AU326" t="b">
        <f t="shared" si="299"/>
        <v>1</v>
      </c>
      <c r="AV326" t="b">
        <f t="shared" si="300"/>
        <v>1</v>
      </c>
      <c r="AW326" s="83">
        <f t="shared" si="215"/>
        <v>0</v>
      </c>
      <c r="AX326" s="83">
        <f t="shared" si="216"/>
        <v>0</v>
      </c>
      <c r="AY326" s="72" t="b">
        <f t="shared" si="217"/>
        <v>1</v>
      </c>
    </row>
    <row r="327" spans="1:51" s="14" customFormat="1" ht="20.25" customHeight="1" x14ac:dyDescent="0.35">
      <c r="A327" s="181" t="s">
        <v>458</v>
      </c>
      <c r="B327" s="181"/>
      <c r="C327" s="181"/>
      <c r="D327" s="181"/>
      <c r="E327" s="58">
        <f>SUM(E328:E335)</f>
        <v>868.29</v>
      </c>
      <c r="F327" s="59">
        <f t="shared" ref="F327:AH327" si="303">SUM(F328:F335)</f>
        <v>61</v>
      </c>
      <c r="G327" s="47">
        <f t="shared" si="303"/>
        <v>931.29</v>
      </c>
      <c r="H327" s="6">
        <f t="shared" si="303"/>
        <v>64</v>
      </c>
      <c r="I327" s="6"/>
      <c r="J327" s="6"/>
      <c r="K327" s="32">
        <f t="shared" ref="K327:M327" si="304">SUM(K328:K335)</f>
        <v>65</v>
      </c>
      <c r="L327" s="32">
        <f t="shared" si="304"/>
        <v>65</v>
      </c>
      <c r="M327" s="31">
        <f t="shared" si="304"/>
        <v>931.29</v>
      </c>
      <c r="N327" s="32">
        <f t="shared" si="303"/>
        <v>0</v>
      </c>
      <c r="O327" s="32">
        <f t="shared" si="303"/>
        <v>0</v>
      </c>
      <c r="P327" s="32">
        <f t="shared" si="303"/>
        <v>0</v>
      </c>
      <c r="Q327" s="31">
        <f t="shared" si="303"/>
        <v>931.29</v>
      </c>
      <c r="R327" s="48">
        <f t="shared" si="303"/>
        <v>0</v>
      </c>
      <c r="S327" s="48">
        <f t="shared" si="303"/>
        <v>0</v>
      </c>
      <c r="T327" s="19">
        <f t="shared" si="303"/>
        <v>101033789.52</v>
      </c>
      <c r="U327" s="19">
        <f t="shared" si="303"/>
        <v>75371206.989999995</v>
      </c>
      <c r="V327" s="19">
        <f t="shared" si="303"/>
        <v>14079748.390000001</v>
      </c>
      <c r="W327" s="19">
        <f t="shared" si="303"/>
        <v>61291458.600000001</v>
      </c>
      <c r="X327" s="19">
        <f t="shared" si="303"/>
        <v>0</v>
      </c>
      <c r="Y327" s="19">
        <f t="shared" si="303"/>
        <v>0</v>
      </c>
      <c r="Z327" s="19">
        <f t="shared" si="303"/>
        <v>0</v>
      </c>
      <c r="AA327" s="19">
        <f t="shared" si="303"/>
        <v>0</v>
      </c>
      <c r="AB327" s="19">
        <f t="shared" si="303"/>
        <v>25662582.530000001</v>
      </c>
      <c r="AC327" s="19">
        <f t="shared" si="303"/>
        <v>4793908.97</v>
      </c>
      <c r="AD327" s="19">
        <f t="shared" si="303"/>
        <v>20868673.559999999</v>
      </c>
      <c r="AE327" s="19">
        <f t="shared" si="303"/>
        <v>0</v>
      </c>
      <c r="AF327" s="19">
        <f t="shared" si="303"/>
        <v>0</v>
      </c>
      <c r="AG327" s="19">
        <f t="shared" si="303"/>
        <v>0</v>
      </c>
      <c r="AH327" s="19">
        <f t="shared" si="303"/>
        <v>0</v>
      </c>
      <c r="AI327" s="73">
        <v>0.746</v>
      </c>
      <c r="AJ327" s="73">
        <f t="shared" ref="AJ327" si="305">1-AI327</f>
        <v>0.254</v>
      </c>
      <c r="AK327" s="23">
        <f t="shared" si="201"/>
        <v>101033789.52</v>
      </c>
      <c r="AL327" s="23">
        <f t="shared" ref="AL327" si="306">ROUND(AK327*AI327,2)</f>
        <v>75371206.980000004</v>
      </c>
      <c r="AM327" s="23">
        <f t="shared" ref="AM327" si="307">AK327-AL327</f>
        <v>25662582.539999999</v>
      </c>
      <c r="AN327" s="74" t="b">
        <f t="shared" si="295"/>
        <v>1</v>
      </c>
      <c r="AO327" s="74" t="b">
        <f t="shared" si="296"/>
        <v>0</v>
      </c>
      <c r="AP327" s="74" t="b">
        <f t="shared" si="297"/>
        <v>0</v>
      </c>
      <c r="AQ327" s="6"/>
      <c r="AR327" s="29"/>
      <c r="AS327" s="29"/>
      <c r="AT327" t="b">
        <f t="shared" si="298"/>
        <v>1</v>
      </c>
      <c r="AU327" t="b">
        <f t="shared" si="299"/>
        <v>1</v>
      </c>
      <c r="AV327" t="b">
        <f t="shared" si="300"/>
        <v>1</v>
      </c>
      <c r="AW327" s="83">
        <f t="shared" si="215"/>
        <v>0.19</v>
      </c>
      <c r="AX327" s="83">
        <f t="shared" si="216"/>
        <v>0.19</v>
      </c>
      <c r="AY327" s="72" t="b">
        <f t="shared" si="217"/>
        <v>1</v>
      </c>
    </row>
    <row r="328" spans="1:51" ht="23.25" x14ac:dyDescent="0.35">
      <c r="A328" s="49">
        <v>392</v>
      </c>
      <c r="B328" s="77" t="s">
        <v>474</v>
      </c>
      <c r="C328" s="50" t="s">
        <v>475</v>
      </c>
      <c r="D328" s="51">
        <v>44242</v>
      </c>
      <c r="E328" s="52">
        <v>85.9</v>
      </c>
      <c r="F328" s="53">
        <v>8</v>
      </c>
      <c r="G328" s="52">
        <v>85.9</v>
      </c>
      <c r="H328" s="53">
        <v>8</v>
      </c>
      <c r="I328" s="54" t="s">
        <v>1166</v>
      </c>
      <c r="J328" s="54" t="s">
        <v>1167</v>
      </c>
      <c r="K328" s="55">
        <v>8</v>
      </c>
      <c r="L328" s="55">
        <v>8</v>
      </c>
      <c r="M328" s="56">
        <v>85.9</v>
      </c>
      <c r="N328" s="39"/>
      <c r="O328" s="39"/>
      <c r="P328" s="39"/>
      <c r="Q328" s="56">
        <v>85.9</v>
      </c>
      <c r="R328" s="57"/>
      <c r="S328" s="57"/>
      <c r="T328" s="18">
        <f t="shared" ref="T328:T335" si="308">AK328</f>
        <v>9319119.1999999993</v>
      </c>
      <c r="U328" s="18">
        <f t="shared" ref="U328:U335" si="309">T328*AI328</f>
        <v>6952062.9199999999</v>
      </c>
      <c r="V328" s="18">
        <v>0</v>
      </c>
      <c r="W328" s="18">
        <f t="shared" si="236"/>
        <v>6952062.9199999999</v>
      </c>
      <c r="X328" s="18">
        <v>0</v>
      </c>
      <c r="Y328" s="18">
        <v>0</v>
      </c>
      <c r="Z328" s="18">
        <v>0</v>
      </c>
      <c r="AA328" s="18">
        <v>0</v>
      </c>
      <c r="AB328" s="18">
        <f t="shared" ref="AB328:AB335" si="310">T328-U328</f>
        <v>2367056.2799999998</v>
      </c>
      <c r="AC328" s="18">
        <v>0</v>
      </c>
      <c r="AD328" s="18">
        <f t="shared" ref="AD328:AD335" si="311">AB328</f>
        <v>2367056.2799999998</v>
      </c>
      <c r="AE328" s="18">
        <v>0</v>
      </c>
      <c r="AF328" s="18">
        <v>0</v>
      </c>
      <c r="AG328" s="18">
        <v>0</v>
      </c>
      <c r="AH328" s="18">
        <v>0</v>
      </c>
      <c r="AI328" s="73">
        <v>0.746</v>
      </c>
      <c r="AJ328" s="81">
        <f t="shared" ref="AJ328:AJ346" si="312">1-AI328</f>
        <v>0.254</v>
      </c>
      <c r="AK328" s="23">
        <f t="shared" si="201"/>
        <v>9319119.1999999993</v>
      </c>
      <c r="AL328" s="22">
        <f t="shared" ref="AL328:AL346" si="313">ROUND(AK328*AI328,2)</f>
        <v>6952062.9199999999</v>
      </c>
      <c r="AM328" s="22">
        <f t="shared" ref="AM328:AM346" si="314">AK328-AL328</f>
        <v>2367056.2799999998</v>
      </c>
      <c r="AN328" s="74" t="b">
        <f t="shared" si="295"/>
        <v>1</v>
      </c>
      <c r="AO328" s="74" t="b">
        <f t="shared" si="296"/>
        <v>1</v>
      </c>
      <c r="AP328" s="74" t="b">
        <f t="shared" si="297"/>
        <v>1</v>
      </c>
      <c r="AQ328" s="5"/>
      <c r="AR328" s="28" t="s">
        <v>1125</v>
      </c>
      <c r="AS328" s="28">
        <v>2024</v>
      </c>
      <c r="AT328" t="b">
        <f t="shared" si="298"/>
        <v>1</v>
      </c>
      <c r="AU328" t="b">
        <f t="shared" si="299"/>
        <v>1</v>
      </c>
      <c r="AV328" t="b">
        <f t="shared" si="300"/>
        <v>1</v>
      </c>
      <c r="AW328" s="83">
        <f t="shared" si="215"/>
        <v>0</v>
      </c>
      <c r="AX328" s="83">
        <f t="shared" si="216"/>
        <v>0</v>
      </c>
      <c r="AY328" s="72" t="b">
        <f t="shared" si="217"/>
        <v>1</v>
      </c>
    </row>
    <row r="329" spans="1:51" ht="23.25" x14ac:dyDescent="0.35">
      <c r="A329" s="49">
        <v>397</v>
      </c>
      <c r="B329" s="77" t="s">
        <v>484</v>
      </c>
      <c r="C329" s="50" t="s">
        <v>485</v>
      </c>
      <c r="D329" s="51">
        <v>44242</v>
      </c>
      <c r="E329" s="52">
        <v>116.16</v>
      </c>
      <c r="F329" s="53">
        <v>9</v>
      </c>
      <c r="G329" s="52">
        <v>116.16</v>
      </c>
      <c r="H329" s="53">
        <v>9</v>
      </c>
      <c r="I329" s="54" t="s">
        <v>1166</v>
      </c>
      <c r="J329" s="54" t="s">
        <v>1167</v>
      </c>
      <c r="K329" s="55">
        <v>9</v>
      </c>
      <c r="L329" s="55">
        <v>9</v>
      </c>
      <c r="M329" s="56">
        <v>116.16</v>
      </c>
      <c r="N329" s="39"/>
      <c r="O329" s="39"/>
      <c r="P329" s="39"/>
      <c r="Q329" s="56">
        <v>116.16</v>
      </c>
      <c r="R329" s="57"/>
      <c r="S329" s="57"/>
      <c r="T329" s="18">
        <f t="shared" si="308"/>
        <v>12601966.08</v>
      </c>
      <c r="U329" s="18">
        <f t="shared" si="309"/>
        <v>9401066.6999999993</v>
      </c>
      <c r="V329" s="18">
        <v>0</v>
      </c>
      <c r="W329" s="18">
        <f t="shared" si="236"/>
        <v>9401066.6999999993</v>
      </c>
      <c r="X329" s="18">
        <v>0</v>
      </c>
      <c r="Y329" s="18">
        <v>0</v>
      </c>
      <c r="Z329" s="18">
        <v>0</v>
      </c>
      <c r="AA329" s="18">
        <v>0</v>
      </c>
      <c r="AB329" s="18">
        <f t="shared" si="310"/>
        <v>3200899.38</v>
      </c>
      <c r="AC329" s="18">
        <v>0</v>
      </c>
      <c r="AD329" s="18">
        <f t="shared" si="311"/>
        <v>3200899.38</v>
      </c>
      <c r="AE329" s="18">
        <v>0</v>
      </c>
      <c r="AF329" s="18">
        <v>0</v>
      </c>
      <c r="AG329" s="18">
        <v>0</v>
      </c>
      <c r="AH329" s="18">
        <v>0</v>
      </c>
      <c r="AI329" s="73">
        <v>0.746</v>
      </c>
      <c r="AJ329" s="81">
        <f t="shared" si="312"/>
        <v>0.254</v>
      </c>
      <c r="AK329" s="23">
        <f t="shared" ref="AK329:AK392" si="315">G329*108488</f>
        <v>12601966.08</v>
      </c>
      <c r="AL329" s="22">
        <f t="shared" si="313"/>
        <v>9401066.6999999993</v>
      </c>
      <c r="AM329" s="22">
        <f t="shared" si="314"/>
        <v>3200899.38</v>
      </c>
      <c r="AN329" s="74" t="b">
        <f t="shared" si="295"/>
        <v>1</v>
      </c>
      <c r="AO329" s="74" t="b">
        <f t="shared" si="296"/>
        <v>1</v>
      </c>
      <c r="AP329" s="74" t="b">
        <f t="shared" si="297"/>
        <v>1</v>
      </c>
      <c r="AQ329" s="5"/>
      <c r="AR329" s="28" t="s">
        <v>1125</v>
      </c>
      <c r="AS329" s="28">
        <v>2024</v>
      </c>
      <c r="AT329" t="b">
        <f t="shared" si="298"/>
        <v>1</v>
      </c>
      <c r="AU329" t="b">
        <f t="shared" si="299"/>
        <v>1</v>
      </c>
      <c r="AV329" t="b">
        <f t="shared" si="300"/>
        <v>1</v>
      </c>
      <c r="AW329" s="83">
        <f t="shared" si="215"/>
        <v>0</v>
      </c>
      <c r="AX329" s="83">
        <f t="shared" si="216"/>
        <v>0</v>
      </c>
      <c r="AY329" s="72" t="b">
        <f t="shared" si="217"/>
        <v>1</v>
      </c>
    </row>
    <row r="330" spans="1:51" ht="23.25" x14ac:dyDescent="0.35">
      <c r="A330" s="49">
        <v>406</v>
      </c>
      <c r="B330" s="77" t="s">
        <v>500</v>
      </c>
      <c r="C330" s="50">
        <v>386</v>
      </c>
      <c r="D330" s="51">
        <v>42800</v>
      </c>
      <c r="E330" s="52">
        <v>0</v>
      </c>
      <c r="F330" s="53">
        <v>0</v>
      </c>
      <c r="G330" s="52">
        <v>63</v>
      </c>
      <c r="H330" s="53">
        <v>3</v>
      </c>
      <c r="I330" s="54" t="s">
        <v>1166</v>
      </c>
      <c r="J330" s="54" t="s">
        <v>1167</v>
      </c>
      <c r="K330" s="55">
        <v>3</v>
      </c>
      <c r="L330" s="55">
        <v>3</v>
      </c>
      <c r="M330" s="56">
        <v>63</v>
      </c>
      <c r="N330" s="39"/>
      <c r="O330" s="39"/>
      <c r="P330" s="39"/>
      <c r="Q330" s="56">
        <v>63</v>
      </c>
      <c r="R330" s="57"/>
      <c r="S330" s="57"/>
      <c r="T330" s="18">
        <f t="shared" si="308"/>
        <v>6834744</v>
      </c>
      <c r="U330" s="18">
        <f t="shared" si="309"/>
        <v>5098719.0199999996</v>
      </c>
      <c r="V330" s="18">
        <v>0</v>
      </c>
      <c r="W330" s="18">
        <f t="shared" si="236"/>
        <v>5098719.0199999996</v>
      </c>
      <c r="X330" s="18">
        <v>0</v>
      </c>
      <c r="Y330" s="18">
        <v>0</v>
      </c>
      <c r="Z330" s="18">
        <v>0</v>
      </c>
      <c r="AA330" s="18">
        <v>0</v>
      </c>
      <c r="AB330" s="18">
        <f t="shared" si="310"/>
        <v>1736024.98</v>
      </c>
      <c r="AC330" s="18">
        <v>0</v>
      </c>
      <c r="AD330" s="18">
        <f t="shared" si="311"/>
        <v>1736024.98</v>
      </c>
      <c r="AE330" s="18">
        <v>0</v>
      </c>
      <c r="AF330" s="18">
        <v>0</v>
      </c>
      <c r="AG330" s="18">
        <v>0</v>
      </c>
      <c r="AH330" s="18">
        <v>0</v>
      </c>
      <c r="AI330" s="73">
        <v>0.746</v>
      </c>
      <c r="AJ330" s="81">
        <f t="shared" si="312"/>
        <v>0.254</v>
      </c>
      <c r="AK330" s="23">
        <f t="shared" si="315"/>
        <v>6834744</v>
      </c>
      <c r="AL330" s="22">
        <f t="shared" si="313"/>
        <v>5098719.0199999996</v>
      </c>
      <c r="AM330" s="22">
        <f t="shared" si="314"/>
        <v>1736024.98</v>
      </c>
      <c r="AN330" s="74" t="b">
        <f t="shared" si="295"/>
        <v>1</v>
      </c>
      <c r="AO330" s="74" t="b">
        <f t="shared" si="296"/>
        <v>1</v>
      </c>
      <c r="AP330" s="74" t="b">
        <f t="shared" si="297"/>
        <v>1</v>
      </c>
      <c r="AQ330" s="5"/>
      <c r="AR330" s="28" t="s">
        <v>1125</v>
      </c>
      <c r="AS330" s="28">
        <v>2024</v>
      </c>
      <c r="AT330" t="b">
        <f t="shared" si="298"/>
        <v>1</v>
      </c>
      <c r="AU330" t="b">
        <f t="shared" si="299"/>
        <v>1</v>
      </c>
      <c r="AV330" t="b">
        <f t="shared" si="300"/>
        <v>1</v>
      </c>
      <c r="AW330" s="83">
        <f t="shared" si="215"/>
        <v>0</v>
      </c>
      <c r="AX330" s="83">
        <f t="shared" si="216"/>
        <v>0</v>
      </c>
      <c r="AY330" s="72" t="b">
        <f t="shared" si="217"/>
        <v>1</v>
      </c>
    </row>
    <row r="331" spans="1:51" ht="23.25" x14ac:dyDescent="0.35">
      <c r="A331" s="49">
        <v>407</v>
      </c>
      <c r="B331" s="77" t="s">
        <v>501</v>
      </c>
      <c r="C331" s="50" t="s">
        <v>502</v>
      </c>
      <c r="D331" s="51">
        <v>44242</v>
      </c>
      <c r="E331" s="52">
        <v>271.8</v>
      </c>
      <c r="F331" s="53">
        <v>17</v>
      </c>
      <c r="G331" s="52">
        <v>271.8</v>
      </c>
      <c r="H331" s="53">
        <v>17</v>
      </c>
      <c r="I331" s="54" t="s">
        <v>1166</v>
      </c>
      <c r="J331" s="54" t="s">
        <v>1167</v>
      </c>
      <c r="K331" s="55">
        <v>17</v>
      </c>
      <c r="L331" s="55">
        <v>17</v>
      </c>
      <c r="M331" s="56">
        <v>271.8</v>
      </c>
      <c r="N331" s="39"/>
      <c r="O331" s="39"/>
      <c r="P331" s="39"/>
      <c r="Q331" s="56">
        <v>271.8</v>
      </c>
      <c r="R331" s="57"/>
      <c r="S331" s="57"/>
      <c r="T331" s="18">
        <f t="shared" si="308"/>
        <v>29487038.399999999</v>
      </c>
      <c r="U331" s="18">
        <f t="shared" si="309"/>
        <v>21997330.649999999</v>
      </c>
      <c r="V331" s="18">
        <v>14079748.390000001</v>
      </c>
      <c r="W331" s="18">
        <f>U331-V331</f>
        <v>7917582.2599999998</v>
      </c>
      <c r="X331" s="18">
        <v>0</v>
      </c>
      <c r="Y331" s="18">
        <v>0</v>
      </c>
      <c r="Z331" s="18">
        <v>0</v>
      </c>
      <c r="AA331" s="18">
        <v>0</v>
      </c>
      <c r="AB331" s="18">
        <f t="shared" si="310"/>
        <v>7489707.75</v>
      </c>
      <c r="AC331" s="18">
        <v>4793908.97</v>
      </c>
      <c r="AD331" s="18">
        <f>AB331-AC331</f>
        <v>2695798.78</v>
      </c>
      <c r="AE331" s="18">
        <v>0</v>
      </c>
      <c r="AF331" s="18">
        <v>0</v>
      </c>
      <c r="AG331" s="18">
        <v>0</v>
      </c>
      <c r="AH331" s="18">
        <v>0</v>
      </c>
      <c r="AI331" s="73">
        <v>0.746</v>
      </c>
      <c r="AJ331" s="81">
        <f t="shared" si="312"/>
        <v>0.254</v>
      </c>
      <c r="AK331" s="23">
        <f t="shared" si="315"/>
        <v>29487038.399999999</v>
      </c>
      <c r="AL331" s="22">
        <f t="shared" si="313"/>
        <v>21997330.649999999</v>
      </c>
      <c r="AM331" s="22">
        <f t="shared" si="314"/>
        <v>7489707.75</v>
      </c>
      <c r="AN331" s="74" t="b">
        <f t="shared" si="295"/>
        <v>1</v>
      </c>
      <c r="AO331" s="74" t="b">
        <f t="shared" si="296"/>
        <v>1</v>
      </c>
      <c r="AP331" s="74" t="b">
        <f t="shared" si="297"/>
        <v>1</v>
      </c>
      <c r="AQ331" s="5"/>
      <c r="AR331" s="28" t="s">
        <v>1125</v>
      </c>
      <c r="AS331" s="28">
        <v>2024</v>
      </c>
      <c r="AT331" t="b">
        <f t="shared" si="298"/>
        <v>1</v>
      </c>
      <c r="AU331" t="b">
        <f t="shared" si="299"/>
        <v>1</v>
      </c>
      <c r="AV331" t="b">
        <f t="shared" si="300"/>
        <v>1</v>
      </c>
      <c r="AW331" s="83">
        <f t="shared" si="215"/>
        <v>0.64</v>
      </c>
      <c r="AX331" s="83">
        <f t="shared" si="216"/>
        <v>0.64</v>
      </c>
      <c r="AY331" s="72" t="b">
        <f t="shared" si="217"/>
        <v>1</v>
      </c>
    </row>
    <row r="332" spans="1:51" ht="23.25" x14ac:dyDescent="0.35">
      <c r="A332" s="49">
        <v>408</v>
      </c>
      <c r="B332" s="77" t="s">
        <v>503</v>
      </c>
      <c r="C332" s="50">
        <v>317</v>
      </c>
      <c r="D332" s="51">
        <v>42795</v>
      </c>
      <c r="E332" s="52">
        <v>38.06</v>
      </c>
      <c r="F332" s="53">
        <v>0</v>
      </c>
      <c r="G332" s="52">
        <v>38.06</v>
      </c>
      <c r="H332" s="53">
        <v>0</v>
      </c>
      <c r="I332" s="54" t="s">
        <v>1166</v>
      </c>
      <c r="J332" s="54" t="s">
        <v>1167</v>
      </c>
      <c r="K332" s="55">
        <v>1</v>
      </c>
      <c r="L332" s="55">
        <v>1</v>
      </c>
      <c r="M332" s="56">
        <v>38.06</v>
      </c>
      <c r="N332" s="39"/>
      <c r="O332" s="39"/>
      <c r="P332" s="39"/>
      <c r="Q332" s="56">
        <v>38.06</v>
      </c>
      <c r="R332" s="57"/>
      <c r="S332" s="57"/>
      <c r="T332" s="18">
        <f t="shared" si="308"/>
        <v>4129053.28</v>
      </c>
      <c r="U332" s="18">
        <f t="shared" si="309"/>
        <v>3080273.75</v>
      </c>
      <c r="V332" s="18">
        <v>0</v>
      </c>
      <c r="W332" s="18">
        <f t="shared" si="236"/>
        <v>3080273.75</v>
      </c>
      <c r="X332" s="18">
        <v>0</v>
      </c>
      <c r="Y332" s="18">
        <v>0</v>
      </c>
      <c r="Z332" s="18">
        <v>0</v>
      </c>
      <c r="AA332" s="18">
        <v>0</v>
      </c>
      <c r="AB332" s="18">
        <f t="shared" si="310"/>
        <v>1048779.53</v>
      </c>
      <c r="AC332" s="18">
        <v>0</v>
      </c>
      <c r="AD332" s="18">
        <f t="shared" si="311"/>
        <v>1048779.53</v>
      </c>
      <c r="AE332" s="18">
        <v>0</v>
      </c>
      <c r="AF332" s="18">
        <v>0</v>
      </c>
      <c r="AG332" s="18">
        <v>0</v>
      </c>
      <c r="AH332" s="18">
        <v>0</v>
      </c>
      <c r="AI332" s="73">
        <v>0.746</v>
      </c>
      <c r="AJ332" s="81">
        <f t="shared" si="312"/>
        <v>0.254</v>
      </c>
      <c r="AK332" s="23">
        <f t="shared" si="315"/>
        <v>4129053.28</v>
      </c>
      <c r="AL332" s="22">
        <f t="shared" si="313"/>
        <v>3080273.75</v>
      </c>
      <c r="AM332" s="22">
        <f t="shared" si="314"/>
        <v>1048779.53</v>
      </c>
      <c r="AN332" s="74" t="b">
        <f t="shared" si="295"/>
        <v>1</v>
      </c>
      <c r="AO332" s="74" t="b">
        <f t="shared" si="296"/>
        <v>1</v>
      </c>
      <c r="AP332" s="74" t="b">
        <f t="shared" si="297"/>
        <v>1</v>
      </c>
      <c r="AQ332" s="5"/>
      <c r="AR332" s="28" t="s">
        <v>1125</v>
      </c>
      <c r="AS332" s="28">
        <v>2024</v>
      </c>
      <c r="AT332" t="b">
        <f t="shared" si="298"/>
        <v>1</v>
      </c>
      <c r="AU332" t="b">
        <f t="shared" si="299"/>
        <v>1</v>
      </c>
      <c r="AV332" t="b">
        <f t="shared" si="300"/>
        <v>1</v>
      </c>
      <c r="AW332" s="83">
        <f t="shared" si="215"/>
        <v>0</v>
      </c>
      <c r="AX332" s="83">
        <f t="shared" si="216"/>
        <v>0</v>
      </c>
      <c r="AY332" s="72" t="b">
        <f t="shared" si="217"/>
        <v>1</v>
      </c>
    </row>
    <row r="333" spans="1:51" ht="23.25" x14ac:dyDescent="0.35">
      <c r="A333" s="49">
        <v>409</v>
      </c>
      <c r="B333" s="77" t="s">
        <v>504</v>
      </c>
      <c r="C333" s="50">
        <v>398</v>
      </c>
      <c r="D333" s="51">
        <v>43500</v>
      </c>
      <c r="E333" s="52">
        <v>42.2</v>
      </c>
      <c r="F333" s="53">
        <v>1</v>
      </c>
      <c r="G333" s="52">
        <v>42.2</v>
      </c>
      <c r="H333" s="53">
        <v>1</v>
      </c>
      <c r="I333" s="54" t="s">
        <v>1166</v>
      </c>
      <c r="J333" s="54" t="s">
        <v>1167</v>
      </c>
      <c r="K333" s="55">
        <v>1</v>
      </c>
      <c r="L333" s="55">
        <v>1</v>
      </c>
      <c r="M333" s="56">
        <v>42.2</v>
      </c>
      <c r="N333" s="39"/>
      <c r="O333" s="39"/>
      <c r="P333" s="39"/>
      <c r="Q333" s="56">
        <v>42.2</v>
      </c>
      <c r="R333" s="57"/>
      <c r="S333" s="57"/>
      <c r="T333" s="18">
        <f t="shared" si="308"/>
        <v>4578193.5999999996</v>
      </c>
      <c r="U333" s="18">
        <f t="shared" si="309"/>
        <v>3415332.43</v>
      </c>
      <c r="V333" s="18">
        <v>0</v>
      </c>
      <c r="W333" s="18">
        <f t="shared" si="236"/>
        <v>3415332.43</v>
      </c>
      <c r="X333" s="18">
        <v>0</v>
      </c>
      <c r="Y333" s="18">
        <v>0</v>
      </c>
      <c r="Z333" s="18">
        <v>0</v>
      </c>
      <c r="AA333" s="18">
        <v>0</v>
      </c>
      <c r="AB333" s="18">
        <f t="shared" si="310"/>
        <v>1162861.17</v>
      </c>
      <c r="AC333" s="18">
        <v>0</v>
      </c>
      <c r="AD333" s="18">
        <f t="shared" si="311"/>
        <v>1162861.17</v>
      </c>
      <c r="AE333" s="18">
        <v>0</v>
      </c>
      <c r="AF333" s="18">
        <v>0</v>
      </c>
      <c r="AG333" s="18">
        <v>0</v>
      </c>
      <c r="AH333" s="18">
        <v>0</v>
      </c>
      <c r="AI333" s="73">
        <v>0.746</v>
      </c>
      <c r="AJ333" s="81">
        <f t="shared" si="312"/>
        <v>0.254</v>
      </c>
      <c r="AK333" s="23">
        <f t="shared" si="315"/>
        <v>4578193.5999999996</v>
      </c>
      <c r="AL333" s="22">
        <f t="shared" si="313"/>
        <v>3415332.43</v>
      </c>
      <c r="AM333" s="22">
        <f t="shared" si="314"/>
        <v>1162861.17</v>
      </c>
      <c r="AN333" s="74" t="b">
        <f t="shared" si="295"/>
        <v>1</v>
      </c>
      <c r="AO333" s="74" t="b">
        <f t="shared" si="296"/>
        <v>1</v>
      </c>
      <c r="AP333" s="74" t="b">
        <f t="shared" si="297"/>
        <v>1</v>
      </c>
      <c r="AQ333" s="5"/>
      <c r="AR333" s="28" t="s">
        <v>1125</v>
      </c>
      <c r="AS333" s="28">
        <v>2024</v>
      </c>
      <c r="AT333" t="b">
        <f t="shared" si="298"/>
        <v>1</v>
      </c>
      <c r="AU333" t="b">
        <f t="shared" si="299"/>
        <v>1</v>
      </c>
      <c r="AV333" t="b">
        <f t="shared" si="300"/>
        <v>1</v>
      </c>
      <c r="AW333" s="83">
        <f t="shared" si="215"/>
        <v>0</v>
      </c>
      <c r="AX333" s="83">
        <f t="shared" si="216"/>
        <v>0</v>
      </c>
      <c r="AY333" s="72" t="b">
        <f t="shared" si="217"/>
        <v>1</v>
      </c>
    </row>
    <row r="334" spans="1:51" ht="23.25" x14ac:dyDescent="0.35">
      <c r="A334" s="49">
        <v>410</v>
      </c>
      <c r="B334" s="77" t="s">
        <v>505</v>
      </c>
      <c r="C334" s="50" t="s">
        <v>506</v>
      </c>
      <c r="D334" s="51">
        <v>44242</v>
      </c>
      <c r="E334" s="52">
        <v>67.37</v>
      </c>
      <c r="F334" s="53">
        <v>7</v>
      </c>
      <c r="G334" s="52">
        <v>67.37</v>
      </c>
      <c r="H334" s="53">
        <v>7</v>
      </c>
      <c r="I334" s="54" t="s">
        <v>1166</v>
      </c>
      <c r="J334" s="54" t="s">
        <v>1167</v>
      </c>
      <c r="K334" s="55">
        <v>7</v>
      </c>
      <c r="L334" s="55">
        <v>7</v>
      </c>
      <c r="M334" s="56">
        <v>67.37</v>
      </c>
      <c r="N334" s="39"/>
      <c r="O334" s="39"/>
      <c r="P334" s="39"/>
      <c r="Q334" s="56">
        <v>67.37</v>
      </c>
      <c r="R334" s="57"/>
      <c r="S334" s="57"/>
      <c r="T334" s="18">
        <f t="shared" si="308"/>
        <v>7308836.5599999996</v>
      </c>
      <c r="U334" s="18">
        <f t="shared" si="309"/>
        <v>5452392.0700000003</v>
      </c>
      <c r="V334" s="18">
        <v>0</v>
      </c>
      <c r="W334" s="18">
        <f t="shared" si="236"/>
        <v>5452392.0700000003</v>
      </c>
      <c r="X334" s="18">
        <v>0</v>
      </c>
      <c r="Y334" s="18">
        <v>0</v>
      </c>
      <c r="Z334" s="18">
        <v>0</v>
      </c>
      <c r="AA334" s="18">
        <v>0</v>
      </c>
      <c r="AB334" s="18">
        <f t="shared" si="310"/>
        <v>1856444.49</v>
      </c>
      <c r="AC334" s="18">
        <v>0</v>
      </c>
      <c r="AD334" s="18">
        <f t="shared" si="311"/>
        <v>1856444.49</v>
      </c>
      <c r="AE334" s="18">
        <v>0</v>
      </c>
      <c r="AF334" s="18">
        <v>0</v>
      </c>
      <c r="AG334" s="18">
        <v>0</v>
      </c>
      <c r="AH334" s="18">
        <v>0</v>
      </c>
      <c r="AI334" s="73">
        <v>0.746</v>
      </c>
      <c r="AJ334" s="81">
        <f t="shared" si="312"/>
        <v>0.254</v>
      </c>
      <c r="AK334" s="23">
        <f t="shared" si="315"/>
        <v>7308836.5599999996</v>
      </c>
      <c r="AL334" s="22">
        <f t="shared" si="313"/>
        <v>5452392.0700000003</v>
      </c>
      <c r="AM334" s="22">
        <f t="shared" si="314"/>
        <v>1856444.49</v>
      </c>
      <c r="AN334" s="74" t="b">
        <f t="shared" si="295"/>
        <v>1</v>
      </c>
      <c r="AO334" s="74" t="b">
        <f t="shared" si="296"/>
        <v>1</v>
      </c>
      <c r="AP334" s="74" t="b">
        <f t="shared" si="297"/>
        <v>1</v>
      </c>
      <c r="AQ334" s="5"/>
      <c r="AR334" s="28" t="s">
        <v>1125</v>
      </c>
      <c r="AS334" s="28">
        <v>2024</v>
      </c>
      <c r="AT334" t="b">
        <f t="shared" si="298"/>
        <v>1</v>
      </c>
      <c r="AU334" t="b">
        <f t="shared" si="299"/>
        <v>1</v>
      </c>
      <c r="AV334" t="b">
        <f t="shared" si="300"/>
        <v>1</v>
      </c>
      <c r="AW334" s="83">
        <f t="shared" si="215"/>
        <v>0</v>
      </c>
      <c r="AX334" s="83">
        <f t="shared" si="216"/>
        <v>0</v>
      </c>
      <c r="AY334" s="72" t="b">
        <f t="shared" si="217"/>
        <v>1</v>
      </c>
    </row>
    <row r="335" spans="1:51" ht="23.25" x14ac:dyDescent="0.35">
      <c r="A335" s="49">
        <v>423</v>
      </c>
      <c r="B335" s="77" t="s">
        <v>527</v>
      </c>
      <c r="C335" s="50">
        <v>160</v>
      </c>
      <c r="D335" s="51">
        <v>43137</v>
      </c>
      <c r="E335" s="52">
        <v>246.8</v>
      </c>
      <c r="F335" s="53">
        <v>19</v>
      </c>
      <c r="G335" s="52">
        <v>246.8</v>
      </c>
      <c r="H335" s="53">
        <v>19</v>
      </c>
      <c r="I335" s="54" t="s">
        <v>1166</v>
      </c>
      <c r="J335" s="54" t="s">
        <v>1167</v>
      </c>
      <c r="K335" s="55">
        <v>19</v>
      </c>
      <c r="L335" s="55">
        <v>19</v>
      </c>
      <c r="M335" s="56">
        <v>246.8</v>
      </c>
      <c r="N335" s="39"/>
      <c r="O335" s="39"/>
      <c r="P335" s="39"/>
      <c r="Q335" s="56">
        <v>246.8</v>
      </c>
      <c r="R335" s="57"/>
      <c r="S335" s="57"/>
      <c r="T335" s="18">
        <f t="shared" si="308"/>
        <v>26774838.399999999</v>
      </c>
      <c r="U335" s="18">
        <f t="shared" si="309"/>
        <v>19974029.449999999</v>
      </c>
      <c r="V335" s="18">
        <v>0</v>
      </c>
      <c r="W335" s="18">
        <f t="shared" si="236"/>
        <v>19974029.449999999</v>
      </c>
      <c r="X335" s="18">
        <v>0</v>
      </c>
      <c r="Y335" s="18">
        <v>0</v>
      </c>
      <c r="Z335" s="18">
        <v>0</v>
      </c>
      <c r="AA335" s="18">
        <v>0</v>
      </c>
      <c r="AB335" s="18">
        <f t="shared" si="310"/>
        <v>6800808.9500000002</v>
      </c>
      <c r="AC335" s="18">
        <v>0</v>
      </c>
      <c r="AD335" s="18">
        <f t="shared" si="311"/>
        <v>6800808.9500000002</v>
      </c>
      <c r="AE335" s="18">
        <v>0</v>
      </c>
      <c r="AF335" s="18">
        <v>0</v>
      </c>
      <c r="AG335" s="18">
        <v>0</v>
      </c>
      <c r="AH335" s="18">
        <v>0</v>
      </c>
      <c r="AI335" s="73">
        <v>0.746</v>
      </c>
      <c r="AJ335" s="81">
        <f t="shared" si="312"/>
        <v>0.254</v>
      </c>
      <c r="AK335" s="23">
        <f t="shared" si="315"/>
        <v>26774838.399999999</v>
      </c>
      <c r="AL335" s="22">
        <f t="shared" si="313"/>
        <v>19974029.449999999</v>
      </c>
      <c r="AM335" s="22">
        <f t="shared" si="314"/>
        <v>6800808.9500000002</v>
      </c>
      <c r="AN335" s="74" t="b">
        <f t="shared" si="295"/>
        <v>1</v>
      </c>
      <c r="AO335" s="74" t="b">
        <f t="shared" si="296"/>
        <v>1</v>
      </c>
      <c r="AP335" s="74" t="b">
        <f t="shared" si="297"/>
        <v>1</v>
      </c>
      <c r="AQ335" s="5"/>
      <c r="AR335" s="28" t="s">
        <v>1125</v>
      </c>
      <c r="AS335" s="28">
        <v>2024</v>
      </c>
      <c r="AT335" t="b">
        <f t="shared" si="298"/>
        <v>1</v>
      </c>
      <c r="AU335" t="b">
        <f t="shared" si="299"/>
        <v>1</v>
      </c>
      <c r="AV335" t="b">
        <f t="shared" si="300"/>
        <v>1</v>
      </c>
      <c r="AW335" s="83">
        <f t="shared" si="215"/>
        <v>0</v>
      </c>
      <c r="AX335" s="83">
        <f t="shared" si="216"/>
        <v>0</v>
      </c>
      <c r="AY335" s="72" t="b">
        <f t="shared" si="217"/>
        <v>1</v>
      </c>
    </row>
    <row r="336" spans="1:51" s="14" customFormat="1" ht="20.25" customHeight="1" x14ac:dyDescent="0.35">
      <c r="A336" s="181" t="s">
        <v>721</v>
      </c>
      <c r="B336" s="181"/>
      <c r="C336" s="181"/>
      <c r="D336" s="181"/>
      <c r="E336" s="58">
        <f>SUM(E337:E346)</f>
        <v>2235.8000000000002</v>
      </c>
      <c r="F336" s="59">
        <f t="shared" ref="F336:AH336" si="316">SUM(F337:F346)</f>
        <v>117</v>
      </c>
      <c r="G336" s="47">
        <f t="shared" si="316"/>
        <v>2235.8000000000002</v>
      </c>
      <c r="H336" s="6">
        <f t="shared" si="316"/>
        <v>117</v>
      </c>
      <c r="I336" s="6"/>
      <c r="J336" s="6"/>
      <c r="K336" s="32">
        <f t="shared" ref="K336:M336" si="317">SUM(K337:K346)</f>
        <v>117</v>
      </c>
      <c r="L336" s="32">
        <f t="shared" si="317"/>
        <v>117</v>
      </c>
      <c r="M336" s="31">
        <f t="shared" si="317"/>
        <v>2235.8000000000002</v>
      </c>
      <c r="N336" s="32">
        <f t="shared" si="316"/>
        <v>0</v>
      </c>
      <c r="O336" s="32">
        <f t="shared" si="316"/>
        <v>0</v>
      </c>
      <c r="P336" s="32">
        <f t="shared" si="316"/>
        <v>0</v>
      </c>
      <c r="Q336" s="31">
        <f t="shared" si="316"/>
        <v>2235.8000000000002</v>
      </c>
      <c r="R336" s="48">
        <f t="shared" si="316"/>
        <v>0</v>
      </c>
      <c r="S336" s="48">
        <f t="shared" si="316"/>
        <v>0</v>
      </c>
      <c r="T336" s="19">
        <f t="shared" si="316"/>
        <v>242557470.40000001</v>
      </c>
      <c r="U336" s="19">
        <f t="shared" si="316"/>
        <v>198654568.25</v>
      </c>
      <c r="V336" s="19">
        <f t="shared" si="316"/>
        <v>38737640.799999997</v>
      </c>
      <c r="W336" s="19">
        <f t="shared" si="316"/>
        <v>87954310.109999999</v>
      </c>
      <c r="X336" s="19">
        <f t="shared" si="316"/>
        <v>71962617.340000004</v>
      </c>
      <c r="Y336" s="19">
        <f t="shared" si="316"/>
        <v>0</v>
      </c>
      <c r="Z336" s="19">
        <f t="shared" si="316"/>
        <v>0</v>
      </c>
      <c r="AA336" s="19">
        <f t="shared" si="316"/>
        <v>0</v>
      </c>
      <c r="AB336" s="19">
        <f t="shared" si="316"/>
        <v>43902902.149999999</v>
      </c>
      <c r="AC336" s="19">
        <f t="shared" si="316"/>
        <v>8561065.9199999999</v>
      </c>
      <c r="AD336" s="19">
        <f t="shared" si="316"/>
        <v>19438009.93</v>
      </c>
      <c r="AE336" s="19">
        <f t="shared" si="316"/>
        <v>15903826.300000001</v>
      </c>
      <c r="AF336" s="19">
        <f t="shared" si="316"/>
        <v>0</v>
      </c>
      <c r="AG336" s="19">
        <f t="shared" si="316"/>
        <v>0</v>
      </c>
      <c r="AH336" s="19">
        <f t="shared" si="316"/>
        <v>0</v>
      </c>
      <c r="AI336" s="73">
        <v>0.81899999999999995</v>
      </c>
      <c r="AJ336" s="73">
        <f t="shared" si="312"/>
        <v>0.18099999999999999</v>
      </c>
      <c r="AK336" s="23">
        <f t="shared" si="315"/>
        <v>242557470.40000001</v>
      </c>
      <c r="AL336" s="23">
        <f t="shared" si="313"/>
        <v>198654568.25999999</v>
      </c>
      <c r="AM336" s="23">
        <f t="shared" si="314"/>
        <v>43902902.140000001</v>
      </c>
      <c r="AN336" s="74" t="b">
        <f t="shared" si="295"/>
        <v>1</v>
      </c>
      <c r="AO336" s="74" t="b">
        <f t="shared" si="296"/>
        <v>0</v>
      </c>
      <c r="AP336" s="74" t="b">
        <f t="shared" si="297"/>
        <v>0</v>
      </c>
      <c r="AQ336" s="6"/>
      <c r="AR336" s="29"/>
      <c r="AS336" s="29"/>
      <c r="AT336" t="b">
        <f t="shared" si="298"/>
        <v>1</v>
      </c>
      <c r="AU336" t="b">
        <f t="shared" si="299"/>
        <v>1</v>
      </c>
      <c r="AV336" t="b">
        <f t="shared" si="300"/>
        <v>1</v>
      </c>
      <c r="AW336" s="83">
        <f t="shared" si="215"/>
        <v>0.19</v>
      </c>
      <c r="AX336" s="83">
        <f t="shared" si="216"/>
        <v>0.2</v>
      </c>
      <c r="AY336" s="72" t="b">
        <f t="shared" si="217"/>
        <v>0</v>
      </c>
    </row>
    <row r="337" spans="1:51" ht="23.25" x14ac:dyDescent="0.35">
      <c r="A337" s="49">
        <v>623</v>
      </c>
      <c r="B337" s="77" t="s">
        <v>722</v>
      </c>
      <c r="C337" s="50">
        <v>2969</v>
      </c>
      <c r="D337" s="51">
        <v>44148</v>
      </c>
      <c r="E337" s="52">
        <v>185</v>
      </c>
      <c r="F337" s="53">
        <v>12</v>
      </c>
      <c r="G337" s="52">
        <v>185</v>
      </c>
      <c r="H337" s="53">
        <v>12</v>
      </c>
      <c r="I337" s="54" t="s">
        <v>1167</v>
      </c>
      <c r="J337" s="54" t="s">
        <v>1168</v>
      </c>
      <c r="K337" s="55">
        <v>12</v>
      </c>
      <c r="L337" s="55">
        <v>12</v>
      </c>
      <c r="M337" s="56">
        <v>185</v>
      </c>
      <c r="N337" s="39"/>
      <c r="O337" s="39"/>
      <c r="P337" s="39"/>
      <c r="Q337" s="56">
        <v>185</v>
      </c>
      <c r="R337" s="57"/>
      <c r="S337" s="57"/>
      <c r="T337" s="18">
        <f t="shared" ref="T337:T346" si="318">AK337</f>
        <v>20070280</v>
      </c>
      <c r="U337" s="18">
        <f t="shared" ref="U337:U346" si="319">T337*AI337</f>
        <v>16437559.32</v>
      </c>
      <c r="V337" s="18">
        <f t="shared" ref="V337:V338" si="320">U337*0.195</f>
        <v>3205324.07</v>
      </c>
      <c r="W337" s="18">
        <f t="shared" ref="W337:W346" si="321">(U337-V337)*0.55</f>
        <v>7277729.3899999997</v>
      </c>
      <c r="X337" s="18">
        <f t="shared" ref="X337:X346" si="322">U337-V337-W337</f>
        <v>5954505.8600000003</v>
      </c>
      <c r="Y337" s="18">
        <v>0</v>
      </c>
      <c r="Z337" s="18">
        <v>0</v>
      </c>
      <c r="AA337" s="18">
        <v>0</v>
      </c>
      <c r="AB337" s="18">
        <f t="shared" ref="AB337:AB346" si="323">T337-U337</f>
        <v>3632720.68</v>
      </c>
      <c r="AC337" s="18">
        <f>AB337*0.195</f>
        <v>708380.53</v>
      </c>
      <c r="AD337" s="18">
        <f t="shared" ref="AD337:AD346" si="324">(AB337-AC337)*0.55</f>
        <v>1608387.08</v>
      </c>
      <c r="AE337" s="18">
        <f t="shared" ref="AE337:AE346" si="325">AB337-AC337-AD337</f>
        <v>1315953.07</v>
      </c>
      <c r="AF337" s="18">
        <v>0</v>
      </c>
      <c r="AG337" s="18">
        <v>0</v>
      </c>
      <c r="AH337" s="18">
        <v>0</v>
      </c>
      <c r="AI337" s="73">
        <v>0.81899999999999995</v>
      </c>
      <c r="AJ337" s="81">
        <f t="shared" si="312"/>
        <v>0.18099999999999999</v>
      </c>
      <c r="AK337" s="23">
        <f t="shared" si="315"/>
        <v>20070280</v>
      </c>
      <c r="AL337" s="22">
        <f t="shared" si="313"/>
        <v>16437559.32</v>
      </c>
      <c r="AM337" s="22">
        <f t="shared" si="314"/>
        <v>3632720.68</v>
      </c>
      <c r="AN337" s="74" t="b">
        <f t="shared" si="295"/>
        <v>1</v>
      </c>
      <c r="AO337" s="74" t="b">
        <f t="shared" si="296"/>
        <v>1</v>
      </c>
      <c r="AP337" s="74" t="b">
        <f t="shared" si="297"/>
        <v>1</v>
      </c>
      <c r="AQ337" s="5"/>
      <c r="AR337" s="28" t="s">
        <v>1125</v>
      </c>
      <c r="AS337" s="28" t="s">
        <v>1159</v>
      </c>
      <c r="AT337" t="b">
        <f t="shared" si="298"/>
        <v>1</v>
      </c>
      <c r="AU337" t="b">
        <f t="shared" si="299"/>
        <v>1</v>
      </c>
      <c r="AV337" t="b">
        <f t="shared" si="300"/>
        <v>1</v>
      </c>
      <c r="AW337" s="83">
        <f t="shared" si="215"/>
        <v>0.2</v>
      </c>
      <c r="AX337" s="83">
        <f t="shared" si="216"/>
        <v>0.19</v>
      </c>
      <c r="AY337" s="72" t="b">
        <f t="shared" si="217"/>
        <v>0</v>
      </c>
    </row>
    <row r="338" spans="1:51" ht="23.25" x14ac:dyDescent="0.35">
      <c r="A338" s="49">
        <v>624</v>
      </c>
      <c r="B338" s="77" t="s">
        <v>723</v>
      </c>
      <c r="C338" s="50">
        <v>2278</v>
      </c>
      <c r="D338" s="51">
        <v>44090</v>
      </c>
      <c r="E338" s="52">
        <v>75.900000000000006</v>
      </c>
      <c r="F338" s="53">
        <v>9</v>
      </c>
      <c r="G338" s="52">
        <v>75.900000000000006</v>
      </c>
      <c r="H338" s="53">
        <v>9</v>
      </c>
      <c r="I338" s="54" t="s">
        <v>1167</v>
      </c>
      <c r="J338" s="54" t="s">
        <v>1168</v>
      </c>
      <c r="K338" s="55">
        <v>9</v>
      </c>
      <c r="L338" s="55">
        <v>9</v>
      </c>
      <c r="M338" s="56">
        <v>75.900000000000006</v>
      </c>
      <c r="N338" s="39"/>
      <c r="O338" s="39"/>
      <c r="P338" s="39"/>
      <c r="Q338" s="56">
        <v>75.900000000000006</v>
      </c>
      <c r="R338" s="57"/>
      <c r="S338" s="57"/>
      <c r="T338" s="18">
        <f t="shared" si="318"/>
        <v>8234239.2000000002</v>
      </c>
      <c r="U338" s="18">
        <f t="shared" si="319"/>
        <v>6743841.9000000004</v>
      </c>
      <c r="V338" s="18">
        <f t="shared" si="320"/>
        <v>1315049.17</v>
      </c>
      <c r="W338" s="18">
        <f t="shared" si="321"/>
        <v>2985836</v>
      </c>
      <c r="X338" s="18">
        <f t="shared" si="322"/>
        <v>2442956.73</v>
      </c>
      <c r="Y338" s="18">
        <v>0</v>
      </c>
      <c r="Z338" s="18">
        <v>0</v>
      </c>
      <c r="AA338" s="18">
        <v>0</v>
      </c>
      <c r="AB338" s="18">
        <f t="shared" si="323"/>
        <v>1490397.3</v>
      </c>
      <c r="AC338" s="18">
        <f t="shared" ref="AC338:AC346" si="326">AB338*0.195</f>
        <v>290627.46999999997</v>
      </c>
      <c r="AD338" s="18">
        <f t="shared" si="324"/>
        <v>659873.41</v>
      </c>
      <c r="AE338" s="18">
        <f t="shared" si="325"/>
        <v>539896.42000000004</v>
      </c>
      <c r="AF338" s="18">
        <v>0</v>
      </c>
      <c r="AG338" s="18">
        <v>0</v>
      </c>
      <c r="AH338" s="18">
        <v>0</v>
      </c>
      <c r="AI338" s="73">
        <v>0.81899999999999995</v>
      </c>
      <c r="AJ338" s="81">
        <f t="shared" si="312"/>
        <v>0.18099999999999999</v>
      </c>
      <c r="AK338" s="23">
        <f t="shared" si="315"/>
        <v>8234239.2000000002</v>
      </c>
      <c r="AL338" s="22">
        <f t="shared" si="313"/>
        <v>6743841.9000000004</v>
      </c>
      <c r="AM338" s="22">
        <f t="shared" si="314"/>
        <v>1490397.3</v>
      </c>
      <c r="AN338" s="74" t="b">
        <f t="shared" si="295"/>
        <v>1</v>
      </c>
      <c r="AO338" s="74" t="b">
        <f t="shared" si="296"/>
        <v>1</v>
      </c>
      <c r="AP338" s="74" t="b">
        <f t="shared" si="297"/>
        <v>1</v>
      </c>
      <c r="AQ338" s="5"/>
      <c r="AR338" s="28" t="s">
        <v>1125</v>
      </c>
      <c r="AS338" s="28" t="s">
        <v>1159</v>
      </c>
      <c r="AT338" t="b">
        <f t="shared" si="298"/>
        <v>1</v>
      </c>
      <c r="AU338" t="b">
        <f t="shared" si="299"/>
        <v>1</v>
      </c>
      <c r="AV338" t="b">
        <f t="shared" si="300"/>
        <v>1</v>
      </c>
      <c r="AW338" s="83">
        <f t="shared" ref="AW338:AW401" si="327">V338/U338</f>
        <v>0.19</v>
      </c>
      <c r="AX338" s="83">
        <f t="shared" ref="AX338:AX401" si="328">AC338/AB338</f>
        <v>0.19</v>
      </c>
      <c r="AY338" s="72" t="b">
        <f t="shared" ref="AY338:AY401" si="329">AW338=AX338</f>
        <v>1</v>
      </c>
    </row>
    <row r="339" spans="1:51" ht="23.25" x14ac:dyDescent="0.35">
      <c r="A339" s="49">
        <v>625</v>
      </c>
      <c r="B339" s="77" t="s">
        <v>724</v>
      </c>
      <c r="C339" s="50">
        <v>3788</v>
      </c>
      <c r="D339" s="51">
        <v>43794</v>
      </c>
      <c r="E339" s="52">
        <v>252.8</v>
      </c>
      <c r="F339" s="53">
        <v>8</v>
      </c>
      <c r="G339" s="52">
        <v>252.8</v>
      </c>
      <c r="H339" s="53">
        <v>8</v>
      </c>
      <c r="I339" s="54" t="s">
        <v>1167</v>
      </c>
      <c r="J339" s="54" t="s">
        <v>1168</v>
      </c>
      <c r="K339" s="55">
        <v>8</v>
      </c>
      <c r="L339" s="55">
        <v>8</v>
      </c>
      <c r="M339" s="56">
        <v>252.8</v>
      </c>
      <c r="N339" s="39"/>
      <c r="O339" s="39"/>
      <c r="P339" s="39"/>
      <c r="Q339" s="56">
        <v>252.8</v>
      </c>
      <c r="R339" s="57"/>
      <c r="S339" s="57"/>
      <c r="T339" s="18">
        <f t="shared" si="318"/>
        <v>27425766.399999999</v>
      </c>
      <c r="U339" s="18">
        <f t="shared" si="319"/>
        <v>22461702.68</v>
      </c>
      <c r="V339" s="18">
        <f>U339*0.195</f>
        <v>4380032.0199999996</v>
      </c>
      <c r="W339" s="18">
        <f t="shared" si="321"/>
        <v>9944918.8599999994</v>
      </c>
      <c r="X339" s="18">
        <f t="shared" si="322"/>
        <v>8136751.7999999998</v>
      </c>
      <c r="Y339" s="18">
        <v>0</v>
      </c>
      <c r="Z339" s="18">
        <v>0</v>
      </c>
      <c r="AA339" s="18">
        <v>0</v>
      </c>
      <c r="AB339" s="18">
        <f t="shared" si="323"/>
        <v>4964063.72</v>
      </c>
      <c r="AC339" s="18">
        <f t="shared" si="326"/>
        <v>967992.43</v>
      </c>
      <c r="AD339" s="18">
        <f t="shared" si="324"/>
        <v>2197839.21</v>
      </c>
      <c r="AE339" s="18">
        <f t="shared" si="325"/>
        <v>1798232.08</v>
      </c>
      <c r="AF339" s="18">
        <v>0</v>
      </c>
      <c r="AG339" s="18">
        <v>0</v>
      </c>
      <c r="AH339" s="18">
        <v>0</v>
      </c>
      <c r="AI339" s="73">
        <v>0.81899999999999995</v>
      </c>
      <c r="AJ339" s="81">
        <f t="shared" si="312"/>
        <v>0.18099999999999999</v>
      </c>
      <c r="AK339" s="23">
        <f t="shared" si="315"/>
        <v>27425766.399999999</v>
      </c>
      <c r="AL339" s="22">
        <f t="shared" si="313"/>
        <v>22461702.68</v>
      </c>
      <c r="AM339" s="22">
        <f t="shared" si="314"/>
        <v>4964063.72</v>
      </c>
      <c r="AN339" s="74" t="b">
        <f t="shared" si="295"/>
        <v>1</v>
      </c>
      <c r="AO339" s="74" t="b">
        <f t="shared" si="296"/>
        <v>1</v>
      </c>
      <c r="AP339" s="74" t="b">
        <f t="shared" si="297"/>
        <v>1</v>
      </c>
      <c r="AQ339" s="5"/>
      <c r="AR339" s="28" t="s">
        <v>1125</v>
      </c>
      <c r="AS339" s="28" t="s">
        <v>1159</v>
      </c>
      <c r="AT339" t="b">
        <f t="shared" si="298"/>
        <v>1</v>
      </c>
      <c r="AU339" t="b">
        <f t="shared" si="299"/>
        <v>1</v>
      </c>
      <c r="AV339" t="b">
        <f t="shared" si="300"/>
        <v>1</v>
      </c>
      <c r="AW339" s="83">
        <f t="shared" si="327"/>
        <v>0.19</v>
      </c>
      <c r="AX339" s="83">
        <f t="shared" si="328"/>
        <v>0.2</v>
      </c>
      <c r="AY339" s="72" t="b">
        <f t="shared" si="329"/>
        <v>0</v>
      </c>
    </row>
    <row r="340" spans="1:51" ht="23.25" x14ac:dyDescent="0.35">
      <c r="A340" s="49">
        <v>626</v>
      </c>
      <c r="B340" s="77" t="s">
        <v>725</v>
      </c>
      <c r="C340" s="50">
        <v>2971</v>
      </c>
      <c r="D340" s="51">
        <v>44148</v>
      </c>
      <c r="E340" s="52">
        <v>137.69999999999999</v>
      </c>
      <c r="F340" s="53">
        <v>10</v>
      </c>
      <c r="G340" s="52">
        <v>137.69999999999999</v>
      </c>
      <c r="H340" s="53">
        <v>10</v>
      </c>
      <c r="I340" s="54" t="s">
        <v>1167</v>
      </c>
      <c r="J340" s="54" t="s">
        <v>1168</v>
      </c>
      <c r="K340" s="55">
        <v>10</v>
      </c>
      <c r="L340" s="55">
        <v>10</v>
      </c>
      <c r="M340" s="56">
        <v>137.69999999999999</v>
      </c>
      <c r="N340" s="39"/>
      <c r="O340" s="39"/>
      <c r="P340" s="39"/>
      <c r="Q340" s="56">
        <v>137.69999999999999</v>
      </c>
      <c r="R340" s="57"/>
      <c r="S340" s="57"/>
      <c r="T340" s="18">
        <f t="shared" si="318"/>
        <v>14938797.6</v>
      </c>
      <c r="U340" s="18">
        <f t="shared" si="319"/>
        <v>12234875.23</v>
      </c>
      <c r="V340" s="18">
        <f t="shared" ref="V340:V346" si="330">U340*0.195</f>
        <v>2385800.67</v>
      </c>
      <c r="W340" s="18">
        <f t="shared" si="321"/>
        <v>5416991.0099999998</v>
      </c>
      <c r="X340" s="18">
        <f t="shared" si="322"/>
        <v>4432083.55</v>
      </c>
      <c r="Y340" s="18">
        <v>0</v>
      </c>
      <c r="Z340" s="18">
        <v>0</v>
      </c>
      <c r="AA340" s="18">
        <v>0</v>
      </c>
      <c r="AB340" s="18">
        <f t="shared" si="323"/>
        <v>2703922.37</v>
      </c>
      <c r="AC340" s="18">
        <f t="shared" si="326"/>
        <v>527264.86</v>
      </c>
      <c r="AD340" s="18">
        <f t="shared" si="324"/>
        <v>1197161.6299999999</v>
      </c>
      <c r="AE340" s="18">
        <f t="shared" si="325"/>
        <v>979495.88</v>
      </c>
      <c r="AF340" s="18">
        <v>0</v>
      </c>
      <c r="AG340" s="18">
        <v>0</v>
      </c>
      <c r="AH340" s="18">
        <v>0</v>
      </c>
      <c r="AI340" s="73">
        <v>0.81899999999999995</v>
      </c>
      <c r="AJ340" s="81">
        <f t="shared" si="312"/>
        <v>0.18099999999999999</v>
      </c>
      <c r="AK340" s="23">
        <f t="shared" si="315"/>
        <v>14938797.6</v>
      </c>
      <c r="AL340" s="22">
        <f t="shared" si="313"/>
        <v>12234875.23</v>
      </c>
      <c r="AM340" s="22">
        <f t="shared" si="314"/>
        <v>2703922.37</v>
      </c>
      <c r="AN340" s="74" t="b">
        <f t="shared" si="295"/>
        <v>1</v>
      </c>
      <c r="AO340" s="74" t="b">
        <f t="shared" si="296"/>
        <v>1</v>
      </c>
      <c r="AP340" s="74" t="b">
        <f t="shared" si="297"/>
        <v>1</v>
      </c>
      <c r="AQ340" s="5"/>
      <c r="AR340" s="28" t="s">
        <v>1125</v>
      </c>
      <c r="AS340" s="28" t="s">
        <v>1159</v>
      </c>
      <c r="AT340" t="b">
        <f t="shared" si="298"/>
        <v>1</v>
      </c>
      <c r="AU340" t="b">
        <f t="shared" si="299"/>
        <v>1</v>
      </c>
      <c r="AV340" t="b">
        <f t="shared" si="300"/>
        <v>1</v>
      </c>
      <c r="AW340" s="83">
        <f t="shared" si="327"/>
        <v>0.2</v>
      </c>
      <c r="AX340" s="83">
        <f t="shared" si="328"/>
        <v>0.19</v>
      </c>
      <c r="AY340" s="72" t="b">
        <f t="shared" si="329"/>
        <v>0</v>
      </c>
    </row>
    <row r="341" spans="1:51" ht="23.25" x14ac:dyDescent="0.35">
      <c r="A341" s="49">
        <v>627</v>
      </c>
      <c r="B341" s="77" t="s">
        <v>726</v>
      </c>
      <c r="C341" s="50">
        <v>1574</v>
      </c>
      <c r="D341" s="51">
        <v>43622</v>
      </c>
      <c r="E341" s="52">
        <v>110</v>
      </c>
      <c r="F341" s="53">
        <v>10</v>
      </c>
      <c r="G341" s="52">
        <v>110</v>
      </c>
      <c r="H341" s="53">
        <v>10</v>
      </c>
      <c r="I341" s="54" t="s">
        <v>1167</v>
      </c>
      <c r="J341" s="54" t="s">
        <v>1168</v>
      </c>
      <c r="K341" s="55">
        <v>10</v>
      </c>
      <c r="L341" s="55">
        <v>10</v>
      </c>
      <c r="M341" s="56">
        <v>110</v>
      </c>
      <c r="N341" s="39"/>
      <c r="O341" s="39"/>
      <c r="P341" s="39"/>
      <c r="Q341" s="56">
        <v>110</v>
      </c>
      <c r="R341" s="57"/>
      <c r="S341" s="57"/>
      <c r="T341" s="18">
        <f t="shared" si="318"/>
        <v>11933680</v>
      </c>
      <c r="U341" s="18">
        <f t="shared" si="319"/>
        <v>9773683.9199999999</v>
      </c>
      <c r="V341" s="18">
        <f t="shared" si="330"/>
        <v>1905868.36</v>
      </c>
      <c r="W341" s="18">
        <f t="shared" si="321"/>
        <v>4327298.5599999996</v>
      </c>
      <c r="X341" s="18">
        <f t="shared" si="322"/>
        <v>3540517</v>
      </c>
      <c r="Y341" s="18">
        <v>0</v>
      </c>
      <c r="Z341" s="18">
        <v>0</v>
      </c>
      <c r="AA341" s="18">
        <v>0</v>
      </c>
      <c r="AB341" s="18">
        <f t="shared" si="323"/>
        <v>2159996.08</v>
      </c>
      <c r="AC341" s="18">
        <f t="shared" si="326"/>
        <v>421199.24</v>
      </c>
      <c r="AD341" s="18">
        <f t="shared" si="324"/>
        <v>956338.26</v>
      </c>
      <c r="AE341" s="18">
        <f t="shared" si="325"/>
        <v>782458.58</v>
      </c>
      <c r="AF341" s="18">
        <v>0</v>
      </c>
      <c r="AG341" s="18">
        <v>0</v>
      </c>
      <c r="AH341" s="18">
        <v>0</v>
      </c>
      <c r="AI341" s="73">
        <v>0.81899999999999995</v>
      </c>
      <c r="AJ341" s="81">
        <f t="shared" si="312"/>
        <v>0.18099999999999999</v>
      </c>
      <c r="AK341" s="23">
        <f t="shared" si="315"/>
        <v>11933680</v>
      </c>
      <c r="AL341" s="22">
        <f t="shared" si="313"/>
        <v>9773683.9199999999</v>
      </c>
      <c r="AM341" s="22">
        <f t="shared" si="314"/>
        <v>2159996.08</v>
      </c>
      <c r="AN341" s="74" t="b">
        <f t="shared" si="295"/>
        <v>1</v>
      </c>
      <c r="AO341" s="74" t="b">
        <f t="shared" si="296"/>
        <v>1</v>
      </c>
      <c r="AP341" s="74" t="b">
        <f t="shared" si="297"/>
        <v>1</v>
      </c>
      <c r="AQ341" s="5"/>
      <c r="AR341" s="28" t="s">
        <v>1125</v>
      </c>
      <c r="AS341" s="28" t="s">
        <v>1159</v>
      </c>
      <c r="AT341" t="b">
        <f t="shared" si="298"/>
        <v>1</v>
      </c>
      <c r="AU341" t="b">
        <f t="shared" si="299"/>
        <v>1</v>
      </c>
      <c r="AV341" t="b">
        <f t="shared" si="300"/>
        <v>1</v>
      </c>
      <c r="AW341" s="83">
        <f t="shared" si="327"/>
        <v>0.19</v>
      </c>
      <c r="AX341" s="83">
        <f t="shared" si="328"/>
        <v>0.2</v>
      </c>
      <c r="AY341" s="72" t="b">
        <f t="shared" si="329"/>
        <v>0</v>
      </c>
    </row>
    <row r="342" spans="1:51" ht="23.25" x14ac:dyDescent="0.35">
      <c r="A342" s="49">
        <v>628</v>
      </c>
      <c r="B342" s="77" t="s">
        <v>727</v>
      </c>
      <c r="C342" s="50">
        <v>2970</v>
      </c>
      <c r="D342" s="51">
        <v>44148</v>
      </c>
      <c r="E342" s="52">
        <v>94.3</v>
      </c>
      <c r="F342" s="53">
        <v>4</v>
      </c>
      <c r="G342" s="52">
        <v>94.3</v>
      </c>
      <c r="H342" s="53">
        <v>4</v>
      </c>
      <c r="I342" s="54" t="s">
        <v>1167</v>
      </c>
      <c r="J342" s="54" t="s">
        <v>1168</v>
      </c>
      <c r="K342" s="55">
        <v>4</v>
      </c>
      <c r="L342" s="55">
        <v>4</v>
      </c>
      <c r="M342" s="56">
        <v>94.3</v>
      </c>
      <c r="N342" s="39"/>
      <c r="O342" s="39"/>
      <c r="P342" s="39"/>
      <c r="Q342" s="56">
        <v>94.3</v>
      </c>
      <c r="R342" s="57"/>
      <c r="S342" s="57"/>
      <c r="T342" s="18">
        <f t="shared" si="318"/>
        <v>10230418.4</v>
      </c>
      <c r="U342" s="18">
        <f t="shared" si="319"/>
        <v>8378712.6699999999</v>
      </c>
      <c r="V342" s="18">
        <f>U342*0.195</f>
        <v>1633848.97</v>
      </c>
      <c r="W342" s="18">
        <f t="shared" si="321"/>
        <v>3709675.04</v>
      </c>
      <c r="X342" s="18">
        <f t="shared" si="322"/>
        <v>3035188.66</v>
      </c>
      <c r="Y342" s="18">
        <v>0</v>
      </c>
      <c r="Z342" s="18">
        <v>0</v>
      </c>
      <c r="AA342" s="18">
        <v>0</v>
      </c>
      <c r="AB342" s="18">
        <f t="shared" si="323"/>
        <v>1851705.73</v>
      </c>
      <c r="AC342" s="18">
        <f t="shared" si="326"/>
        <v>361082.62</v>
      </c>
      <c r="AD342" s="18">
        <f t="shared" si="324"/>
        <v>819842.71</v>
      </c>
      <c r="AE342" s="18">
        <f t="shared" si="325"/>
        <v>670780.4</v>
      </c>
      <c r="AF342" s="18">
        <v>0</v>
      </c>
      <c r="AG342" s="18">
        <v>0</v>
      </c>
      <c r="AH342" s="18">
        <v>0</v>
      </c>
      <c r="AI342" s="73">
        <v>0.81899999999999995</v>
      </c>
      <c r="AJ342" s="81">
        <f t="shared" si="312"/>
        <v>0.18099999999999999</v>
      </c>
      <c r="AK342" s="23">
        <f t="shared" si="315"/>
        <v>10230418.4</v>
      </c>
      <c r="AL342" s="22">
        <f t="shared" si="313"/>
        <v>8378712.6699999999</v>
      </c>
      <c r="AM342" s="22">
        <f t="shared" si="314"/>
        <v>1851705.73</v>
      </c>
      <c r="AN342" s="74" t="b">
        <f t="shared" si="295"/>
        <v>1</v>
      </c>
      <c r="AO342" s="74" t="b">
        <f t="shared" si="296"/>
        <v>1</v>
      </c>
      <c r="AP342" s="74" t="b">
        <f t="shared" si="297"/>
        <v>1</v>
      </c>
      <c r="AQ342" s="5"/>
      <c r="AR342" s="28" t="s">
        <v>1125</v>
      </c>
      <c r="AS342" s="28" t="s">
        <v>1159</v>
      </c>
      <c r="AT342" t="b">
        <f t="shared" si="298"/>
        <v>1</v>
      </c>
      <c r="AU342" t="b">
        <f t="shared" si="299"/>
        <v>1</v>
      </c>
      <c r="AV342" t="b">
        <f t="shared" si="300"/>
        <v>1</v>
      </c>
      <c r="AW342" s="83">
        <f t="shared" si="327"/>
        <v>0.19</v>
      </c>
      <c r="AX342" s="83">
        <f t="shared" si="328"/>
        <v>0.2</v>
      </c>
      <c r="AY342" s="72" t="b">
        <f t="shared" si="329"/>
        <v>0</v>
      </c>
    </row>
    <row r="343" spans="1:51" ht="23.25" x14ac:dyDescent="0.35">
      <c r="A343" s="49">
        <v>629</v>
      </c>
      <c r="B343" s="77" t="s">
        <v>728</v>
      </c>
      <c r="C343" s="50">
        <v>1574</v>
      </c>
      <c r="D343" s="51">
        <v>43622</v>
      </c>
      <c r="E343" s="52">
        <v>338.9</v>
      </c>
      <c r="F343" s="53">
        <v>16</v>
      </c>
      <c r="G343" s="52">
        <v>338.9</v>
      </c>
      <c r="H343" s="53">
        <v>16</v>
      </c>
      <c r="I343" s="54" t="s">
        <v>1167</v>
      </c>
      <c r="J343" s="54" t="s">
        <v>1168</v>
      </c>
      <c r="K343" s="55">
        <v>16</v>
      </c>
      <c r="L343" s="55">
        <v>16</v>
      </c>
      <c r="M343" s="56">
        <v>338.9</v>
      </c>
      <c r="N343" s="39"/>
      <c r="O343" s="39"/>
      <c r="P343" s="39"/>
      <c r="Q343" s="56">
        <v>338.9</v>
      </c>
      <c r="R343" s="57"/>
      <c r="S343" s="57"/>
      <c r="T343" s="18">
        <f t="shared" si="318"/>
        <v>36766583.200000003</v>
      </c>
      <c r="U343" s="18">
        <f t="shared" si="319"/>
        <v>30111831.640000001</v>
      </c>
      <c r="V343" s="18">
        <f t="shared" si="330"/>
        <v>5871807.1699999999</v>
      </c>
      <c r="W343" s="18">
        <f t="shared" si="321"/>
        <v>13332013.460000001</v>
      </c>
      <c r="X343" s="18">
        <f t="shared" si="322"/>
        <v>10908011.01</v>
      </c>
      <c r="Y343" s="18">
        <v>0</v>
      </c>
      <c r="Z343" s="18">
        <v>0</v>
      </c>
      <c r="AA343" s="18">
        <v>0</v>
      </c>
      <c r="AB343" s="18">
        <f t="shared" si="323"/>
        <v>6654751.5599999996</v>
      </c>
      <c r="AC343" s="18">
        <f t="shared" si="326"/>
        <v>1297676.55</v>
      </c>
      <c r="AD343" s="18">
        <f t="shared" si="324"/>
        <v>2946391.26</v>
      </c>
      <c r="AE343" s="18">
        <f t="shared" si="325"/>
        <v>2410683.75</v>
      </c>
      <c r="AF343" s="18">
        <v>0</v>
      </c>
      <c r="AG343" s="18">
        <v>0</v>
      </c>
      <c r="AH343" s="18">
        <v>0</v>
      </c>
      <c r="AI343" s="73">
        <v>0.81899999999999995</v>
      </c>
      <c r="AJ343" s="81">
        <f t="shared" si="312"/>
        <v>0.18099999999999999</v>
      </c>
      <c r="AK343" s="23">
        <f t="shared" si="315"/>
        <v>36766583.200000003</v>
      </c>
      <c r="AL343" s="22">
        <f t="shared" si="313"/>
        <v>30111831.640000001</v>
      </c>
      <c r="AM343" s="22">
        <f t="shared" si="314"/>
        <v>6654751.5599999996</v>
      </c>
      <c r="AN343" s="74" t="b">
        <f t="shared" si="295"/>
        <v>1</v>
      </c>
      <c r="AO343" s="74" t="b">
        <f t="shared" si="296"/>
        <v>1</v>
      </c>
      <c r="AP343" s="74" t="b">
        <f t="shared" si="297"/>
        <v>1</v>
      </c>
      <c r="AQ343" s="5"/>
      <c r="AR343" s="28" t="s">
        <v>1125</v>
      </c>
      <c r="AS343" s="28" t="s">
        <v>1159</v>
      </c>
      <c r="AT343" t="b">
        <f t="shared" si="298"/>
        <v>1</v>
      </c>
      <c r="AU343" t="b">
        <f t="shared" si="299"/>
        <v>1</v>
      </c>
      <c r="AV343" t="b">
        <f t="shared" si="300"/>
        <v>1</v>
      </c>
      <c r="AW343" s="83">
        <f t="shared" si="327"/>
        <v>0.2</v>
      </c>
      <c r="AX343" s="83">
        <f t="shared" si="328"/>
        <v>0.19</v>
      </c>
      <c r="AY343" s="72" t="b">
        <f t="shared" si="329"/>
        <v>0</v>
      </c>
    </row>
    <row r="344" spans="1:51" ht="23.25" x14ac:dyDescent="0.35">
      <c r="A344" s="49">
        <v>630</v>
      </c>
      <c r="B344" s="77" t="s">
        <v>729</v>
      </c>
      <c r="C344" s="50">
        <v>1574</v>
      </c>
      <c r="D344" s="51">
        <v>43622</v>
      </c>
      <c r="E344" s="52">
        <v>322</v>
      </c>
      <c r="F344" s="53">
        <v>17</v>
      </c>
      <c r="G344" s="52">
        <v>322</v>
      </c>
      <c r="H344" s="53">
        <v>17</v>
      </c>
      <c r="I344" s="54" t="s">
        <v>1167</v>
      </c>
      <c r="J344" s="54" t="s">
        <v>1168</v>
      </c>
      <c r="K344" s="55">
        <v>17</v>
      </c>
      <c r="L344" s="55">
        <v>17</v>
      </c>
      <c r="M344" s="56">
        <v>322</v>
      </c>
      <c r="N344" s="39"/>
      <c r="O344" s="39"/>
      <c r="P344" s="39"/>
      <c r="Q344" s="56">
        <v>322</v>
      </c>
      <c r="R344" s="57"/>
      <c r="S344" s="57"/>
      <c r="T344" s="18">
        <f t="shared" si="318"/>
        <v>34933136</v>
      </c>
      <c r="U344" s="18">
        <f t="shared" si="319"/>
        <v>28610238.379999999</v>
      </c>
      <c r="V344" s="18">
        <f t="shared" si="330"/>
        <v>5578996.4800000004</v>
      </c>
      <c r="W344" s="18">
        <f t="shared" si="321"/>
        <v>12667183.050000001</v>
      </c>
      <c r="X344" s="18">
        <f t="shared" si="322"/>
        <v>10364058.85</v>
      </c>
      <c r="Y344" s="18">
        <v>0</v>
      </c>
      <c r="Z344" s="18">
        <v>0</v>
      </c>
      <c r="AA344" s="18">
        <v>0</v>
      </c>
      <c r="AB344" s="18">
        <f t="shared" si="323"/>
        <v>6322897.6200000001</v>
      </c>
      <c r="AC344" s="18">
        <f t="shared" si="326"/>
        <v>1232965.04</v>
      </c>
      <c r="AD344" s="18">
        <f t="shared" si="324"/>
        <v>2799462.92</v>
      </c>
      <c r="AE344" s="18">
        <f t="shared" si="325"/>
        <v>2290469.66</v>
      </c>
      <c r="AF344" s="18">
        <v>0</v>
      </c>
      <c r="AG344" s="18">
        <v>0</v>
      </c>
      <c r="AH344" s="18">
        <v>0</v>
      </c>
      <c r="AI344" s="73">
        <v>0.81899999999999995</v>
      </c>
      <c r="AJ344" s="81">
        <f t="shared" si="312"/>
        <v>0.18099999999999999</v>
      </c>
      <c r="AK344" s="23">
        <f t="shared" si="315"/>
        <v>34933136</v>
      </c>
      <c r="AL344" s="22">
        <f t="shared" si="313"/>
        <v>28610238.379999999</v>
      </c>
      <c r="AM344" s="22">
        <f t="shared" si="314"/>
        <v>6322897.6200000001</v>
      </c>
      <c r="AN344" s="74" t="b">
        <f t="shared" si="295"/>
        <v>1</v>
      </c>
      <c r="AO344" s="74" t="b">
        <f t="shared" si="296"/>
        <v>1</v>
      </c>
      <c r="AP344" s="74" t="b">
        <f t="shared" si="297"/>
        <v>1</v>
      </c>
      <c r="AQ344" s="5"/>
      <c r="AR344" s="28" t="s">
        <v>1125</v>
      </c>
      <c r="AS344" s="28" t="s">
        <v>1159</v>
      </c>
      <c r="AT344" t="b">
        <f t="shared" si="298"/>
        <v>1</v>
      </c>
      <c r="AU344" t="b">
        <f t="shared" si="299"/>
        <v>1</v>
      </c>
      <c r="AV344" t="b">
        <f t="shared" si="300"/>
        <v>1</v>
      </c>
      <c r="AW344" s="83">
        <f t="shared" si="327"/>
        <v>0.19</v>
      </c>
      <c r="AX344" s="83">
        <f t="shared" si="328"/>
        <v>0.2</v>
      </c>
      <c r="AY344" s="72" t="b">
        <f t="shared" si="329"/>
        <v>0</v>
      </c>
    </row>
    <row r="345" spans="1:51" ht="23.25" x14ac:dyDescent="0.35">
      <c r="A345" s="49">
        <v>631</v>
      </c>
      <c r="B345" s="77" t="s">
        <v>730</v>
      </c>
      <c r="C345" s="50">
        <v>1574</v>
      </c>
      <c r="D345" s="51">
        <v>43622</v>
      </c>
      <c r="E345" s="52">
        <v>359.4</v>
      </c>
      <c r="F345" s="53">
        <v>18</v>
      </c>
      <c r="G345" s="52">
        <v>359.4</v>
      </c>
      <c r="H345" s="53">
        <v>18</v>
      </c>
      <c r="I345" s="54" t="s">
        <v>1167</v>
      </c>
      <c r="J345" s="54" t="s">
        <v>1168</v>
      </c>
      <c r="K345" s="55">
        <v>18</v>
      </c>
      <c r="L345" s="55">
        <v>18</v>
      </c>
      <c r="M345" s="56">
        <v>359.4</v>
      </c>
      <c r="N345" s="39"/>
      <c r="O345" s="39"/>
      <c r="P345" s="39"/>
      <c r="Q345" s="56">
        <v>359.4</v>
      </c>
      <c r="R345" s="57"/>
      <c r="S345" s="57"/>
      <c r="T345" s="18">
        <f t="shared" si="318"/>
        <v>38990587.200000003</v>
      </c>
      <c r="U345" s="18">
        <f t="shared" si="319"/>
        <v>31933290.920000002</v>
      </c>
      <c r="V345" s="18">
        <f>U345*0.195</f>
        <v>6226991.7300000004</v>
      </c>
      <c r="W345" s="18">
        <f t="shared" si="321"/>
        <v>14138464.550000001</v>
      </c>
      <c r="X345" s="18">
        <f t="shared" si="322"/>
        <v>11567834.640000001</v>
      </c>
      <c r="Y345" s="18">
        <v>0</v>
      </c>
      <c r="Z345" s="18">
        <v>0</v>
      </c>
      <c r="AA345" s="18">
        <v>0</v>
      </c>
      <c r="AB345" s="18">
        <f t="shared" si="323"/>
        <v>7057296.2800000003</v>
      </c>
      <c r="AC345" s="18">
        <f t="shared" si="326"/>
        <v>1376172.77</v>
      </c>
      <c r="AD345" s="18">
        <f t="shared" si="324"/>
        <v>3124617.93</v>
      </c>
      <c r="AE345" s="18">
        <f t="shared" si="325"/>
        <v>2556505.58</v>
      </c>
      <c r="AF345" s="18">
        <v>0</v>
      </c>
      <c r="AG345" s="18">
        <v>0</v>
      </c>
      <c r="AH345" s="18">
        <v>0</v>
      </c>
      <c r="AI345" s="73">
        <v>0.81899999999999995</v>
      </c>
      <c r="AJ345" s="81">
        <f t="shared" si="312"/>
        <v>0.18099999999999999</v>
      </c>
      <c r="AK345" s="23">
        <f t="shared" si="315"/>
        <v>38990587.200000003</v>
      </c>
      <c r="AL345" s="22">
        <f t="shared" si="313"/>
        <v>31933290.920000002</v>
      </c>
      <c r="AM345" s="22">
        <f t="shared" si="314"/>
        <v>7057296.2800000003</v>
      </c>
      <c r="AN345" s="74" t="b">
        <f t="shared" si="295"/>
        <v>1</v>
      </c>
      <c r="AO345" s="74" t="b">
        <f t="shared" si="296"/>
        <v>1</v>
      </c>
      <c r="AP345" s="74" t="b">
        <f t="shared" si="297"/>
        <v>1</v>
      </c>
      <c r="AQ345" s="5"/>
      <c r="AR345" s="28" t="s">
        <v>1125</v>
      </c>
      <c r="AS345" s="28" t="s">
        <v>1159</v>
      </c>
      <c r="AT345" t="b">
        <f t="shared" si="298"/>
        <v>1</v>
      </c>
      <c r="AU345" t="b">
        <f t="shared" si="299"/>
        <v>1</v>
      </c>
      <c r="AV345" t="b">
        <f t="shared" si="300"/>
        <v>1</v>
      </c>
      <c r="AW345" s="83">
        <f t="shared" si="327"/>
        <v>0.2</v>
      </c>
      <c r="AX345" s="83">
        <f t="shared" si="328"/>
        <v>0.19</v>
      </c>
      <c r="AY345" s="72" t="b">
        <f t="shared" si="329"/>
        <v>0</v>
      </c>
    </row>
    <row r="346" spans="1:51" ht="23.25" x14ac:dyDescent="0.35">
      <c r="A346" s="49">
        <v>632</v>
      </c>
      <c r="B346" s="77" t="s">
        <v>731</v>
      </c>
      <c r="C346" s="50">
        <v>1574</v>
      </c>
      <c r="D346" s="51">
        <v>43622</v>
      </c>
      <c r="E346" s="52">
        <v>359.8</v>
      </c>
      <c r="F346" s="53">
        <v>13</v>
      </c>
      <c r="G346" s="52">
        <v>359.8</v>
      </c>
      <c r="H346" s="53">
        <v>13</v>
      </c>
      <c r="I346" s="54" t="s">
        <v>1167</v>
      </c>
      <c r="J346" s="54" t="s">
        <v>1168</v>
      </c>
      <c r="K346" s="55">
        <v>13</v>
      </c>
      <c r="L346" s="55">
        <v>13</v>
      </c>
      <c r="M346" s="56">
        <v>359.8</v>
      </c>
      <c r="N346" s="39"/>
      <c r="O346" s="39"/>
      <c r="P346" s="39"/>
      <c r="Q346" s="56">
        <v>359.8</v>
      </c>
      <c r="R346" s="57"/>
      <c r="S346" s="57"/>
      <c r="T346" s="18">
        <f t="shared" si="318"/>
        <v>39033982.399999999</v>
      </c>
      <c r="U346" s="18">
        <f t="shared" si="319"/>
        <v>31968831.59</v>
      </c>
      <c r="V346" s="18">
        <f t="shared" si="330"/>
        <v>6233922.1600000001</v>
      </c>
      <c r="W346" s="18">
        <f t="shared" si="321"/>
        <v>14154200.189999999</v>
      </c>
      <c r="X346" s="18">
        <f t="shared" si="322"/>
        <v>11580709.24</v>
      </c>
      <c r="Y346" s="18">
        <v>0</v>
      </c>
      <c r="Z346" s="18">
        <v>0</v>
      </c>
      <c r="AA346" s="18">
        <v>0</v>
      </c>
      <c r="AB346" s="18">
        <f t="shared" si="323"/>
        <v>7065150.8099999996</v>
      </c>
      <c r="AC346" s="18">
        <f t="shared" si="326"/>
        <v>1377704.41</v>
      </c>
      <c r="AD346" s="18">
        <f t="shared" si="324"/>
        <v>3128095.52</v>
      </c>
      <c r="AE346" s="18">
        <f t="shared" si="325"/>
        <v>2559350.88</v>
      </c>
      <c r="AF346" s="18">
        <v>0</v>
      </c>
      <c r="AG346" s="18">
        <v>0</v>
      </c>
      <c r="AH346" s="18">
        <v>0</v>
      </c>
      <c r="AI346" s="73">
        <v>0.81899999999999995</v>
      </c>
      <c r="AJ346" s="81">
        <f t="shared" si="312"/>
        <v>0.18099999999999999</v>
      </c>
      <c r="AK346" s="23">
        <f t="shared" si="315"/>
        <v>39033982.399999999</v>
      </c>
      <c r="AL346" s="22">
        <f t="shared" si="313"/>
        <v>31968831.59</v>
      </c>
      <c r="AM346" s="22">
        <f t="shared" si="314"/>
        <v>7065150.8099999996</v>
      </c>
      <c r="AN346" s="74" t="b">
        <f t="shared" si="295"/>
        <v>1</v>
      </c>
      <c r="AO346" s="74" t="b">
        <f t="shared" si="296"/>
        <v>1</v>
      </c>
      <c r="AP346" s="74" t="b">
        <f t="shared" si="297"/>
        <v>1</v>
      </c>
      <c r="AQ346" s="5"/>
      <c r="AR346" s="28" t="s">
        <v>1125</v>
      </c>
      <c r="AS346" s="28" t="s">
        <v>1159</v>
      </c>
      <c r="AT346" t="b">
        <f t="shared" si="298"/>
        <v>1</v>
      </c>
      <c r="AU346" t="b">
        <f t="shared" si="299"/>
        <v>1</v>
      </c>
      <c r="AV346" t="b">
        <f t="shared" si="300"/>
        <v>1</v>
      </c>
      <c r="AW346" s="83">
        <f t="shared" si="327"/>
        <v>0.19</v>
      </c>
      <c r="AX346" s="83">
        <f t="shared" si="328"/>
        <v>0.2</v>
      </c>
      <c r="AY346" s="72" t="b">
        <f t="shared" si="329"/>
        <v>0</v>
      </c>
    </row>
    <row r="347" spans="1:51" s="14" customFormat="1" ht="20.25" customHeight="1" x14ac:dyDescent="0.35">
      <c r="A347" s="181" t="s">
        <v>732</v>
      </c>
      <c r="B347" s="181"/>
      <c r="C347" s="181"/>
      <c r="D347" s="181"/>
      <c r="E347" s="58">
        <f>SUM(E348:E354)</f>
        <v>1860.21</v>
      </c>
      <c r="F347" s="59">
        <f t="shared" ref="F347:AH347" si="331">SUM(F348:F354)</f>
        <v>124</v>
      </c>
      <c r="G347" s="47">
        <f t="shared" si="331"/>
        <v>1860.21</v>
      </c>
      <c r="H347" s="6">
        <f t="shared" si="331"/>
        <v>124</v>
      </c>
      <c r="I347" s="6"/>
      <c r="J347" s="6"/>
      <c r="K347" s="32">
        <f t="shared" ref="K347:M347" si="332">SUM(K348:K354)</f>
        <v>124</v>
      </c>
      <c r="L347" s="32">
        <f t="shared" si="332"/>
        <v>124</v>
      </c>
      <c r="M347" s="31">
        <f t="shared" si="332"/>
        <v>1860.21</v>
      </c>
      <c r="N347" s="32">
        <f t="shared" si="331"/>
        <v>0</v>
      </c>
      <c r="O347" s="32">
        <f t="shared" si="331"/>
        <v>0</v>
      </c>
      <c r="P347" s="32">
        <f t="shared" si="331"/>
        <v>0</v>
      </c>
      <c r="Q347" s="31">
        <f t="shared" si="331"/>
        <v>1860.21</v>
      </c>
      <c r="R347" s="48">
        <f t="shared" si="331"/>
        <v>0</v>
      </c>
      <c r="S347" s="48">
        <f t="shared" si="331"/>
        <v>0</v>
      </c>
      <c r="T347" s="19">
        <f t="shared" si="331"/>
        <v>201810462.47999999</v>
      </c>
      <c r="U347" s="19">
        <f t="shared" si="331"/>
        <v>152165088.69999999</v>
      </c>
      <c r="V347" s="19">
        <f t="shared" si="331"/>
        <v>4721304.46</v>
      </c>
      <c r="W347" s="19">
        <f t="shared" si="331"/>
        <v>147443784.24000001</v>
      </c>
      <c r="X347" s="19">
        <f t="shared" si="331"/>
        <v>0</v>
      </c>
      <c r="Y347" s="19">
        <f t="shared" si="331"/>
        <v>0</v>
      </c>
      <c r="Z347" s="19">
        <f t="shared" si="331"/>
        <v>0</v>
      </c>
      <c r="AA347" s="19">
        <f t="shared" si="331"/>
        <v>0</v>
      </c>
      <c r="AB347" s="19">
        <f t="shared" si="331"/>
        <v>49645373.780000001</v>
      </c>
      <c r="AC347" s="19">
        <f t="shared" si="331"/>
        <v>1540372.54</v>
      </c>
      <c r="AD347" s="19">
        <f t="shared" si="331"/>
        <v>48105001.240000002</v>
      </c>
      <c r="AE347" s="19">
        <f t="shared" si="331"/>
        <v>0</v>
      </c>
      <c r="AF347" s="19">
        <f t="shared" si="331"/>
        <v>0</v>
      </c>
      <c r="AG347" s="19">
        <f t="shared" si="331"/>
        <v>0</v>
      </c>
      <c r="AH347" s="19">
        <f t="shared" si="331"/>
        <v>0</v>
      </c>
      <c r="AI347" s="73">
        <v>0.754</v>
      </c>
      <c r="AJ347" s="73">
        <f t="shared" ref="AJ347:AJ355" si="333">1-AI347</f>
        <v>0.246</v>
      </c>
      <c r="AK347" s="23">
        <f t="shared" si="315"/>
        <v>201810462.47999999</v>
      </c>
      <c r="AL347" s="23">
        <f t="shared" ref="AL347:AL355" si="334">ROUND(AK347*AI347,2)</f>
        <v>152165088.71000001</v>
      </c>
      <c r="AM347" s="23">
        <f t="shared" ref="AM347:AM355" si="335">AK347-AL347</f>
        <v>49645373.770000003</v>
      </c>
      <c r="AN347" s="74" t="b">
        <f t="shared" si="295"/>
        <v>1</v>
      </c>
      <c r="AO347" s="74" t="b">
        <f t="shared" si="296"/>
        <v>0</v>
      </c>
      <c r="AP347" s="74" t="b">
        <f t="shared" si="297"/>
        <v>0</v>
      </c>
      <c r="AQ347" s="6"/>
      <c r="AR347" s="29"/>
      <c r="AS347" s="29"/>
      <c r="AT347" t="b">
        <f t="shared" si="298"/>
        <v>1</v>
      </c>
      <c r="AU347" t="b">
        <f t="shared" si="299"/>
        <v>1</v>
      </c>
      <c r="AV347" t="b">
        <f t="shared" si="300"/>
        <v>1</v>
      </c>
      <c r="AW347" s="83">
        <f t="shared" si="327"/>
        <v>0.03</v>
      </c>
      <c r="AX347" s="83">
        <f t="shared" si="328"/>
        <v>0.03</v>
      </c>
      <c r="AY347" s="72" t="b">
        <f t="shared" si="329"/>
        <v>1</v>
      </c>
    </row>
    <row r="348" spans="1:51" ht="23.25" x14ac:dyDescent="0.35">
      <c r="A348" s="49">
        <v>633</v>
      </c>
      <c r="B348" s="77" t="s">
        <v>733</v>
      </c>
      <c r="C348" s="50">
        <v>216</v>
      </c>
      <c r="D348" s="51">
        <v>44228</v>
      </c>
      <c r="E348" s="52">
        <v>115.5</v>
      </c>
      <c r="F348" s="53">
        <v>9</v>
      </c>
      <c r="G348" s="52">
        <v>115.5</v>
      </c>
      <c r="H348" s="53">
        <v>9</v>
      </c>
      <c r="I348" s="54" t="s">
        <v>1166</v>
      </c>
      <c r="J348" s="54" t="s">
        <v>1167</v>
      </c>
      <c r="K348" s="55">
        <v>9</v>
      </c>
      <c r="L348" s="55">
        <v>9</v>
      </c>
      <c r="M348" s="56">
        <v>115.5</v>
      </c>
      <c r="N348" s="39"/>
      <c r="O348" s="39"/>
      <c r="P348" s="39"/>
      <c r="Q348" s="56">
        <v>115.5</v>
      </c>
      <c r="R348" s="57"/>
      <c r="S348" s="57"/>
      <c r="T348" s="18">
        <f t="shared" ref="T348:T354" si="336">AK348</f>
        <v>12530364</v>
      </c>
      <c r="U348" s="18">
        <f t="shared" ref="U348:U354" si="337">T348*AI348</f>
        <v>9447894.4600000009</v>
      </c>
      <c r="V348" s="18">
        <v>0</v>
      </c>
      <c r="W348" s="18">
        <f t="shared" ref="W348:W354" si="338">U348</f>
        <v>9447894.4600000009</v>
      </c>
      <c r="X348" s="18">
        <v>0</v>
      </c>
      <c r="Y348" s="18">
        <v>0</v>
      </c>
      <c r="Z348" s="18">
        <v>0</v>
      </c>
      <c r="AA348" s="18">
        <v>0</v>
      </c>
      <c r="AB348" s="18">
        <f t="shared" ref="AB348:AB354" si="339">T348-U348</f>
        <v>3082469.54</v>
      </c>
      <c r="AC348" s="18">
        <v>0</v>
      </c>
      <c r="AD348" s="18">
        <f t="shared" ref="AD348:AD354" si="340">AB348</f>
        <v>3082469.54</v>
      </c>
      <c r="AE348" s="18">
        <v>0</v>
      </c>
      <c r="AF348" s="18">
        <v>0</v>
      </c>
      <c r="AG348" s="18">
        <v>0</v>
      </c>
      <c r="AH348" s="18">
        <v>0</v>
      </c>
      <c r="AI348" s="73">
        <v>0.754</v>
      </c>
      <c r="AJ348" s="81">
        <f t="shared" si="333"/>
        <v>0.246</v>
      </c>
      <c r="AK348" s="23">
        <f t="shared" si="315"/>
        <v>12530364</v>
      </c>
      <c r="AL348" s="22">
        <f t="shared" si="334"/>
        <v>9447894.4600000009</v>
      </c>
      <c r="AM348" s="22">
        <f t="shared" si="335"/>
        <v>3082469.54</v>
      </c>
      <c r="AN348" s="74" t="b">
        <f t="shared" si="295"/>
        <v>1</v>
      </c>
      <c r="AO348" s="74" t="b">
        <f t="shared" si="296"/>
        <v>1</v>
      </c>
      <c r="AP348" s="74" t="b">
        <f t="shared" si="297"/>
        <v>1</v>
      </c>
      <c r="AQ348" s="5"/>
      <c r="AR348" s="28" t="s">
        <v>1125</v>
      </c>
      <c r="AS348" s="28">
        <v>2024</v>
      </c>
      <c r="AT348" t="b">
        <f t="shared" si="298"/>
        <v>1</v>
      </c>
      <c r="AU348" t="b">
        <f t="shared" si="299"/>
        <v>1</v>
      </c>
      <c r="AV348" t="b">
        <f t="shared" si="300"/>
        <v>1</v>
      </c>
      <c r="AW348" s="83">
        <f t="shared" si="327"/>
        <v>0</v>
      </c>
      <c r="AX348" s="83">
        <f t="shared" si="328"/>
        <v>0</v>
      </c>
      <c r="AY348" s="72" t="b">
        <f t="shared" si="329"/>
        <v>1</v>
      </c>
    </row>
    <row r="349" spans="1:51" ht="23.25" x14ac:dyDescent="0.35">
      <c r="A349" s="49">
        <v>634</v>
      </c>
      <c r="B349" s="77" t="s">
        <v>734</v>
      </c>
      <c r="C349" s="50">
        <v>301</v>
      </c>
      <c r="D349" s="51">
        <v>44236</v>
      </c>
      <c r="E349" s="52">
        <v>41.6</v>
      </c>
      <c r="F349" s="53">
        <v>6</v>
      </c>
      <c r="G349" s="52">
        <v>41.6</v>
      </c>
      <c r="H349" s="53">
        <v>6</v>
      </c>
      <c r="I349" s="54" t="s">
        <v>1166</v>
      </c>
      <c r="J349" s="54" t="s">
        <v>1167</v>
      </c>
      <c r="K349" s="55">
        <v>6</v>
      </c>
      <c r="L349" s="55">
        <v>6</v>
      </c>
      <c r="M349" s="56">
        <v>41.6</v>
      </c>
      <c r="N349" s="39"/>
      <c r="O349" s="39"/>
      <c r="P349" s="39"/>
      <c r="Q349" s="56">
        <v>41.6</v>
      </c>
      <c r="R349" s="57"/>
      <c r="S349" s="57"/>
      <c r="T349" s="18">
        <f t="shared" si="336"/>
        <v>4513100.8</v>
      </c>
      <c r="U349" s="18">
        <f t="shared" si="337"/>
        <v>3402878</v>
      </c>
      <c r="V349" s="18">
        <v>0</v>
      </c>
      <c r="W349" s="18">
        <f t="shared" si="338"/>
        <v>3402878</v>
      </c>
      <c r="X349" s="18">
        <v>0</v>
      </c>
      <c r="Y349" s="18">
        <v>0</v>
      </c>
      <c r="Z349" s="18">
        <v>0</v>
      </c>
      <c r="AA349" s="18">
        <v>0</v>
      </c>
      <c r="AB349" s="18">
        <f t="shared" si="339"/>
        <v>1110222.8</v>
      </c>
      <c r="AC349" s="18">
        <v>0</v>
      </c>
      <c r="AD349" s="18">
        <f t="shared" si="340"/>
        <v>1110222.8</v>
      </c>
      <c r="AE349" s="18">
        <v>0</v>
      </c>
      <c r="AF349" s="18">
        <v>0</v>
      </c>
      <c r="AG349" s="18">
        <v>0</v>
      </c>
      <c r="AH349" s="18">
        <v>0</v>
      </c>
      <c r="AI349" s="73">
        <v>0.754</v>
      </c>
      <c r="AJ349" s="81">
        <f t="shared" si="333"/>
        <v>0.246</v>
      </c>
      <c r="AK349" s="23">
        <f t="shared" si="315"/>
        <v>4513100.8</v>
      </c>
      <c r="AL349" s="22">
        <f t="shared" si="334"/>
        <v>3402878</v>
      </c>
      <c r="AM349" s="22">
        <f t="shared" si="335"/>
        <v>1110222.8</v>
      </c>
      <c r="AN349" s="74" t="b">
        <f t="shared" si="295"/>
        <v>1</v>
      </c>
      <c r="AO349" s="74" t="b">
        <f t="shared" si="296"/>
        <v>1</v>
      </c>
      <c r="AP349" s="74" t="b">
        <f t="shared" si="297"/>
        <v>1</v>
      </c>
      <c r="AQ349" s="5"/>
      <c r="AR349" s="28" t="s">
        <v>1125</v>
      </c>
      <c r="AS349" s="28">
        <v>2024</v>
      </c>
      <c r="AT349" t="b">
        <f t="shared" si="298"/>
        <v>1</v>
      </c>
      <c r="AU349" t="b">
        <f t="shared" si="299"/>
        <v>1</v>
      </c>
      <c r="AV349" t="b">
        <f t="shared" si="300"/>
        <v>1</v>
      </c>
      <c r="AW349" s="83">
        <f t="shared" si="327"/>
        <v>0</v>
      </c>
      <c r="AX349" s="83">
        <f t="shared" si="328"/>
        <v>0</v>
      </c>
      <c r="AY349" s="72" t="b">
        <f t="shared" si="329"/>
        <v>1</v>
      </c>
    </row>
    <row r="350" spans="1:51" ht="23.25" x14ac:dyDescent="0.35">
      <c r="A350" s="49">
        <v>640</v>
      </c>
      <c r="B350" s="77" t="s">
        <v>740</v>
      </c>
      <c r="C350" s="50">
        <v>223</v>
      </c>
      <c r="D350" s="51">
        <v>44228</v>
      </c>
      <c r="E350" s="52">
        <v>660.61</v>
      </c>
      <c r="F350" s="53">
        <v>42</v>
      </c>
      <c r="G350" s="52">
        <v>660.61</v>
      </c>
      <c r="H350" s="53">
        <v>42</v>
      </c>
      <c r="I350" s="54" t="s">
        <v>1166</v>
      </c>
      <c r="J350" s="54" t="s">
        <v>1167</v>
      </c>
      <c r="K350" s="55">
        <v>42</v>
      </c>
      <c r="L350" s="55">
        <v>42</v>
      </c>
      <c r="M350" s="56">
        <v>660.61</v>
      </c>
      <c r="N350" s="39"/>
      <c r="O350" s="39"/>
      <c r="P350" s="39"/>
      <c r="Q350" s="56">
        <v>660.61</v>
      </c>
      <c r="R350" s="57"/>
      <c r="S350" s="57"/>
      <c r="T350" s="18">
        <f t="shared" si="336"/>
        <v>71668257.680000007</v>
      </c>
      <c r="U350" s="18">
        <f t="shared" si="337"/>
        <v>54037866.289999999</v>
      </c>
      <c r="V350" s="18">
        <v>0</v>
      </c>
      <c r="W350" s="18">
        <f t="shared" si="338"/>
        <v>54037866.289999999</v>
      </c>
      <c r="X350" s="18">
        <v>0</v>
      </c>
      <c r="Y350" s="18">
        <v>0</v>
      </c>
      <c r="Z350" s="18">
        <v>0</v>
      </c>
      <c r="AA350" s="18">
        <v>0</v>
      </c>
      <c r="AB350" s="18">
        <f t="shared" si="339"/>
        <v>17630391.390000001</v>
      </c>
      <c r="AC350" s="18">
        <v>0</v>
      </c>
      <c r="AD350" s="18">
        <f t="shared" si="340"/>
        <v>17630391.390000001</v>
      </c>
      <c r="AE350" s="18">
        <v>0</v>
      </c>
      <c r="AF350" s="18">
        <v>0</v>
      </c>
      <c r="AG350" s="18">
        <v>0</v>
      </c>
      <c r="AH350" s="18">
        <v>0</v>
      </c>
      <c r="AI350" s="73">
        <v>0.754</v>
      </c>
      <c r="AJ350" s="81">
        <f t="shared" si="333"/>
        <v>0.246</v>
      </c>
      <c r="AK350" s="23">
        <f t="shared" si="315"/>
        <v>71668257.680000007</v>
      </c>
      <c r="AL350" s="22">
        <f t="shared" si="334"/>
        <v>54037866.289999999</v>
      </c>
      <c r="AM350" s="22">
        <f t="shared" si="335"/>
        <v>17630391.390000001</v>
      </c>
      <c r="AN350" s="74" t="b">
        <f t="shared" si="295"/>
        <v>1</v>
      </c>
      <c r="AO350" s="74" t="b">
        <f t="shared" si="296"/>
        <v>1</v>
      </c>
      <c r="AP350" s="74" t="b">
        <f t="shared" si="297"/>
        <v>1</v>
      </c>
      <c r="AQ350" s="5"/>
      <c r="AR350" s="28" t="s">
        <v>1125</v>
      </c>
      <c r="AS350" s="28">
        <v>2024</v>
      </c>
      <c r="AT350" t="b">
        <f t="shared" si="298"/>
        <v>1</v>
      </c>
      <c r="AU350" t="b">
        <f t="shared" si="299"/>
        <v>1</v>
      </c>
      <c r="AV350" t="b">
        <f t="shared" si="300"/>
        <v>1</v>
      </c>
      <c r="AW350" s="83">
        <f t="shared" si="327"/>
        <v>0</v>
      </c>
      <c r="AX350" s="83">
        <f t="shared" si="328"/>
        <v>0</v>
      </c>
      <c r="AY350" s="72" t="b">
        <f t="shared" si="329"/>
        <v>1</v>
      </c>
    </row>
    <row r="351" spans="1:51" ht="23.25" x14ac:dyDescent="0.35">
      <c r="A351" s="49">
        <v>641</v>
      </c>
      <c r="B351" s="77" t="s">
        <v>741</v>
      </c>
      <c r="C351" s="50">
        <v>218</v>
      </c>
      <c r="D351" s="51">
        <v>44228</v>
      </c>
      <c r="E351" s="52">
        <v>258.39999999999998</v>
      </c>
      <c r="F351" s="53">
        <v>20</v>
      </c>
      <c r="G351" s="52">
        <v>258.39999999999998</v>
      </c>
      <c r="H351" s="53">
        <v>20</v>
      </c>
      <c r="I351" s="54" t="s">
        <v>1166</v>
      </c>
      <c r="J351" s="54" t="s">
        <v>1167</v>
      </c>
      <c r="K351" s="55">
        <v>20</v>
      </c>
      <c r="L351" s="55">
        <v>20</v>
      </c>
      <c r="M351" s="56">
        <v>258.39999999999998</v>
      </c>
      <c r="N351" s="39"/>
      <c r="O351" s="39"/>
      <c r="P351" s="39"/>
      <c r="Q351" s="56">
        <v>258.39999999999998</v>
      </c>
      <c r="R351" s="57"/>
      <c r="S351" s="57"/>
      <c r="T351" s="18">
        <f t="shared" si="336"/>
        <v>28033299.199999999</v>
      </c>
      <c r="U351" s="18">
        <f t="shared" si="337"/>
        <v>21137107.600000001</v>
      </c>
      <c r="V351" s="18">
        <v>0</v>
      </c>
      <c r="W351" s="18">
        <f t="shared" si="338"/>
        <v>21137107.600000001</v>
      </c>
      <c r="X351" s="18">
        <v>0</v>
      </c>
      <c r="Y351" s="18">
        <v>0</v>
      </c>
      <c r="Z351" s="18">
        <v>0</v>
      </c>
      <c r="AA351" s="18">
        <v>0</v>
      </c>
      <c r="AB351" s="18">
        <f t="shared" si="339"/>
        <v>6896191.5999999996</v>
      </c>
      <c r="AC351" s="18">
        <v>0</v>
      </c>
      <c r="AD351" s="18">
        <f t="shared" si="340"/>
        <v>6896191.5999999996</v>
      </c>
      <c r="AE351" s="18">
        <v>0</v>
      </c>
      <c r="AF351" s="18">
        <v>0</v>
      </c>
      <c r="AG351" s="18">
        <v>0</v>
      </c>
      <c r="AH351" s="18">
        <v>0</v>
      </c>
      <c r="AI351" s="73">
        <v>0.754</v>
      </c>
      <c r="AJ351" s="81">
        <f t="shared" si="333"/>
        <v>0.246</v>
      </c>
      <c r="AK351" s="23">
        <f t="shared" si="315"/>
        <v>28033299.199999999</v>
      </c>
      <c r="AL351" s="22">
        <f t="shared" si="334"/>
        <v>21137107.600000001</v>
      </c>
      <c r="AM351" s="22">
        <f t="shared" si="335"/>
        <v>6896191.5999999996</v>
      </c>
      <c r="AN351" s="74" t="b">
        <f t="shared" si="295"/>
        <v>1</v>
      </c>
      <c r="AO351" s="74" t="b">
        <f t="shared" si="296"/>
        <v>1</v>
      </c>
      <c r="AP351" s="74" t="b">
        <f t="shared" si="297"/>
        <v>1</v>
      </c>
      <c r="AQ351" s="5"/>
      <c r="AR351" s="28" t="s">
        <v>1125</v>
      </c>
      <c r="AS351" s="28">
        <v>2024</v>
      </c>
      <c r="AT351" t="b">
        <f t="shared" si="298"/>
        <v>1</v>
      </c>
      <c r="AU351" t="b">
        <f t="shared" si="299"/>
        <v>1</v>
      </c>
      <c r="AV351" t="b">
        <f t="shared" si="300"/>
        <v>1</v>
      </c>
      <c r="AW351" s="83">
        <f t="shared" si="327"/>
        <v>0</v>
      </c>
      <c r="AX351" s="83">
        <f t="shared" si="328"/>
        <v>0</v>
      </c>
      <c r="AY351" s="72" t="b">
        <f t="shared" si="329"/>
        <v>1</v>
      </c>
    </row>
    <row r="352" spans="1:51" ht="23.25" x14ac:dyDescent="0.35">
      <c r="A352" s="49">
        <v>642</v>
      </c>
      <c r="B352" s="77" t="s">
        <v>742</v>
      </c>
      <c r="C352" s="50">
        <v>1006</v>
      </c>
      <c r="D352" s="51">
        <v>43523</v>
      </c>
      <c r="E352" s="52">
        <v>304.7</v>
      </c>
      <c r="F352" s="53">
        <v>23</v>
      </c>
      <c r="G352" s="52">
        <v>304.7</v>
      </c>
      <c r="H352" s="53">
        <v>23</v>
      </c>
      <c r="I352" s="54" t="s">
        <v>1166</v>
      </c>
      <c r="J352" s="54" t="s">
        <v>1167</v>
      </c>
      <c r="K352" s="55">
        <v>23</v>
      </c>
      <c r="L352" s="55">
        <v>23</v>
      </c>
      <c r="M352" s="56">
        <v>304.7</v>
      </c>
      <c r="N352" s="39"/>
      <c r="O352" s="39"/>
      <c r="P352" s="39"/>
      <c r="Q352" s="56">
        <v>304.7</v>
      </c>
      <c r="R352" s="57"/>
      <c r="S352" s="57"/>
      <c r="T352" s="18">
        <f t="shared" si="336"/>
        <v>33056293.600000001</v>
      </c>
      <c r="U352" s="18">
        <f t="shared" si="337"/>
        <v>24924445.370000001</v>
      </c>
      <c r="V352" s="18">
        <v>4721304.46</v>
      </c>
      <c r="W352" s="18">
        <f>U352-V352</f>
        <v>20203140.91</v>
      </c>
      <c r="X352" s="18">
        <v>0</v>
      </c>
      <c r="Y352" s="18">
        <v>0</v>
      </c>
      <c r="Z352" s="18">
        <v>0</v>
      </c>
      <c r="AA352" s="18">
        <v>0</v>
      </c>
      <c r="AB352" s="18">
        <f t="shared" si="339"/>
        <v>8131848.2300000004</v>
      </c>
      <c r="AC352" s="18">
        <v>1540372.54</v>
      </c>
      <c r="AD352" s="18">
        <f>AB352-AC352</f>
        <v>6591475.6900000004</v>
      </c>
      <c r="AE352" s="18">
        <v>0</v>
      </c>
      <c r="AF352" s="18">
        <v>0</v>
      </c>
      <c r="AG352" s="18">
        <v>0</v>
      </c>
      <c r="AH352" s="18">
        <v>0</v>
      </c>
      <c r="AI352" s="73">
        <v>0.754</v>
      </c>
      <c r="AJ352" s="81">
        <f t="shared" si="333"/>
        <v>0.246</v>
      </c>
      <c r="AK352" s="23">
        <f t="shared" si="315"/>
        <v>33056293.600000001</v>
      </c>
      <c r="AL352" s="22">
        <f t="shared" si="334"/>
        <v>24924445.370000001</v>
      </c>
      <c r="AM352" s="22">
        <f t="shared" si="335"/>
        <v>8131848.2300000004</v>
      </c>
      <c r="AN352" s="74" t="b">
        <f t="shared" si="295"/>
        <v>1</v>
      </c>
      <c r="AO352" s="74" t="b">
        <f t="shared" si="296"/>
        <v>1</v>
      </c>
      <c r="AP352" s="74" t="b">
        <f t="shared" si="297"/>
        <v>1</v>
      </c>
      <c r="AQ352" s="5"/>
      <c r="AR352" s="28" t="s">
        <v>1125</v>
      </c>
      <c r="AS352" s="28">
        <v>2024</v>
      </c>
      <c r="AT352" t="b">
        <f t="shared" si="298"/>
        <v>1</v>
      </c>
      <c r="AU352" t="b">
        <f t="shared" si="299"/>
        <v>1</v>
      </c>
      <c r="AV352" t="b">
        <f t="shared" si="300"/>
        <v>1</v>
      </c>
      <c r="AW352" s="83">
        <f t="shared" si="327"/>
        <v>0.19</v>
      </c>
      <c r="AX352" s="83">
        <f t="shared" si="328"/>
        <v>0.19</v>
      </c>
      <c r="AY352" s="72" t="b">
        <f t="shared" si="329"/>
        <v>1</v>
      </c>
    </row>
    <row r="353" spans="1:51" ht="23.25" x14ac:dyDescent="0.35">
      <c r="A353" s="49">
        <v>643</v>
      </c>
      <c r="B353" s="77" t="s">
        <v>743</v>
      </c>
      <c r="C353" s="50">
        <v>220</v>
      </c>
      <c r="D353" s="51">
        <v>44228</v>
      </c>
      <c r="E353" s="52">
        <v>184.5</v>
      </c>
      <c r="F353" s="53">
        <v>12</v>
      </c>
      <c r="G353" s="52">
        <v>184.5</v>
      </c>
      <c r="H353" s="53">
        <v>12</v>
      </c>
      <c r="I353" s="54" t="s">
        <v>1166</v>
      </c>
      <c r="J353" s="54" t="s">
        <v>1167</v>
      </c>
      <c r="K353" s="55">
        <v>12</v>
      </c>
      <c r="L353" s="55">
        <v>12</v>
      </c>
      <c r="M353" s="56">
        <v>184.5</v>
      </c>
      <c r="N353" s="39"/>
      <c r="O353" s="39"/>
      <c r="P353" s="39"/>
      <c r="Q353" s="56">
        <v>184.5</v>
      </c>
      <c r="R353" s="57"/>
      <c r="S353" s="57"/>
      <c r="T353" s="18">
        <f t="shared" si="336"/>
        <v>20016036</v>
      </c>
      <c r="U353" s="18">
        <f t="shared" si="337"/>
        <v>15092091.140000001</v>
      </c>
      <c r="V353" s="18">
        <v>0</v>
      </c>
      <c r="W353" s="18">
        <f t="shared" si="338"/>
        <v>15092091.140000001</v>
      </c>
      <c r="X353" s="18">
        <v>0</v>
      </c>
      <c r="Y353" s="18">
        <v>0</v>
      </c>
      <c r="Z353" s="18">
        <v>0</v>
      </c>
      <c r="AA353" s="18">
        <v>0</v>
      </c>
      <c r="AB353" s="18">
        <f t="shared" si="339"/>
        <v>4923944.8600000003</v>
      </c>
      <c r="AC353" s="18">
        <v>0</v>
      </c>
      <c r="AD353" s="18">
        <f t="shared" si="340"/>
        <v>4923944.8600000003</v>
      </c>
      <c r="AE353" s="18">
        <v>0</v>
      </c>
      <c r="AF353" s="18">
        <v>0</v>
      </c>
      <c r="AG353" s="18">
        <v>0</v>
      </c>
      <c r="AH353" s="18">
        <v>0</v>
      </c>
      <c r="AI353" s="73">
        <v>0.754</v>
      </c>
      <c r="AJ353" s="81">
        <f t="shared" si="333"/>
        <v>0.246</v>
      </c>
      <c r="AK353" s="23">
        <f t="shared" si="315"/>
        <v>20016036</v>
      </c>
      <c r="AL353" s="22">
        <f t="shared" si="334"/>
        <v>15092091.140000001</v>
      </c>
      <c r="AM353" s="22">
        <f t="shared" si="335"/>
        <v>4923944.8600000003</v>
      </c>
      <c r="AN353" s="74" t="b">
        <f t="shared" si="295"/>
        <v>1</v>
      </c>
      <c r="AO353" s="74" t="b">
        <f t="shared" si="296"/>
        <v>1</v>
      </c>
      <c r="AP353" s="74" t="b">
        <f t="shared" si="297"/>
        <v>1</v>
      </c>
      <c r="AQ353" s="5"/>
      <c r="AR353" s="28" t="s">
        <v>1125</v>
      </c>
      <c r="AS353" s="28">
        <v>2024</v>
      </c>
      <c r="AT353" t="b">
        <f t="shared" si="298"/>
        <v>1</v>
      </c>
      <c r="AU353" t="b">
        <f t="shared" si="299"/>
        <v>1</v>
      </c>
      <c r="AV353" t="b">
        <f t="shared" si="300"/>
        <v>1</v>
      </c>
      <c r="AW353" s="83">
        <f t="shared" si="327"/>
        <v>0</v>
      </c>
      <c r="AX353" s="83">
        <f t="shared" si="328"/>
        <v>0</v>
      </c>
      <c r="AY353" s="72" t="b">
        <f t="shared" si="329"/>
        <v>1</v>
      </c>
    </row>
    <row r="354" spans="1:51" ht="23.25" x14ac:dyDescent="0.35">
      <c r="A354" s="49">
        <v>644</v>
      </c>
      <c r="B354" s="77" t="s">
        <v>744</v>
      </c>
      <c r="C354" s="50">
        <v>211</v>
      </c>
      <c r="D354" s="51">
        <v>44228</v>
      </c>
      <c r="E354" s="52">
        <v>294.89999999999998</v>
      </c>
      <c r="F354" s="53">
        <v>12</v>
      </c>
      <c r="G354" s="52">
        <v>294.89999999999998</v>
      </c>
      <c r="H354" s="53">
        <v>12</v>
      </c>
      <c r="I354" s="54" t="s">
        <v>1166</v>
      </c>
      <c r="J354" s="54" t="s">
        <v>1167</v>
      </c>
      <c r="K354" s="55">
        <v>12</v>
      </c>
      <c r="L354" s="55">
        <v>12</v>
      </c>
      <c r="M354" s="56">
        <v>294.89999999999998</v>
      </c>
      <c r="N354" s="39"/>
      <c r="O354" s="39"/>
      <c r="P354" s="39"/>
      <c r="Q354" s="56">
        <v>294.89999999999998</v>
      </c>
      <c r="R354" s="57"/>
      <c r="S354" s="57"/>
      <c r="T354" s="18">
        <f t="shared" si="336"/>
        <v>31993111.199999999</v>
      </c>
      <c r="U354" s="18">
        <f t="shared" si="337"/>
        <v>24122805.84</v>
      </c>
      <c r="V354" s="18">
        <v>0</v>
      </c>
      <c r="W354" s="18">
        <f t="shared" si="338"/>
        <v>24122805.84</v>
      </c>
      <c r="X354" s="18">
        <v>0</v>
      </c>
      <c r="Y354" s="18">
        <v>0</v>
      </c>
      <c r="Z354" s="18">
        <v>0</v>
      </c>
      <c r="AA354" s="18">
        <v>0</v>
      </c>
      <c r="AB354" s="18">
        <f t="shared" si="339"/>
        <v>7870305.3600000003</v>
      </c>
      <c r="AC354" s="18">
        <v>0</v>
      </c>
      <c r="AD354" s="18">
        <f t="shared" si="340"/>
        <v>7870305.3600000003</v>
      </c>
      <c r="AE354" s="18">
        <v>0</v>
      </c>
      <c r="AF354" s="18">
        <v>0</v>
      </c>
      <c r="AG354" s="18">
        <v>0</v>
      </c>
      <c r="AH354" s="18">
        <v>0</v>
      </c>
      <c r="AI354" s="73">
        <v>0.754</v>
      </c>
      <c r="AJ354" s="81">
        <f t="shared" si="333"/>
        <v>0.246</v>
      </c>
      <c r="AK354" s="23">
        <f t="shared" si="315"/>
        <v>31993111.199999999</v>
      </c>
      <c r="AL354" s="22">
        <f t="shared" si="334"/>
        <v>24122805.84</v>
      </c>
      <c r="AM354" s="22">
        <f t="shared" si="335"/>
        <v>7870305.3600000003</v>
      </c>
      <c r="AN354" s="74" t="b">
        <f t="shared" si="295"/>
        <v>1</v>
      </c>
      <c r="AO354" s="74" t="b">
        <f t="shared" si="296"/>
        <v>1</v>
      </c>
      <c r="AP354" s="74" t="b">
        <f t="shared" si="297"/>
        <v>1</v>
      </c>
      <c r="AQ354" s="5"/>
      <c r="AR354" s="28" t="s">
        <v>1125</v>
      </c>
      <c r="AS354" s="28">
        <v>2024</v>
      </c>
      <c r="AT354" t="b">
        <f t="shared" si="298"/>
        <v>1</v>
      </c>
      <c r="AU354" t="b">
        <f t="shared" si="299"/>
        <v>1</v>
      </c>
      <c r="AV354" t="b">
        <f t="shared" si="300"/>
        <v>1</v>
      </c>
      <c r="AW354" s="83">
        <f t="shared" si="327"/>
        <v>0</v>
      </c>
      <c r="AX354" s="83">
        <f t="shared" si="328"/>
        <v>0</v>
      </c>
      <c r="AY354" s="72" t="b">
        <f t="shared" si="329"/>
        <v>1</v>
      </c>
    </row>
    <row r="355" spans="1:51" s="14" customFormat="1" ht="20.25" customHeight="1" x14ac:dyDescent="0.35">
      <c r="A355" s="181" t="s">
        <v>780</v>
      </c>
      <c r="B355" s="181"/>
      <c r="C355" s="181"/>
      <c r="D355" s="181"/>
      <c r="E355" s="58">
        <f>SUM(E356)</f>
        <v>244.5</v>
      </c>
      <c r="F355" s="59">
        <f t="shared" ref="F355:AH355" si="341">SUM(F356)</f>
        <v>11</v>
      </c>
      <c r="G355" s="47">
        <f t="shared" si="341"/>
        <v>244.5</v>
      </c>
      <c r="H355" s="6">
        <f t="shared" si="341"/>
        <v>11</v>
      </c>
      <c r="I355" s="6"/>
      <c r="J355" s="6"/>
      <c r="K355" s="32">
        <f t="shared" si="341"/>
        <v>11</v>
      </c>
      <c r="L355" s="32">
        <f t="shared" si="341"/>
        <v>11</v>
      </c>
      <c r="M355" s="31">
        <f t="shared" si="341"/>
        <v>244.5</v>
      </c>
      <c r="N355" s="32">
        <f t="shared" si="341"/>
        <v>0</v>
      </c>
      <c r="O355" s="32">
        <f t="shared" si="341"/>
        <v>0</v>
      </c>
      <c r="P355" s="32">
        <f t="shared" si="341"/>
        <v>0</v>
      </c>
      <c r="Q355" s="31">
        <f t="shared" si="341"/>
        <v>244.5</v>
      </c>
      <c r="R355" s="48">
        <f t="shared" si="341"/>
        <v>0</v>
      </c>
      <c r="S355" s="48">
        <f t="shared" si="341"/>
        <v>0</v>
      </c>
      <c r="T355" s="19">
        <f t="shared" si="341"/>
        <v>26525316</v>
      </c>
      <c r="U355" s="19">
        <f t="shared" si="341"/>
        <v>22546518.600000001</v>
      </c>
      <c r="V355" s="19">
        <f t="shared" si="341"/>
        <v>9424352.5600000005</v>
      </c>
      <c r="W355" s="19">
        <f t="shared" si="341"/>
        <v>13122166.039999999</v>
      </c>
      <c r="X355" s="19">
        <f t="shared" si="341"/>
        <v>0</v>
      </c>
      <c r="Y355" s="19">
        <f t="shared" si="341"/>
        <v>0</v>
      </c>
      <c r="Z355" s="19">
        <f t="shared" si="341"/>
        <v>0</v>
      </c>
      <c r="AA355" s="19">
        <f t="shared" si="341"/>
        <v>0</v>
      </c>
      <c r="AB355" s="19">
        <f t="shared" si="341"/>
        <v>3978797.4</v>
      </c>
      <c r="AC355" s="19">
        <f t="shared" si="341"/>
        <v>1663121.04</v>
      </c>
      <c r="AD355" s="19">
        <f t="shared" si="341"/>
        <v>2315676.36</v>
      </c>
      <c r="AE355" s="19">
        <f t="shared" si="341"/>
        <v>0</v>
      </c>
      <c r="AF355" s="19">
        <f t="shared" si="341"/>
        <v>0</v>
      </c>
      <c r="AG355" s="19">
        <f t="shared" si="341"/>
        <v>0</v>
      </c>
      <c r="AH355" s="19">
        <f t="shared" si="341"/>
        <v>0</v>
      </c>
      <c r="AI355" s="73">
        <v>0.85</v>
      </c>
      <c r="AJ355" s="73">
        <f t="shared" si="333"/>
        <v>0.15</v>
      </c>
      <c r="AK355" s="23">
        <f t="shared" si="315"/>
        <v>26525316</v>
      </c>
      <c r="AL355" s="23">
        <f t="shared" si="334"/>
        <v>22546518.600000001</v>
      </c>
      <c r="AM355" s="23">
        <f t="shared" si="335"/>
        <v>3978797.4</v>
      </c>
      <c r="AN355" s="74" t="b">
        <f t="shared" si="295"/>
        <v>1</v>
      </c>
      <c r="AO355" s="74" t="b">
        <f t="shared" si="296"/>
        <v>1</v>
      </c>
      <c r="AP355" s="74" t="b">
        <f t="shared" si="297"/>
        <v>1</v>
      </c>
      <c r="AQ355" s="6"/>
      <c r="AR355" s="29"/>
      <c r="AS355" s="29"/>
      <c r="AT355" t="b">
        <f t="shared" si="298"/>
        <v>1</v>
      </c>
      <c r="AU355" t="b">
        <f t="shared" si="299"/>
        <v>1</v>
      </c>
      <c r="AV355" t="b">
        <f t="shared" si="300"/>
        <v>1</v>
      </c>
      <c r="AW355" s="83">
        <f t="shared" si="327"/>
        <v>0.42</v>
      </c>
      <c r="AX355" s="83">
        <f t="shared" si="328"/>
        <v>0.42</v>
      </c>
      <c r="AY355" s="72" t="b">
        <f t="shared" si="329"/>
        <v>1</v>
      </c>
    </row>
    <row r="356" spans="1:51" ht="23.25" x14ac:dyDescent="0.35">
      <c r="A356" s="49">
        <v>678</v>
      </c>
      <c r="B356" s="77" t="s">
        <v>781</v>
      </c>
      <c r="C356" s="50" t="s">
        <v>782</v>
      </c>
      <c r="D356" s="51">
        <v>43930</v>
      </c>
      <c r="E356" s="52">
        <v>244.5</v>
      </c>
      <c r="F356" s="53">
        <v>11</v>
      </c>
      <c r="G356" s="52">
        <v>244.5</v>
      </c>
      <c r="H356" s="53">
        <v>11</v>
      </c>
      <c r="I356" s="54" t="s">
        <v>1166</v>
      </c>
      <c r="J356" s="54" t="s">
        <v>1167</v>
      </c>
      <c r="K356" s="55">
        <v>11</v>
      </c>
      <c r="L356" s="55">
        <v>11</v>
      </c>
      <c r="M356" s="56">
        <v>244.5</v>
      </c>
      <c r="N356" s="39"/>
      <c r="O356" s="39"/>
      <c r="P356" s="39"/>
      <c r="Q356" s="56">
        <v>244.5</v>
      </c>
      <c r="R356" s="57"/>
      <c r="S356" s="57"/>
      <c r="T356" s="18">
        <f>AK356</f>
        <v>26525316</v>
      </c>
      <c r="U356" s="18">
        <f>T356*AI356</f>
        <v>22546518.600000001</v>
      </c>
      <c r="V356" s="18">
        <v>9424352.5600000005</v>
      </c>
      <c r="W356" s="18">
        <f>U356-V356</f>
        <v>13122166.039999999</v>
      </c>
      <c r="X356" s="18">
        <v>0</v>
      </c>
      <c r="Y356" s="18">
        <v>0</v>
      </c>
      <c r="Z356" s="18">
        <v>0</v>
      </c>
      <c r="AA356" s="18">
        <v>0</v>
      </c>
      <c r="AB356" s="18">
        <f>T356-U356</f>
        <v>3978797.4</v>
      </c>
      <c r="AC356" s="18">
        <v>1663121.04</v>
      </c>
      <c r="AD356" s="18">
        <f>AB356-AC356</f>
        <v>2315676.36</v>
      </c>
      <c r="AE356" s="18">
        <v>0</v>
      </c>
      <c r="AF356" s="18">
        <v>0</v>
      </c>
      <c r="AG356" s="18">
        <v>0</v>
      </c>
      <c r="AH356" s="18">
        <v>0</v>
      </c>
      <c r="AI356" s="73">
        <v>0.85</v>
      </c>
      <c r="AJ356" s="81">
        <f>1-AI356</f>
        <v>0.15</v>
      </c>
      <c r="AK356" s="23">
        <f t="shared" si="315"/>
        <v>26525316</v>
      </c>
      <c r="AL356" s="22">
        <f>ROUND(AK356*AI356,2)</f>
        <v>22546518.600000001</v>
      </c>
      <c r="AM356" s="22">
        <f>AK356-AL356</f>
        <v>3978797.4</v>
      </c>
      <c r="AN356" s="74" t="b">
        <f t="shared" si="295"/>
        <v>1</v>
      </c>
      <c r="AO356" s="74" t="b">
        <f t="shared" si="296"/>
        <v>1</v>
      </c>
      <c r="AP356" s="74" t="b">
        <f t="shared" si="297"/>
        <v>1</v>
      </c>
      <c r="AQ356" s="5"/>
      <c r="AR356" s="28" t="s">
        <v>1125</v>
      </c>
      <c r="AS356" s="28">
        <v>2024</v>
      </c>
      <c r="AT356" t="b">
        <f t="shared" si="298"/>
        <v>1</v>
      </c>
      <c r="AU356" t="b">
        <f t="shared" si="299"/>
        <v>1</v>
      </c>
      <c r="AV356" t="b">
        <f t="shared" si="300"/>
        <v>1</v>
      </c>
      <c r="AW356" s="83">
        <f t="shared" si="327"/>
        <v>0.42</v>
      </c>
      <c r="AX356" s="83">
        <f t="shared" si="328"/>
        <v>0.42</v>
      </c>
      <c r="AY356" s="72" t="b">
        <f t="shared" si="329"/>
        <v>1</v>
      </c>
    </row>
    <row r="357" spans="1:51" s="14" customFormat="1" ht="20.25" customHeight="1" x14ac:dyDescent="0.35">
      <c r="A357" s="181" t="s">
        <v>789</v>
      </c>
      <c r="B357" s="181"/>
      <c r="C357" s="181"/>
      <c r="D357" s="181"/>
      <c r="E357" s="58">
        <f>SUM(E358:E359)</f>
        <v>1505.8</v>
      </c>
      <c r="F357" s="59">
        <f t="shared" ref="F357:AH357" si="342">SUM(F358:F359)</f>
        <v>77</v>
      </c>
      <c r="G357" s="47">
        <f t="shared" si="342"/>
        <v>1567.7</v>
      </c>
      <c r="H357" s="6">
        <f t="shared" si="342"/>
        <v>78</v>
      </c>
      <c r="I357" s="6"/>
      <c r="J357" s="6"/>
      <c r="K357" s="32">
        <f t="shared" ref="K357:M357" si="343">SUM(K358:K359)</f>
        <v>78</v>
      </c>
      <c r="L357" s="32">
        <f t="shared" si="343"/>
        <v>78</v>
      </c>
      <c r="M357" s="31">
        <f t="shared" si="343"/>
        <v>1567.7</v>
      </c>
      <c r="N357" s="32">
        <f t="shared" si="342"/>
        <v>0</v>
      </c>
      <c r="O357" s="32">
        <f t="shared" si="342"/>
        <v>0</v>
      </c>
      <c r="P357" s="32">
        <f t="shared" si="342"/>
        <v>0</v>
      </c>
      <c r="Q357" s="31">
        <f t="shared" si="342"/>
        <v>1567.7</v>
      </c>
      <c r="R357" s="48">
        <f t="shared" si="342"/>
        <v>0</v>
      </c>
      <c r="S357" s="48">
        <f t="shared" si="342"/>
        <v>0</v>
      </c>
      <c r="T357" s="19">
        <f t="shared" si="342"/>
        <v>170076637.59999999</v>
      </c>
      <c r="U357" s="19">
        <f t="shared" si="342"/>
        <v>106127821.86</v>
      </c>
      <c r="V357" s="19">
        <f t="shared" si="342"/>
        <v>17953114.98</v>
      </c>
      <c r="W357" s="19">
        <f t="shared" si="342"/>
        <v>88174706.879999995</v>
      </c>
      <c r="X357" s="19">
        <f t="shared" si="342"/>
        <v>0</v>
      </c>
      <c r="Y357" s="19">
        <f t="shared" si="342"/>
        <v>0</v>
      </c>
      <c r="Z357" s="19">
        <f t="shared" si="342"/>
        <v>0</v>
      </c>
      <c r="AA357" s="19">
        <f t="shared" si="342"/>
        <v>0</v>
      </c>
      <c r="AB357" s="19">
        <f t="shared" si="342"/>
        <v>63948815.740000002</v>
      </c>
      <c r="AC357" s="19">
        <f t="shared" si="342"/>
        <v>10817902.619999999</v>
      </c>
      <c r="AD357" s="19">
        <f t="shared" si="342"/>
        <v>53130913.119999997</v>
      </c>
      <c r="AE357" s="19">
        <f t="shared" si="342"/>
        <v>0</v>
      </c>
      <c r="AF357" s="19">
        <f t="shared" si="342"/>
        <v>0</v>
      </c>
      <c r="AG357" s="19">
        <f t="shared" si="342"/>
        <v>0</v>
      </c>
      <c r="AH357" s="19">
        <f t="shared" si="342"/>
        <v>0</v>
      </c>
      <c r="AI357" s="73">
        <v>0.624</v>
      </c>
      <c r="AJ357" s="73">
        <f t="shared" ref="AJ357:AJ360" si="344">1-AI357</f>
        <v>0.376</v>
      </c>
      <c r="AK357" s="23">
        <f t="shared" si="315"/>
        <v>170076637.59999999</v>
      </c>
      <c r="AL357" s="23">
        <f t="shared" ref="AL357:AL360" si="345">ROUND(AK357*AI357,2)</f>
        <v>106127821.86</v>
      </c>
      <c r="AM357" s="23">
        <f t="shared" ref="AM357:AM360" si="346">AK357-AL357</f>
        <v>63948815.740000002</v>
      </c>
      <c r="AN357" s="74" t="b">
        <f t="shared" si="295"/>
        <v>1</v>
      </c>
      <c r="AO357" s="74" t="b">
        <f t="shared" si="296"/>
        <v>1</v>
      </c>
      <c r="AP357" s="74" t="b">
        <f t="shared" si="297"/>
        <v>1</v>
      </c>
      <c r="AQ357" s="6"/>
      <c r="AR357" s="29"/>
      <c r="AS357" s="29"/>
      <c r="AT357" t="b">
        <f t="shared" si="298"/>
        <v>1</v>
      </c>
      <c r="AU357" t="b">
        <f t="shared" si="299"/>
        <v>1</v>
      </c>
      <c r="AV357" t="b">
        <f t="shared" si="300"/>
        <v>1</v>
      </c>
      <c r="AW357" s="83">
        <f t="shared" si="327"/>
        <v>0.17</v>
      </c>
      <c r="AX357" s="83">
        <f t="shared" si="328"/>
        <v>0.17</v>
      </c>
      <c r="AY357" s="72" t="b">
        <f t="shared" si="329"/>
        <v>1</v>
      </c>
    </row>
    <row r="358" spans="1:51" ht="23.25" x14ac:dyDescent="0.35">
      <c r="A358" s="49">
        <v>690</v>
      </c>
      <c r="B358" s="77" t="s">
        <v>790</v>
      </c>
      <c r="C358" s="50">
        <v>4517</v>
      </c>
      <c r="D358" s="51">
        <v>44540</v>
      </c>
      <c r="E358" s="52">
        <v>0</v>
      </c>
      <c r="F358" s="53">
        <v>0</v>
      </c>
      <c r="G358" s="52">
        <v>61.9</v>
      </c>
      <c r="H358" s="53">
        <v>1</v>
      </c>
      <c r="I358" s="54" t="s">
        <v>1166</v>
      </c>
      <c r="J358" s="54" t="s">
        <v>1167</v>
      </c>
      <c r="K358" s="55">
        <v>1</v>
      </c>
      <c r="L358" s="55">
        <v>1</v>
      </c>
      <c r="M358" s="56">
        <v>61.9</v>
      </c>
      <c r="N358" s="39"/>
      <c r="O358" s="39"/>
      <c r="P358" s="39"/>
      <c r="Q358" s="56">
        <v>61.9</v>
      </c>
      <c r="R358" s="57"/>
      <c r="S358" s="57"/>
      <c r="T358" s="18">
        <f t="shared" ref="T358:T359" si="347">AK358</f>
        <v>6715407.2000000002</v>
      </c>
      <c r="U358" s="18">
        <f>T358*AI358</f>
        <v>4190414.09</v>
      </c>
      <c r="V358" s="18">
        <v>0</v>
      </c>
      <c r="W358" s="18">
        <f t="shared" ref="W358" si="348">U358</f>
        <v>4190414.09</v>
      </c>
      <c r="X358" s="18">
        <v>0</v>
      </c>
      <c r="Y358" s="18">
        <v>0</v>
      </c>
      <c r="Z358" s="18">
        <v>0</v>
      </c>
      <c r="AA358" s="18">
        <v>0</v>
      </c>
      <c r="AB358" s="18">
        <f t="shared" ref="AB358:AB359" si="349">T358-U358</f>
        <v>2524993.11</v>
      </c>
      <c r="AC358" s="18">
        <v>0</v>
      </c>
      <c r="AD358" s="18">
        <f t="shared" ref="AD358" si="350">AB358</f>
        <v>2524993.11</v>
      </c>
      <c r="AE358" s="18">
        <v>0</v>
      </c>
      <c r="AF358" s="18">
        <v>0</v>
      </c>
      <c r="AG358" s="18">
        <v>0</v>
      </c>
      <c r="AH358" s="18">
        <v>0</v>
      </c>
      <c r="AI358" s="73">
        <v>0.624</v>
      </c>
      <c r="AJ358" s="81">
        <f t="shared" si="344"/>
        <v>0.376</v>
      </c>
      <c r="AK358" s="23">
        <f t="shared" si="315"/>
        <v>6715407.2000000002</v>
      </c>
      <c r="AL358" s="22">
        <f t="shared" si="345"/>
        <v>4190414.09</v>
      </c>
      <c r="AM358" s="22">
        <f t="shared" si="346"/>
        <v>2524993.11</v>
      </c>
      <c r="AN358" s="74" t="b">
        <f t="shared" si="295"/>
        <v>1</v>
      </c>
      <c r="AO358" s="74" t="b">
        <f t="shared" si="296"/>
        <v>1</v>
      </c>
      <c r="AP358" s="74" t="b">
        <f t="shared" si="297"/>
        <v>1</v>
      </c>
      <c r="AQ358" s="5"/>
      <c r="AR358" s="28" t="s">
        <v>1155</v>
      </c>
      <c r="AS358" s="28" t="s">
        <v>1157</v>
      </c>
      <c r="AT358" t="b">
        <f t="shared" si="298"/>
        <v>1</v>
      </c>
      <c r="AU358" t="b">
        <f t="shared" si="299"/>
        <v>1</v>
      </c>
      <c r="AV358" t="b">
        <f t="shared" si="300"/>
        <v>1</v>
      </c>
      <c r="AW358" s="83">
        <f t="shared" si="327"/>
        <v>0</v>
      </c>
      <c r="AX358" s="83">
        <f t="shared" si="328"/>
        <v>0</v>
      </c>
      <c r="AY358" s="72" t="b">
        <f t="shared" si="329"/>
        <v>1</v>
      </c>
    </row>
    <row r="359" spans="1:51" ht="23.25" x14ac:dyDescent="0.35">
      <c r="A359" s="49">
        <v>691</v>
      </c>
      <c r="B359" s="77" t="s">
        <v>791</v>
      </c>
      <c r="C359" s="50">
        <v>969</v>
      </c>
      <c r="D359" s="51">
        <v>43350</v>
      </c>
      <c r="E359" s="52">
        <v>1505.8</v>
      </c>
      <c r="F359" s="53">
        <v>77</v>
      </c>
      <c r="G359" s="52">
        <v>1505.8</v>
      </c>
      <c r="H359" s="53">
        <v>77</v>
      </c>
      <c r="I359" s="54" t="s">
        <v>1166</v>
      </c>
      <c r="J359" s="54" t="s">
        <v>1167</v>
      </c>
      <c r="K359" s="55">
        <v>77</v>
      </c>
      <c r="L359" s="55">
        <v>77</v>
      </c>
      <c r="M359" s="56">
        <v>1505.8</v>
      </c>
      <c r="N359" s="39"/>
      <c r="O359" s="39"/>
      <c r="P359" s="39"/>
      <c r="Q359" s="56">
        <v>1505.8</v>
      </c>
      <c r="R359" s="57"/>
      <c r="S359" s="57"/>
      <c r="T359" s="18">
        <f t="shared" si="347"/>
        <v>163361230.40000001</v>
      </c>
      <c r="U359" s="18">
        <f>T359*AI359</f>
        <v>101937407.77</v>
      </c>
      <c r="V359" s="18">
        <v>17953114.98</v>
      </c>
      <c r="W359" s="18">
        <f>U359-V359</f>
        <v>83984292.790000007</v>
      </c>
      <c r="X359" s="18">
        <v>0</v>
      </c>
      <c r="Y359" s="18">
        <v>0</v>
      </c>
      <c r="Z359" s="18">
        <v>0</v>
      </c>
      <c r="AA359" s="18">
        <v>0</v>
      </c>
      <c r="AB359" s="18">
        <f t="shared" si="349"/>
        <v>61423822.630000003</v>
      </c>
      <c r="AC359" s="18">
        <v>10817902.619999999</v>
      </c>
      <c r="AD359" s="18">
        <f>AB359-AC359</f>
        <v>50605920.009999998</v>
      </c>
      <c r="AE359" s="18">
        <v>0</v>
      </c>
      <c r="AF359" s="18">
        <v>0</v>
      </c>
      <c r="AG359" s="18">
        <v>0</v>
      </c>
      <c r="AH359" s="18">
        <v>0</v>
      </c>
      <c r="AI359" s="73">
        <v>0.624</v>
      </c>
      <c r="AJ359" s="81">
        <f t="shared" si="344"/>
        <v>0.376</v>
      </c>
      <c r="AK359" s="23">
        <f t="shared" si="315"/>
        <v>163361230.40000001</v>
      </c>
      <c r="AL359" s="22">
        <f t="shared" si="345"/>
        <v>101937407.77</v>
      </c>
      <c r="AM359" s="22">
        <f t="shared" si="346"/>
        <v>61423822.630000003</v>
      </c>
      <c r="AN359" s="74" t="b">
        <f t="shared" si="295"/>
        <v>1</v>
      </c>
      <c r="AO359" s="74" t="b">
        <f t="shared" si="296"/>
        <v>1</v>
      </c>
      <c r="AP359" s="74" t="b">
        <f t="shared" si="297"/>
        <v>1</v>
      </c>
      <c r="AQ359" s="5"/>
      <c r="AR359" s="28" t="s">
        <v>1125</v>
      </c>
      <c r="AS359" s="28">
        <v>2025</v>
      </c>
      <c r="AT359" t="b">
        <f t="shared" si="298"/>
        <v>1</v>
      </c>
      <c r="AU359" t="b">
        <f t="shared" si="299"/>
        <v>1</v>
      </c>
      <c r="AV359" t="b">
        <f t="shared" si="300"/>
        <v>1</v>
      </c>
      <c r="AW359" s="83">
        <f t="shared" si="327"/>
        <v>0.18</v>
      </c>
      <c r="AX359" s="83">
        <f t="shared" si="328"/>
        <v>0.18</v>
      </c>
      <c r="AY359" s="72" t="b">
        <f t="shared" si="329"/>
        <v>1</v>
      </c>
    </row>
    <row r="360" spans="1:51" s="14" customFormat="1" ht="20.25" customHeight="1" x14ac:dyDescent="0.35">
      <c r="A360" s="181" t="s">
        <v>888</v>
      </c>
      <c r="B360" s="181"/>
      <c r="C360" s="181"/>
      <c r="D360" s="181"/>
      <c r="E360" s="58">
        <f>SUM(E361:E368)</f>
        <v>2806.3</v>
      </c>
      <c r="F360" s="59">
        <f t="shared" ref="F360:AH360" si="351">SUM(F361:F368)</f>
        <v>134</v>
      </c>
      <c r="G360" s="47">
        <f t="shared" si="351"/>
        <v>2806.3</v>
      </c>
      <c r="H360" s="6">
        <f t="shared" si="351"/>
        <v>134</v>
      </c>
      <c r="I360" s="6"/>
      <c r="J360" s="6"/>
      <c r="K360" s="32">
        <f t="shared" ref="K360:M360" si="352">SUM(K361:K368)</f>
        <v>134</v>
      </c>
      <c r="L360" s="32">
        <f t="shared" si="352"/>
        <v>134</v>
      </c>
      <c r="M360" s="31">
        <f t="shared" si="352"/>
        <v>2806.3</v>
      </c>
      <c r="N360" s="32">
        <f t="shared" si="351"/>
        <v>0</v>
      </c>
      <c r="O360" s="32">
        <f t="shared" si="351"/>
        <v>0</v>
      </c>
      <c r="P360" s="32">
        <f t="shared" si="351"/>
        <v>0</v>
      </c>
      <c r="Q360" s="31">
        <f t="shared" si="351"/>
        <v>2806.3</v>
      </c>
      <c r="R360" s="48">
        <f t="shared" si="351"/>
        <v>0</v>
      </c>
      <c r="S360" s="48">
        <f t="shared" si="351"/>
        <v>0</v>
      </c>
      <c r="T360" s="19">
        <f t="shared" si="351"/>
        <v>304449874.39999998</v>
      </c>
      <c r="U360" s="19">
        <f t="shared" si="351"/>
        <v>238384251.66</v>
      </c>
      <c r="V360" s="19">
        <f t="shared" si="351"/>
        <v>15644523.970000001</v>
      </c>
      <c r="W360" s="19">
        <f t="shared" si="351"/>
        <v>222739727.69</v>
      </c>
      <c r="X360" s="19">
        <f t="shared" si="351"/>
        <v>0</v>
      </c>
      <c r="Y360" s="19">
        <f t="shared" si="351"/>
        <v>0</v>
      </c>
      <c r="Z360" s="19">
        <f t="shared" si="351"/>
        <v>0</v>
      </c>
      <c r="AA360" s="19">
        <f t="shared" si="351"/>
        <v>0</v>
      </c>
      <c r="AB360" s="19">
        <f t="shared" si="351"/>
        <v>66065622.740000002</v>
      </c>
      <c r="AC360" s="19">
        <f t="shared" si="351"/>
        <v>4335710.99</v>
      </c>
      <c r="AD360" s="19">
        <f t="shared" si="351"/>
        <v>61729911.75</v>
      </c>
      <c r="AE360" s="19">
        <f t="shared" si="351"/>
        <v>0</v>
      </c>
      <c r="AF360" s="19">
        <f t="shared" si="351"/>
        <v>0</v>
      </c>
      <c r="AG360" s="19">
        <f t="shared" si="351"/>
        <v>0</v>
      </c>
      <c r="AH360" s="19">
        <f t="shared" si="351"/>
        <v>0</v>
      </c>
      <c r="AI360" s="73">
        <v>0.78300000000000003</v>
      </c>
      <c r="AJ360" s="73">
        <f t="shared" si="344"/>
        <v>0.217</v>
      </c>
      <c r="AK360" s="23">
        <f t="shared" si="315"/>
        <v>304449874.39999998</v>
      </c>
      <c r="AL360" s="23">
        <f t="shared" si="345"/>
        <v>238384251.66</v>
      </c>
      <c r="AM360" s="23">
        <f t="shared" si="346"/>
        <v>66065622.740000002</v>
      </c>
      <c r="AN360" s="74" t="b">
        <f t="shared" si="295"/>
        <v>1</v>
      </c>
      <c r="AO360" s="74" t="b">
        <f t="shared" si="296"/>
        <v>1</v>
      </c>
      <c r="AP360" s="74" t="b">
        <f t="shared" si="297"/>
        <v>1</v>
      </c>
      <c r="AQ360" s="6"/>
      <c r="AR360" s="29"/>
      <c r="AS360" s="29"/>
      <c r="AT360" t="b">
        <f t="shared" si="298"/>
        <v>1</v>
      </c>
      <c r="AU360" t="b">
        <f t="shared" si="299"/>
        <v>1</v>
      </c>
      <c r="AV360" t="b">
        <f t="shared" si="300"/>
        <v>1</v>
      </c>
      <c r="AW360" s="83">
        <f t="shared" si="327"/>
        <v>7.0000000000000007E-2</v>
      </c>
      <c r="AX360" s="83">
        <f t="shared" si="328"/>
        <v>7.0000000000000007E-2</v>
      </c>
      <c r="AY360" s="72" t="b">
        <f t="shared" si="329"/>
        <v>1</v>
      </c>
    </row>
    <row r="361" spans="1:51" ht="23.25" x14ac:dyDescent="0.35">
      <c r="A361" s="49">
        <v>780</v>
      </c>
      <c r="B361" s="77" t="s">
        <v>889</v>
      </c>
      <c r="C361" s="50">
        <v>42</v>
      </c>
      <c r="D361" s="51">
        <v>43202</v>
      </c>
      <c r="E361" s="52">
        <v>536.9</v>
      </c>
      <c r="F361" s="53">
        <v>24</v>
      </c>
      <c r="G361" s="52">
        <v>536.9</v>
      </c>
      <c r="H361" s="53">
        <v>24</v>
      </c>
      <c r="I361" s="54" t="s">
        <v>1166</v>
      </c>
      <c r="J361" s="54" t="s">
        <v>1167</v>
      </c>
      <c r="K361" s="55">
        <v>24</v>
      </c>
      <c r="L361" s="55">
        <v>24</v>
      </c>
      <c r="M361" s="56">
        <v>536.9</v>
      </c>
      <c r="N361" s="39"/>
      <c r="O361" s="39"/>
      <c r="P361" s="39"/>
      <c r="Q361" s="56">
        <v>536.9</v>
      </c>
      <c r="R361" s="57"/>
      <c r="S361" s="57"/>
      <c r="T361" s="18">
        <f t="shared" ref="T361:T368" si="353">AK361</f>
        <v>58247207.200000003</v>
      </c>
      <c r="U361" s="18">
        <f t="shared" ref="U361:U368" si="354">T361*AI361</f>
        <v>45607563.240000002</v>
      </c>
      <c r="V361" s="18">
        <v>0</v>
      </c>
      <c r="W361" s="18">
        <f t="shared" ref="W361:W368" si="355">U361</f>
        <v>45607563.240000002</v>
      </c>
      <c r="X361" s="18">
        <v>0</v>
      </c>
      <c r="Y361" s="18">
        <v>0</v>
      </c>
      <c r="Z361" s="18">
        <v>0</v>
      </c>
      <c r="AA361" s="18">
        <v>0</v>
      </c>
      <c r="AB361" s="18">
        <f t="shared" ref="AB361:AB368" si="356">T361-U361</f>
        <v>12639643.960000001</v>
      </c>
      <c r="AC361" s="18">
        <v>0</v>
      </c>
      <c r="AD361" s="18">
        <f t="shared" ref="AD361:AD368" si="357">AB361</f>
        <v>12639643.960000001</v>
      </c>
      <c r="AE361" s="18">
        <v>0</v>
      </c>
      <c r="AF361" s="18">
        <v>0</v>
      </c>
      <c r="AG361" s="18">
        <v>0</v>
      </c>
      <c r="AH361" s="18">
        <v>0</v>
      </c>
      <c r="AI361" s="73">
        <v>0.78300000000000003</v>
      </c>
      <c r="AJ361" s="81">
        <f t="shared" ref="AJ361:AJ368" si="358">1-AI361</f>
        <v>0.217</v>
      </c>
      <c r="AK361" s="23">
        <f t="shared" si="315"/>
        <v>58247207.200000003</v>
      </c>
      <c r="AL361" s="22">
        <f t="shared" ref="AL361:AL368" si="359">ROUND(AK361*AI361,2)</f>
        <v>45607563.240000002</v>
      </c>
      <c r="AM361" s="22">
        <f t="shared" ref="AM361:AM368" si="360">AK361-AL361</f>
        <v>12639643.960000001</v>
      </c>
      <c r="AN361" s="74" t="b">
        <f t="shared" si="295"/>
        <v>1</v>
      </c>
      <c r="AO361" s="74" t="b">
        <f t="shared" si="296"/>
        <v>1</v>
      </c>
      <c r="AP361" s="74" t="b">
        <f t="shared" si="297"/>
        <v>1</v>
      </c>
      <c r="AQ361" s="5"/>
      <c r="AR361" s="28" t="s">
        <v>1125</v>
      </c>
      <c r="AS361" s="28">
        <v>2024</v>
      </c>
      <c r="AT361" t="b">
        <f t="shared" si="298"/>
        <v>1</v>
      </c>
      <c r="AU361" t="b">
        <f t="shared" si="299"/>
        <v>1</v>
      </c>
      <c r="AV361" t="b">
        <f t="shared" si="300"/>
        <v>1</v>
      </c>
      <c r="AW361" s="83">
        <f t="shared" si="327"/>
        <v>0</v>
      </c>
      <c r="AX361" s="83">
        <f t="shared" si="328"/>
        <v>0</v>
      </c>
      <c r="AY361" s="72" t="b">
        <f t="shared" si="329"/>
        <v>1</v>
      </c>
    </row>
    <row r="362" spans="1:51" ht="23.25" x14ac:dyDescent="0.35">
      <c r="A362" s="49">
        <v>794</v>
      </c>
      <c r="B362" s="77" t="s">
        <v>896</v>
      </c>
      <c r="C362" s="50">
        <v>3513</v>
      </c>
      <c r="D362" s="51">
        <v>42884</v>
      </c>
      <c r="E362" s="52">
        <v>234.3</v>
      </c>
      <c r="F362" s="53">
        <v>14</v>
      </c>
      <c r="G362" s="52">
        <v>234.3</v>
      </c>
      <c r="H362" s="53">
        <v>14</v>
      </c>
      <c r="I362" s="54" t="s">
        <v>1166</v>
      </c>
      <c r="J362" s="54" t="s">
        <v>1167</v>
      </c>
      <c r="K362" s="55">
        <v>14</v>
      </c>
      <c r="L362" s="55">
        <v>14</v>
      </c>
      <c r="M362" s="56">
        <v>234.3</v>
      </c>
      <c r="N362" s="39"/>
      <c r="O362" s="39"/>
      <c r="P362" s="39"/>
      <c r="Q362" s="56">
        <v>234.3</v>
      </c>
      <c r="R362" s="57"/>
      <c r="S362" s="57"/>
      <c r="T362" s="18">
        <f t="shared" si="353"/>
        <v>25418738.399999999</v>
      </c>
      <c r="U362" s="18">
        <f t="shared" si="354"/>
        <v>19902872.170000002</v>
      </c>
      <c r="V362" s="18">
        <v>0</v>
      </c>
      <c r="W362" s="18">
        <f t="shared" si="355"/>
        <v>19902872.170000002</v>
      </c>
      <c r="X362" s="18">
        <v>0</v>
      </c>
      <c r="Y362" s="18">
        <v>0</v>
      </c>
      <c r="Z362" s="18">
        <v>0</v>
      </c>
      <c r="AA362" s="18">
        <v>0</v>
      </c>
      <c r="AB362" s="18">
        <f t="shared" si="356"/>
        <v>5515866.2300000004</v>
      </c>
      <c r="AC362" s="18">
        <v>0</v>
      </c>
      <c r="AD362" s="18">
        <f t="shared" si="357"/>
        <v>5515866.2300000004</v>
      </c>
      <c r="AE362" s="18">
        <v>0</v>
      </c>
      <c r="AF362" s="18">
        <v>0</v>
      </c>
      <c r="AG362" s="18">
        <v>0</v>
      </c>
      <c r="AH362" s="18">
        <v>0</v>
      </c>
      <c r="AI362" s="73">
        <v>0.78300000000000003</v>
      </c>
      <c r="AJ362" s="81">
        <f t="shared" si="358"/>
        <v>0.217</v>
      </c>
      <c r="AK362" s="23">
        <f t="shared" si="315"/>
        <v>25418738.399999999</v>
      </c>
      <c r="AL362" s="22">
        <f t="shared" si="359"/>
        <v>19902872.170000002</v>
      </c>
      <c r="AM362" s="22">
        <f t="shared" si="360"/>
        <v>5515866.2300000004</v>
      </c>
      <c r="AN362" s="74" t="b">
        <f t="shared" si="295"/>
        <v>1</v>
      </c>
      <c r="AO362" s="74" t="b">
        <f t="shared" si="296"/>
        <v>1</v>
      </c>
      <c r="AP362" s="74" t="b">
        <f t="shared" si="297"/>
        <v>1</v>
      </c>
      <c r="AQ362" s="5"/>
      <c r="AR362" s="28" t="s">
        <v>1125</v>
      </c>
      <c r="AS362" s="28">
        <v>2024</v>
      </c>
      <c r="AT362" t="b">
        <f t="shared" si="298"/>
        <v>1</v>
      </c>
      <c r="AU362" t="b">
        <f t="shared" si="299"/>
        <v>1</v>
      </c>
      <c r="AV362" t="b">
        <f t="shared" si="300"/>
        <v>1</v>
      </c>
      <c r="AW362" s="83">
        <f t="shared" si="327"/>
        <v>0</v>
      </c>
      <c r="AX362" s="83">
        <f t="shared" si="328"/>
        <v>0</v>
      </c>
      <c r="AY362" s="72" t="b">
        <f t="shared" si="329"/>
        <v>1</v>
      </c>
    </row>
    <row r="363" spans="1:51" ht="23.25" x14ac:dyDescent="0.35">
      <c r="A363" s="49">
        <v>810</v>
      </c>
      <c r="B363" s="77" t="s">
        <v>909</v>
      </c>
      <c r="C363" s="50">
        <v>634</v>
      </c>
      <c r="D363" s="51">
        <v>44225</v>
      </c>
      <c r="E363" s="52">
        <v>212.1</v>
      </c>
      <c r="F363" s="53">
        <v>9</v>
      </c>
      <c r="G363" s="52">
        <v>212.1</v>
      </c>
      <c r="H363" s="53">
        <v>9</v>
      </c>
      <c r="I363" s="54" t="s">
        <v>1166</v>
      </c>
      <c r="J363" s="54" t="s">
        <v>1167</v>
      </c>
      <c r="K363" s="55">
        <v>9</v>
      </c>
      <c r="L363" s="55">
        <v>9</v>
      </c>
      <c r="M363" s="56">
        <v>212.1</v>
      </c>
      <c r="N363" s="39"/>
      <c r="O363" s="39"/>
      <c r="P363" s="39"/>
      <c r="Q363" s="56">
        <v>212.1</v>
      </c>
      <c r="R363" s="57"/>
      <c r="S363" s="57"/>
      <c r="T363" s="18">
        <f t="shared" si="353"/>
        <v>23010304.800000001</v>
      </c>
      <c r="U363" s="18">
        <f t="shared" si="354"/>
        <v>18017068.66</v>
      </c>
      <c r="V363" s="18">
        <v>0</v>
      </c>
      <c r="W363" s="18">
        <f t="shared" si="355"/>
        <v>18017068.66</v>
      </c>
      <c r="X363" s="18">
        <v>0</v>
      </c>
      <c r="Y363" s="18">
        <v>0</v>
      </c>
      <c r="Z363" s="18">
        <v>0</v>
      </c>
      <c r="AA363" s="18">
        <v>0</v>
      </c>
      <c r="AB363" s="18">
        <f t="shared" si="356"/>
        <v>4993236.1399999997</v>
      </c>
      <c r="AC363" s="18">
        <v>0</v>
      </c>
      <c r="AD363" s="18">
        <f t="shared" si="357"/>
        <v>4993236.1399999997</v>
      </c>
      <c r="AE363" s="18">
        <v>0</v>
      </c>
      <c r="AF363" s="18">
        <v>0</v>
      </c>
      <c r="AG363" s="18">
        <v>0</v>
      </c>
      <c r="AH363" s="18">
        <v>0</v>
      </c>
      <c r="AI363" s="73">
        <v>0.78300000000000003</v>
      </c>
      <c r="AJ363" s="81">
        <f t="shared" si="358"/>
        <v>0.217</v>
      </c>
      <c r="AK363" s="23">
        <f t="shared" si="315"/>
        <v>23010304.800000001</v>
      </c>
      <c r="AL363" s="22">
        <f t="shared" si="359"/>
        <v>18017068.66</v>
      </c>
      <c r="AM363" s="22">
        <f t="shared" si="360"/>
        <v>4993236.1399999997</v>
      </c>
      <c r="AN363" s="74" t="b">
        <f t="shared" si="295"/>
        <v>1</v>
      </c>
      <c r="AO363" s="74" t="b">
        <f t="shared" si="296"/>
        <v>1</v>
      </c>
      <c r="AP363" s="74" t="b">
        <f t="shared" si="297"/>
        <v>1</v>
      </c>
      <c r="AQ363" s="5"/>
      <c r="AR363" s="28" t="s">
        <v>1125</v>
      </c>
      <c r="AS363" s="28">
        <v>2024</v>
      </c>
      <c r="AT363" t="b">
        <f t="shared" si="298"/>
        <v>1</v>
      </c>
      <c r="AU363" t="b">
        <f t="shared" si="299"/>
        <v>1</v>
      </c>
      <c r="AV363" t="b">
        <f t="shared" si="300"/>
        <v>1</v>
      </c>
      <c r="AW363" s="83">
        <f t="shared" si="327"/>
        <v>0</v>
      </c>
      <c r="AX363" s="83">
        <f t="shared" si="328"/>
        <v>0</v>
      </c>
      <c r="AY363" s="72" t="b">
        <f t="shared" si="329"/>
        <v>1</v>
      </c>
    </row>
    <row r="364" spans="1:51" ht="23.25" x14ac:dyDescent="0.35">
      <c r="A364" s="49">
        <v>823</v>
      </c>
      <c r="B364" s="77" t="s">
        <v>922</v>
      </c>
      <c r="C364" s="50">
        <v>58</v>
      </c>
      <c r="D364" s="51">
        <v>43756</v>
      </c>
      <c r="E364" s="52">
        <v>410</v>
      </c>
      <c r="F364" s="53">
        <v>18</v>
      </c>
      <c r="G364" s="52">
        <v>410</v>
      </c>
      <c r="H364" s="53">
        <v>18</v>
      </c>
      <c r="I364" s="54" t="s">
        <v>1166</v>
      </c>
      <c r="J364" s="54" t="s">
        <v>1167</v>
      </c>
      <c r="K364" s="55">
        <v>18</v>
      </c>
      <c r="L364" s="55">
        <v>18</v>
      </c>
      <c r="M364" s="56">
        <v>410</v>
      </c>
      <c r="N364" s="39"/>
      <c r="O364" s="39"/>
      <c r="P364" s="39"/>
      <c r="Q364" s="56">
        <v>410</v>
      </c>
      <c r="R364" s="57"/>
      <c r="S364" s="57"/>
      <c r="T364" s="18">
        <f t="shared" si="353"/>
        <v>44480080</v>
      </c>
      <c r="U364" s="18">
        <f t="shared" si="354"/>
        <v>34827902.640000001</v>
      </c>
      <c r="V364" s="18">
        <v>0</v>
      </c>
      <c r="W364" s="18">
        <f t="shared" si="355"/>
        <v>34827902.640000001</v>
      </c>
      <c r="X364" s="18">
        <v>0</v>
      </c>
      <c r="Y364" s="18">
        <v>0</v>
      </c>
      <c r="Z364" s="18">
        <v>0</v>
      </c>
      <c r="AA364" s="18">
        <v>0</v>
      </c>
      <c r="AB364" s="18">
        <f t="shared" si="356"/>
        <v>9652177.3599999994</v>
      </c>
      <c r="AC364" s="18">
        <v>0</v>
      </c>
      <c r="AD364" s="18">
        <f t="shared" si="357"/>
        <v>9652177.3599999994</v>
      </c>
      <c r="AE364" s="18">
        <v>0</v>
      </c>
      <c r="AF364" s="18">
        <v>0</v>
      </c>
      <c r="AG364" s="18">
        <v>0</v>
      </c>
      <c r="AH364" s="18">
        <v>0</v>
      </c>
      <c r="AI364" s="73">
        <v>0.78300000000000003</v>
      </c>
      <c r="AJ364" s="81">
        <f t="shared" si="358"/>
        <v>0.217</v>
      </c>
      <c r="AK364" s="23">
        <f t="shared" si="315"/>
        <v>44480080</v>
      </c>
      <c r="AL364" s="22">
        <f t="shared" si="359"/>
        <v>34827902.640000001</v>
      </c>
      <c r="AM364" s="22">
        <f t="shared" si="360"/>
        <v>9652177.3599999994</v>
      </c>
      <c r="AN364" s="74" t="b">
        <f t="shared" si="295"/>
        <v>1</v>
      </c>
      <c r="AO364" s="74" t="b">
        <f t="shared" si="296"/>
        <v>1</v>
      </c>
      <c r="AP364" s="74" t="b">
        <f t="shared" si="297"/>
        <v>1</v>
      </c>
      <c r="AQ364" s="5"/>
      <c r="AR364" s="28" t="s">
        <v>1125</v>
      </c>
      <c r="AS364" s="28">
        <v>2024</v>
      </c>
      <c r="AT364" t="b">
        <f t="shared" si="298"/>
        <v>1</v>
      </c>
      <c r="AU364" t="b">
        <f t="shared" si="299"/>
        <v>1</v>
      </c>
      <c r="AV364" t="b">
        <f t="shared" si="300"/>
        <v>1</v>
      </c>
      <c r="AW364" s="83">
        <f t="shared" si="327"/>
        <v>0</v>
      </c>
      <c r="AX364" s="83">
        <f t="shared" si="328"/>
        <v>0</v>
      </c>
      <c r="AY364" s="72" t="b">
        <f t="shared" si="329"/>
        <v>1</v>
      </c>
    </row>
    <row r="365" spans="1:51" ht="23.25" x14ac:dyDescent="0.35">
      <c r="A365" s="49">
        <v>824</v>
      </c>
      <c r="B365" s="77" t="s">
        <v>923</v>
      </c>
      <c r="C365" s="50">
        <v>51</v>
      </c>
      <c r="D365" s="51">
        <v>43713</v>
      </c>
      <c r="E365" s="52">
        <v>456.7</v>
      </c>
      <c r="F365" s="53">
        <v>17</v>
      </c>
      <c r="G365" s="52">
        <v>456.7</v>
      </c>
      <c r="H365" s="53">
        <v>17</v>
      </c>
      <c r="I365" s="54" t="s">
        <v>1166</v>
      </c>
      <c r="J365" s="54" t="s">
        <v>1167</v>
      </c>
      <c r="K365" s="55">
        <v>17</v>
      </c>
      <c r="L365" s="55">
        <v>17</v>
      </c>
      <c r="M365" s="56">
        <v>456.7</v>
      </c>
      <c r="N365" s="39"/>
      <c r="O365" s="39"/>
      <c r="P365" s="39"/>
      <c r="Q365" s="56">
        <v>456.7</v>
      </c>
      <c r="R365" s="57"/>
      <c r="S365" s="57"/>
      <c r="T365" s="18">
        <f t="shared" si="353"/>
        <v>49546469.600000001</v>
      </c>
      <c r="U365" s="18">
        <f t="shared" si="354"/>
        <v>38794885.700000003</v>
      </c>
      <c r="V365" s="18">
        <v>0</v>
      </c>
      <c r="W365" s="18">
        <f t="shared" si="355"/>
        <v>38794885.700000003</v>
      </c>
      <c r="X365" s="18">
        <v>0</v>
      </c>
      <c r="Y365" s="18">
        <v>0</v>
      </c>
      <c r="Z365" s="18">
        <v>0</v>
      </c>
      <c r="AA365" s="18">
        <v>0</v>
      </c>
      <c r="AB365" s="18">
        <f t="shared" si="356"/>
        <v>10751583.9</v>
      </c>
      <c r="AC365" s="18">
        <v>0</v>
      </c>
      <c r="AD365" s="18">
        <f t="shared" si="357"/>
        <v>10751583.9</v>
      </c>
      <c r="AE365" s="18">
        <v>0</v>
      </c>
      <c r="AF365" s="18">
        <v>0</v>
      </c>
      <c r="AG365" s="18">
        <v>0</v>
      </c>
      <c r="AH365" s="18">
        <v>0</v>
      </c>
      <c r="AI365" s="73">
        <v>0.78300000000000003</v>
      </c>
      <c r="AJ365" s="81">
        <f t="shared" si="358"/>
        <v>0.217</v>
      </c>
      <c r="AK365" s="23">
        <f t="shared" si="315"/>
        <v>49546469.600000001</v>
      </c>
      <c r="AL365" s="22">
        <f t="shared" si="359"/>
        <v>38794885.700000003</v>
      </c>
      <c r="AM365" s="22">
        <f t="shared" si="360"/>
        <v>10751583.9</v>
      </c>
      <c r="AN365" s="74" t="b">
        <f t="shared" si="295"/>
        <v>1</v>
      </c>
      <c r="AO365" s="74" t="b">
        <f t="shared" si="296"/>
        <v>1</v>
      </c>
      <c r="AP365" s="74" t="b">
        <f t="shared" si="297"/>
        <v>1</v>
      </c>
      <c r="AQ365" s="5"/>
      <c r="AR365" s="28" t="s">
        <v>1125</v>
      </c>
      <c r="AS365" s="28">
        <v>2024</v>
      </c>
      <c r="AT365" t="b">
        <f t="shared" si="298"/>
        <v>1</v>
      </c>
      <c r="AU365" t="b">
        <f t="shared" si="299"/>
        <v>1</v>
      </c>
      <c r="AV365" t="b">
        <f t="shared" si="300"/>
        <v>1</v>
      </c>
      <c r="AW365" s="83">
        <f t="shared" si="327"/>
        <v>0</v>
      </c>
      <c r="AX365" s="83">
        <f t="shared" si="328"/>
        <v>0</v>
      </c>
      <c r="AY365" s="72" t="b">
        <f t="shared" si="329"/>
        <v>1</v>
      </c>
    </row>
    <row r="366" spans="1:51" ht="23.25" x14ac:dyDescent="0.35">
      <c r="A366" s="49">
        <v>825</v>
      </c>
      <c r="B366" s="77" t="s">
        <v>924</v>
      </c>
      <c r="C366" s="50">
        <v>26</v>
      </c>
      <c r="D366" s="51">
        <v>43264</v>
      </c>
      <c r="E366" s="52">
        <v>404.1</v>
      </c>
      <c r="F366" s="53">
        <v>19</v>
      </c>
      <c r="G366" s="52">
        <v>404.1</v>
      </c>
      <c r="H366" s="53">
        <v>19</v>
      </c>
      <c r="I366" s="54" t="s">
        <v>1166</v>
      </c>
      <c r="J366" s="54" t="s">
        <v>1167</v>
      </c>
      <c r="K366" s="55">
        <v>19</v>
      </c>
      <c r="L366" s="55">
        <v>19</v>
      </c>
      <c r="M366" s="56">
        <v>404.1</v>
      </c>
      <c r="N366" s="39"/>
      <c r="O366" s="39"/>
      <c r="P366" s="39"/>
      <c r="Q366" s="56">
        <v>404.1</v>
      </c>
      <c r="R366" s="57"/>
      <c r="S366" s="57"/>
      <c r="T366" s="18">
        <f t="shared" si="353"/>
        <v>43840000.799999997</v>
      </c>
      <c r="U366" s="18">
        <f t="shared" si="354"/>
        <v>34326720.630000003</v>
      </c>
      <c r="V366" s="18">
        <v>0</v>
      </c>
      <c r="W366" s="18">
        <f t="shared" si="355"/>
        <v>34326720.630000003</v>
      </c>
      <c r="X366" s="18">
        <v>0</v>
      </c>
      <c r="Y366" s="18">
        <v>0</v>
      </c>
      <c r="Z366" s="18">
        <v>0</v>
      </c>
      <c r="AA366" s="18">
        <v>0</v>
      </c>
      <c r="AB366" s="18">
        <f t="shared" si="356"/>
        <v>9513280.1699999999</v>
      </c>
      <c r="AC366" s="18">
        <v>0</v>
      </c>
      <c r="AD366" s="18">
        <f t="shared" si="357"/>
        <v>9513280.1699999999</v>
      </c>
      <c r="AE366" s="18">
        <v>0</v>
      </c>
      <c r="AF366" s="18">
        <v>0</v>
      </c>
      <c r="AG366" s="18">
        <v>0</v>
      </c>
      <c r="AH366" s="18">
        <v>0</v>
      </c>
      <c r="AI366" s="73">
        <v>0.78300000000000003</v>
      </c>
      <c r="AJ366" s="81">
        <f t="shared" si="358"/>
        <v>0.217</v>
      </c>
      <c r="AK366" s="23">
        <f t="shared" si="315"/>
        <v>43840000.799999997</v>
      </c>
      <c r="AL366" s="22">
        <f t="shared" si="359"/>
        <v>34326720.630000003</v>
      </c>
      <c r="AM366" s="22">
        <f t="shared" si="360"/>
        <v>9513280.1699999999</v>
      </c>
      <c r="AN366" s="74" t="b">
        <f t="shared" si="295"/>
        <v>1</v>
      </c>
      <c r="AO366" s="74" t="b">
        <f t="shared" si="296"/>
        <v>1</v>
      </c>
      <c r="AP366" s="74" t="b">
        <f t="shared" si="297"/>
        <v>1</v>
      </c>
      <c r="AQ366" s="5"/>
      <c r="AR366" s="28" t="s">
        <v>1125</v>
      </c>
      <c r="AS366" s="28">
        <v>2024</v>
      </c>
      <c r="AT366" t="b">
        <f t="shared" si="298"/>
        <v>1</v>
      </c>
      <c r="AU366" t="b">
        <f t="shared" si="299"/>
        <v>1</v>
      </c>
      <c r="AV366" t="b">
        <f t="shared" si="300"/>
        <v>1</v>
      </c>
      <c r="AW366" s="83">
        <f t="shared" si="327"/>
        <v>0</v>
      </c>
      <c r="AX366" s="83">
        <f t="shared" si="328"/>
        <v>0</v>
      </c>
      <c r="AY366" s="72" t="b">
        <f t="shared" si="329"/>
        <v>1</v>
      </c>
    </row>
    <row r="367" spans="1:51" ht="23.25" x14ac:dyDescent="0.35">
      <c r="A367" s="49">
        <v>826</v>
      </c>
      <c r="B367" s="77" t="s">
        <v>925</v>
      </c>
      <c r="C367" s="50">
        <v>7</v>
      </c>
      <c r="D367" s="51">
        <v>43517</v>
      </c>
      <c r="E367" s="52">
        <v>481.2</v>
      </c>
      <c r="F367" s="53">
        <v>28</v>
      </c>
      <c r="G367" s="52">
        <v>481.2</v>
      </c>
      <c r="H367" s="53">
        <v>28</v>
      </c>
      <c r="I367" s="54" t="s">
        <v>1166</v>
      </c>
      <c r="J367" s="54" t="s">
        <v>1167</v>
      </c>
      <c r="K367" s="55">
        <v>28</v>
      </c>
      <c r="L367" s="55">
        <v>28</v>
      </c>
      <c r="M367" s="56">
        <v>481.2</v>
      </c>
      <c r="N367" s="39"/>
      <c r="O367" s="39"/>
      <c r="P367" s="39"/>
      <c r="Q367" s="56">
        <v>481.2</v>
      </c>
      <c r="R367" s="57"/>
      <c r="S367" s="57"/>
      <c r="T367" s="18">
        <f t="shared" si="353"/>
        <v>52204425.600000001</v>
      </c>
      <c r="U367" s="18">
        <f t="shared" si="354"/>
        <v>40876065.240000002</v>
      </c>
      <c r="V367" s="18">
        <v>15644523.970000001</v>
      </c>
      <c r="W367" s="18">
        <f>U367-V367</f>
        <v>25231541.27</v>
      </c>
      <c r="X367" s="18">
        <v>0</v>
      </c>
      <c r="Y367" s="18">
        <v>0</v>
      </c>
      <c r="Z367" s="18">
        <v>0</v>
      </c>
      <c r="AA367" s="18">
        <v>0</v>
      </c>
      <c r="AB367" s="18">
        <f t="shared" si="356"/>
        <v>11328360.359999999</v>
      </c>
      <c r="AC367" s="18">
        <v>4335710.99</v>
      </c>
      <c r="AD367" s="18">
        <f>AB367-AC367</f>
        <v>6992649.3700000001</v>
      </c>
      <c r="AE367" s="18">
        <v>0</v>
      </c>
      <c r="AF367" s="18">
        <v>0</v>
      </c>
      <c r="AG367" s="18">
        <v>0</v>
      </c>
      <c r="AH367" s="18">
        <v>0</v>
      </c>
      <c r="AI367" s="73">
        <v>0.78300000000000003</v>
      </c>
      <c r="AJ367" s="81">
        <f t="shared" si="358"/>
        <v>0.217</v>
      </c>
      <c r="AK367" s="23">
        <f t="shared" si="315"/>
        <v>52204425.600000001</v>
      </c>
      <c r="AL367" s="22">
        <f t="shared" si="359"/>
        <v>40876065.240000002</v>
      </c>
      <c r="AM367" s="22">
        <f t="shared" si="360"/>
        <v>11328360.359999999</v>
      </c>
      <c r="AN367" s="74" t="b">
        <f t="shared" si="295"/>
        <v>1</v>
      </c>
      <c r="AO367" s="74" t="b">
        <f t="shared" si="296"/>
        <v>1</v>
      </c>
      <c r="AP367" s="74" t="b">
        <f t="shared" si="297"/>
        <v>1</v>
      </c>
      <c r="AQ367" s="5"/>
      <c r="AR367" s="28" t="s">
        <v>1125</v>
      </c>
      <c r="AS367" s="28">
        <v>2024</v>
      </c>
      <c r="AT367" t="b">
        <f t="shared" si="298"/>
        <v>1</v>
      </c>
      <c r="AU367" t="b">
        <f t="shared" si="299"/>
        <v>1</v>
      </c>
      <c r="AV367" t="b">
        <f t="shared" si="300"/>
        <v>1</v>
      </c>
      <c r="AW367" s="83">
        <f t="shared" si="327"/>
        <v>0.38</v>
      </c>
      <c r="AX367" s="83">
        <f t="shared" si="328"/>
        <v>0.38</v>
      </c>
      <c r="AY367" s="72" t="b">
        <f t="shared" si="329"/>
        <v>1</v>
      </c>
    </row>
    <row r="368" spans="1:51" ht="23.25" x14ac:dyDescent="0.35">
      <c r="A368" s="49">
        <v>828</v>
      </c>
      <c r="B368" s="77" t="s">
        <v>927</v>
      </c>
      <c r="C368" s="50">
        <v>52</v>
      </c>
      <c r="D368" s="51">
        <v>43713</v>
      </c>
      <c r="E368" s="52">
        <v>71</v>
      </c>
      <c r="F368" s="53">
        <v>5</v>
      </c>
      <c r="G368" s="52">
        <v>71</v>
      </c>
      <c r="H368" s="53">
        <v>5</v>
      </c>
      <c r="I368" s="54" t="s">
        <v>1166</v>
      </c>
      <c r="J368" s="54" t="s">
        <v>1167</v>
      </c>
      <c r="K368" s="55">
        <v>5</v>
      </c>
      <c r="L368" s="55">
        <v>5</v>
      </c>
      <c r="M368" s="56">
        <v>71</v>
      </c>
      <c r="N368" s="39"/>
      <c r="O368" s="39"/>
      <c r="P368" s="39"/>
      <c r="Q368" s="56">
        <v>71</v>
      </c>
      <c r="R368" s="57"/>
      <c r="S368" s="57"/>
      <c r="T368" s="18">
        <f t="shared" si="353"/>
        <v>7702648</v>
      </c>
      <c r="U368" s="18">
        <f t="shared" si="354"/>
        <v>6031173.3799999999</v>
      </c>
      <c r="V368" s="18">
        <v>0</v>
      </c>
      <c r="W368" s="18">
        <f t="shared" si="355"/>
        <v>6031173.3799999999</v>
      </c>
      <c r="X368" s="18">
        <v>0</v>
      </c>
      <c r="Y368" s="18">
        <v>0</v>
      </c>
      <c r="Z368" s="18">
        <v>0</v>
      </c>
      <c r="AA368" s="18">
        <v>0</v>
      </c>
      <c r="AB368" s="18">
        <f t="shared" si="356"/>
        <v>1671474.62</v>
      </c>
      <c r="AC368" s="18">
        <v>0</v>
      </c>
      <c r="AD368" s="18">
        <f t="shared" si="357"/>
        <v>1671474.62</v>
      </c>
      <c r="AE368" s="18">
        <v>0</v>
      </c>
      <c r="AF368" s="18">
        <v>0</v>
      </c>
      <c r="AG368" s="18">
        <v>0</v>
      </c>
      <c r="AH368" s="18">
        <v>0</v>
      </c>
      <c r="AI368" s="73">
        <v>0.78300000000000003</v>
      </c>
      <c r="AJ368" s="81">
        <f t="shared" si="358"/>
        <v>0.217</v>
      </c>
      <c r="AK368" s="23">
        <f t="shared" si="315"/>
        <v>7702648</v>
      </c>
      <c r="AL368" s="22">
        <f t="shared" si="359"/>
        <v>6031173.3799999999</v>
      </c>
      <c r="AM368" s="22">
        <f t="shared" si="360"/>
        <v>1671474.62</v>
      </c>
      <c r="AN368" s="74" t="b">
        <f t="shared" si="295"/>
        <v>1</v>
      </c>
      <c r="AO368" s="74" t="b">
        <f t="shared" si="296"/>
        <v>1</v>
      </c>
      <c r="AP368" s="74" t="b">
        <f t="shared" si="297"/>
        <v>1</v>
      </c>
      <c r="AQ368" s="5"/>
      <c r="AR368" s="28" t="s">
        <v>1125</v>
      </c>
      <c r="AS368" s="28">
        <v>2024</v>
      </c>
      <c r="AT368" t="b">
        <f t="shared" si="298"/>
        <v>1</v>
      </c>
      <c r="AU368" t="b">
        <f t="shared" si="299"/>
        <v>1</v>
      </c>
      <c r="AV368" t="b">
        <f t="shared" si="300"/>
        <v>1</v>
      </c>
      <c r="AW368" s="83">
        <f t="shared" si="327"/>
        <v>0</v>
      </c>
      <c r="AX368" s="83">
        <f t="shared" si="328"/>
        <v>0</v>
      </c>
      <c r="AY368" s="72" t="b">
        <f t="shared" si="329"/>
        <v>1</v>
      </c>
    </row>
    <row r="369" spans="1:51" s="14" customFormat="1" ht="20.25" customHeight="1" x14ac:dyDescent="0.35">
      <c r="A369" s="181" t="s">
        <v>1073</v>
      </c>
      <c r="B369" s="181"/>
      <c r="C369" s="181"/>
      <c r="D369" s="181"/>
      <c r="E369" s="58">
        <f>SUM(E370:E378)</f>
        <v>1260.0999999999999</v>
      </c>
      <c r="F369" s="59">
        <f t="shared" ref="F369:AH369" si="361">SUM(F370:F378)</f>
        <v>75</v>
      </c>
      <c r="G369" s="47">
        <f t="shared" si="361"/>
        <v>1260.0999999999999</v>
      </c>
      <c r="H369" s="6">
        <f t="shared" si="361"/>
        <v>75</v>
      </c>
      <c r="I369" s="6"/>
      <c r="J369" s="6"/>
      <c r="K369" s="32">
        <f t="shared" ref="K369:M369" si="362">SUM(K370:K378)</f>
        <v>75</v>
      </c>
      <c r="L369" s="32">
        <f t="shared" si="362"/>
        <v>75</v>
      </c>
      <c r="M369" s="31">
        <f t="shared" si="362"/>
        <v>1260.0999999999999</v>
      </c>
      <c r="N369" s="32">
        <f t="shared" si="361"/>
        <v>0</v>
      </c>
      <c r="O369" s="32">
        <f t="shared" si="361"/>
        <v>0</v>
      </c>
      <c r="P369" s="32">
        <f t="shared" si="361"/>
        <v>0</v>
      </c>
      <c r="Q369" s="31">
        <f t="shared" si="361"/>
        <v>1260.0999999999999</v>
      </c>
      <c r="R369" s="48">
        <f t="shared" si="361"/>
        <v>0</v>
      </c>
      <c r="S369" s="48">
        <f t="shared" si="361"/>
        <v>0</v>
      </c>
      <c r="T369" s="19">
        <f t="shared" si="361"/>
        <v>136705728.80000001</v>
      </c>
      <c r="U369" s="19">
        <f t="shared" si="361"/>
        <v>113602460.63</v>
      </c>
      <c r="V369" s="19">
        <f t="shared" si="361"/>
        <v>12744102.720000001</v>
      </c>
      <c r="W369" s="19">
        <f t="shared" si="361"/>
        <v>100858357.91</v>
      </c>
      <c r="X369" s="19">
        <f t="shared" si="361"/>
        <v>0</v>
      </c>
      <c r="Y369" s="19">
        <f t="shared" si="361"/>
        <v>0</v>
      </c>
      <c r="Z369" s="19">
        <f t="shared" si="361"/>
        <v>0</v>
      </c>
      <c r="AA369" s="19">
        <f t="shared" si="361"/>
        <v>0</v>
      </c>
      <c r="AB369" s="19">
        <f t="shared" si="361"/>
        <v>23103268.170000002</v>
      </c>
      <c r="AC369" s="19">
        <f t="shared" si="361"/>
        <v>2591760.96</v>
      </c>
      <c r="AD369" s="19">
        <f t="shared" si="361"/>
        <v>20511507.210000001</v>
      </c>
      <c r="AE369" s="19">
        <f t="shared" si="361"/>
        <v>0</v>
      </c>
      <c r="AF369" s="19">
        <f t="shared" si="361"/>
        <v>0</v>
      </c>
      <c r="AG369" s="19">
        <f t="shared" si="361"/>
        <v>0</v>
      </c>
      <c r="AH369" s="19">
        <f t="shared" si="361"/>
        <v>0</v>
      </c>
      <c r="AI369" s="73">
        <v>0.83099999999999996</v>
      </c>
      <c r="AJ369" s="73">
        <f t="shared" ref="AJ369" si="363">1-AI369</f>
        <v>0.16900000000000001</v>
      </c>
      <c r="AK369" s="23">
        <f t="shared" si="315"/>
        <v>136705728.80000001</v>
      </c>
      <c r="AL369" s="23">
        <f t="shared" ref="AL369" si="364">ROUND(AK369*AI369,2)</f>
        <v>113602460.63</v>
      </c>
      <c r="AM369" s="23">
        <f t="shared" ref="AM369" si="365">AK369-AL369</f>
        <v>23103268.170000002</v>
      </c>
      <c r="AN369" s="74" t="b">
        <f t="shared" si="295"/>
        <v>1</v>
      </c>
      <c r="AO369" s="74" t="b">
        <f t="shared" si="296"/>
        <v>1</v>
      </c>
      <c r="AP369" s="74" t="b">
        <f t="shared" si="297"/>
        <v>1</v>
      </c>
      <c r="AQ369" s="6"/>
      <c r="AR369" s="29"/>
      <c r="AS369" s="29"/>
      <c r="AT369" t="b">
        <f t="shared" si="298"/>
        <v>1</v>
      </c>
      <c r="AU369" t="b">
        <f t="shared" si="299"/>
        <v>1</v>
      </c>
      <c r="AV369" t="b">
        <f t="shared" si="300"/>
        <v>1</v>
      </c>
      <c r="AW369" s="83">
        <f t="shared" si="327"/>
        <v>0.11</v>
      </c>
      <c r="AX369" s="83">
        <f t="shared" si="328"/>
        <v>0.11</v>
      </c>
      <c r="AY369" s="72" t="b">
        <f t="shared" si="329"/>
        <v>1</v>
      </c>
    </row>
    <row r="370" spans="1:51" ht="23.25" x14ac:dyDescent="0.35">
      <c r="A370" s="49">
        <v>946</v>
      </c>
      <c r="B370" s="77" t="s">
        <v>1088</v>
      </c>
      <c r="C370" s="50">
        <v>1909</v>
      </c>
      <c r="D370" s="51">
        <v>43398</v>
      </c>
      <c r="E370" s="52">
        <v>55.8</v>
      </c>
      <c r="F370" s="53">
        <v>9</v>
      </c>
      <c r="G370" s="52">
        <v>55.8</v>
      </c>
      <c r="H370" s="53">
        <v>9</v>
      </c>
      <c r="I370" s="54" t="s">
        <v>1166</v>
      </c>
      <c r="J370" s="54" t="s">
        <v>1167</v>
      </c>
      <c r="K370" s="55">
        <v>9</v>
      </c>
      <c r="L370" s="55">
        <v>9</v>
      </c>
      <c r="M370" s="56">
        <v>55.8</v>
      </c>
      <c r="N370" s="39"/>
      <c r="O370" s="39"/>
      <c r="P370" s="39"/>
      <c r="Q370" s="56">
        <v>55.8</v>
      </c>
      <c r="R370" s="57"/>
      <c r="S370" s="57"/>
      <c r="T370" s="18">
        <f t="shared" ref="T370:T378" si="366">AK370</f>
        <v>6053630.4000000004</v>
      </c>
      <c r="U370" s="18">
        <f t="shared" ref="U370:U378" si="367">T370*AI370</f>
        <v>5030566.8600000003</v>
      </c>
      <c r="V370" s="18">
        <v>0</v>
      </c>
      <c r="W370" s="18">
        <f t="shared" ref="W370:W377" si="368">U370</f>
        <v>5030566.8600000003</v>
      </c>
      <c r="X370" s="18">
        <v>0</v>
      </c>
      <c r="Y370" s="18">
        <v>0</v>
      </c>
      <c r="Z370" s="18">
        <v>0</v>
      </c>
      <c r="AA370" s="18">
        <v>0</v>
      </c>
      <c r="AB370" s="18">
        <f t="shared" ref="AB370:AB378" si="369">T370-U370</f>
        <v>1023063.54</v>
      </c>
      <c r="AC370" s="18">
        <v>0</v>
      </c>
      <c r="AD370" s="18">
        <f t="shared" ref="AD370:AD377" si="370">AB370</f>
        <v>1023063.54</v>
      </c>
      <c r="AE370" s="18">
        <v>0</v>
      </c>
      <c r="AF370" s="18">
        <v>0</v>
      </c>
      <c r="AG370" s="18">
        <v>0</v>
      </c>
      <c r="AH370" s="18">
        <v>0</v>
      </c>
      <c r="AI370" s="73">
        <v>0.83099999999999996</v>
      </c>
      <c r="AJ370" s="81">
        <f t="shared" ref="AJ370:AJ378" si="371">1-AI370</f>
        <v>0.16900000000000001</v>
      </c>
      <c r="AK370" s="23">
        <f t="shared" si="315"/>
        <v>6053630.4000000004</v>
      </c>
      <c r="AL370" s="22">
        <f t="shared" ref="AL370:AL378" si="372">ROUND(AK370*AI370,2)</f>
        <v>5030566.8600000003</v>
      </c>
      <c r="AM370" s="22">
        <f t="shared" ref="AM370:AM378" si="373">AK370-AL370</f>
        <v>1023063.54</v>
      </c>
      <c r="AN370" s="74" t="b">
        <f t="shared" si="295"/>
        <v>1</v>
      </c>
      <c r="AO370" s="74" t="b">
        <f t="shared" si="296"/>
        <v>1</v>
      </c>
      <c r="AP370" s="74" t="b">
        <f t="shared" si="297"/>
        <v>1</v>
      </c>
      <c r="AQ370" s="5"/>
      <c r="AR370" s="28" t="s">
        <v>1125</v>
      </c>
      <c r="AS370" s="28">
        <v>2024</v>
      </c>
      <c r="AT370" t="b">
        <f t="shared" si="298"/>
        <v>1</v>
      </c>
      <c r="AU370" t="b">
        <f t="shared" si="299"/>
        <v>1</v>
      </c>
      <c r="AV370" t="b">
        <f t="shared" si="300"/>
        <v>1</v>
      </c>
      <c r="AW370" s="83">
        <f t="shared" si="327"/>
        <v>0</v>
      </c>
      <c r="AX370" s="83">
        <f t="shared" si="328"/>
        <v>0</v>
      </c>
      <c r="AY370" s="72" t="b">
        <f t="shared" si="329"/>
        <v>1</v>
      </c>
    </row>
    <row r="371" spans="1:51" ht="23.25" x14ac:dyDescent="0.35">
      <c r="A371" s="49">
        <v>947</v>
      </c>
      <c r="B371" s="77" t="s">
        <v>1089</v>
      </c>
      <c r="C371" s="50">
        <v>2486</v>
      </c>
      <c r="D371" s="51">
        <v>43798</v>
      </c>
      <c r="E371" s="52">
        <v>48.5</v>
      </c>
      <c r="F371" s="53">
        <v>9</v>
      </c>
      <c r="G371" s="52">
        <v>48.5</v>
      </c>
      <c r="H371" s="53">
        <v>9</v>
      </c>
      <c r="I371" s="54" t="s">
        <v>1166</v>
      </c>
      <c r="J371" s="54" t="s">
        <v>1167</v>
      </c>
      <c r="K371" s="55">
        <v>9</v>
      </c>
      <c r="L371" s="55">
        <v>9</v>
      </c>
      <c r="M371" s="56">
        <v>48.5</v>
      </c>
      <c r="N371" s="39"/>
      <c r="O371" s="39"/>
      <c r="P371" s="39"/>
      <c r="Q371" s="56">
        <v>48.5</v>
      </c>
      <c r="R371" s="57"/>
      <c r="S371" s="57"/>
      <c r="T371" s="18">
        <f t="shared" si="366"/>
        <v>5261668</v>
      </c>
      <c r="U371" s="18">
        <f t="shared" si="367"/>
        <v>4372446.1100000003</v>
      </c>
      <c r="V371" s="18">
        <v>0</v>
      </c>
      <c r="W371" s="18">
        <f t="shared" si="368"/>
        <v>4372446.1100000003</v>
      </c>
      <c r="X371" s="18">
        <v>0</v>
      </c>
      <c r="Y371" s="18">
        <v>0</v>
      </c>
      <c r="Z371" s="18">
        <v>0</v>
      </c>
      <c r="AA371" s="18">
        <v>0</v>
      </c>
      <c r="AB371" s="18">
        <f t="shared" si="369"/>
        <v>889221.89</v>
      </c>
      <c r="AC371" s="18">
        <v>0</v>
      </c>
      <c r="AD371" s="18">
        <f t="shared" si="370"/>
        <v>889221.89</v>
      </c>
      <c r="AE371" s="18">
        <v>0</v>
      </c>
      <c r="AF371" s="18">
        <v>0</v>
      </c>
      <c r="AG371" s="18">
        <v>0</v>
      </c>
      <c r="AH371" s="18">
        <v>0</v>
      </c>
      <c r="AI371" s="73">
        <v>0.83099999999999996</v>
      </c>
      <c r="AJ371" s="81">
        <f t="shared" si="371"/>
        <v>0.16900000000000001</v>
      </c>
      <c r="AK371" s="23">
        <f t="shared" si="315"/>
        <v>5261668</v>
      </c>
      <c r="AL371" s="22">
        <f t="shared" si="372"/>
        <v>4372446.1100000003</v>
      </c>
      <c r="AM371" s="22">
        <f t="shared" si="373"/>
        <v>889221.89</v>
      </c>
      <c r="AN371" s="74" t="b">
        <f t="shared" si="295"/>
        <v>1</v>
      </c>
      <c r="AO371" s="74" t="b">
        <f t="shared" si="296"/>
        <v>1</v>
      </c>
      <c r="AP371" s="74" t="b">
        <f t="shared" si="297"/>
        <v>1</v>
      </c>
      <c r="AQ371" s="5"/>
      <c r="AR371" s="28" t="s">
        <v>1125</v>
      </c>
      <c r="AS371" s="28">
        <v>2024</v>
      </c>
      <c r="AT371" t="b">
        <f t="shared" si="298"/>
        <v>1</v>
      </c>
      <c r="AU371" t="b">
        <f t="shared" si="299"/>
        <v>1</v>
      </c>
      <c r="AV371" t="b">
        <f t="shared" si="300"/>
        <v>1</v>
      </c>
      <c r="AW371" s="83">
        <f t="shared" si="327"/>
        <v>0</v>
      </c>
      <c r="AX371" s="83">
        <f t="shared" si="328"/>
        <v>0</v>
      </c>
      <c r="AY371" s="72" t="b">
        <f t="shared" si="329"/>
        <v>1</v>
      </c>
    </row>
    <row r="372" spans="1:51" ht="23.25" x14ac:dyDescent="0.35">
      <c r="A372" s="49">
        <v>948</v>
      </c>
      <c r="B372" s="77" t="s">
        <v>1090</v>
      </c>
      <c r="C372" s="50">
        <v>1908</v>
      </c>
      <c r="D372" s="51">
        <v>43398</v>
      </c>
      <c r="E372" s="52">
        <v>65.599999999999994</v>
      </c>
      <c r="F372" s="53">
        <v>2</v>
      </c>
      <c r="G372" s="52">
        <v>65.599999999999994</v>
      </c>
      <c r="H372" s="53">
        <v>2</v>
      </c>
      <c r="I372" s="54" t="s">
        <v>1166</v>
      </c>
      <c r="J372" s="54" t="s">
        <v>1167</v>
      </c>
      <c r="K372" s="55">
        <v>2</v>
      </c>
      <c r="L372" s="55">
        <v>2</v>
      </c>
      <c r="M372" s="56">
        <v>65.599999999999994</v>
      </c>
      <c r="N372" s="39"/>
      <c r="O372" s="39"/>
      <c r="P372" s="39"/>
      <c r="Q372" s="56">
        <v>65.599999999999994</v>
      </c>
      <c r="R372" s="57"/>
      <c r="S372" s="57"/>
      <c r="T372" s="18">
        <f t="shared" si="366"/>
        <v>7116812.7999999998</v>
      </c>
      <c r="U372" s="18">
        <f t="shared" si="367"/>
        <v>5914071.4400000004</v>
      </c>
      <c r="V372" s="18">
        <v>0</v>
      </c>
      <c r="W372" s="18">
        <f t="shared" si="368"/>
        <v>5914071.4400000004</v>
      </c>
      <c r="X372" s="18">
        <v>0</v>
      </c>
      <c r="Y372" s="18">
        <v>0</v>
      </c>
      <c r="Z372" s="18">
        <v>0</v>
      </c>
      <c r="AA372" s="18">
        <v>0</v>
      </c>
      <c r="AB372" s="18">
        <f t="shared" si="369"/>
        <v>1202741.3600000001</v>
      </c>
      <c r="AC372" s="18">
        <v>0</v>
      </c>
      <c r="AD372" s="18">
        <f t="shared" si="370"/>
        <v>1202741.3600000001</v>
      </c>
      <c r="AE372" s="18">
        <v>0</v>
      </c>
      <c r="AF372" s="18">
        <v>0</v>
      </c>
      <c r="AG372" s="18">
        <v>0</v>
      </c>
      <c r="AH372" s="18">
        <v>0</v>
      </c>
      <c r="AI372" s="73">
        <v>0.83099999999999996</v>
      </c>
      <c r="AJ372" s="81">
        <f t="shared" si="371"/>
        <v>0.16900000000000001</v>
      </c>
      <c r="AK372" s="23">
        <f t="shared" si="315"/>
        <v>7116812.7999999998</v>
      </c>
      <c r="AL372" s="22">
        <f t="shared" si="372"/>
        <v>5914071.4400000004</v>
      </c>
      <c r="AM372" s="22">
        <f t="shared" si="373"/>
        <v>1202741.3600000001</v>
      </c>
      <c r="AN372" s="74" t="b">
        <f t="shared" si="295"/>
        <v>1</v>
      </c>
      <c r="AO372" s="74" t="b">
        <f t="shared" si="296"/>
        <v>1</v>
      </c>
      <c r="AP372" s="74" t="b">
        <f t="shared" si="297"/>
        <v>1</v>
      </c>
      <c r="AQ372" s="5"/>
      <c r="AR372" s="28" t="s">
        <v>1125</v>
      </c>
      <c r="AS372" s="28">
        <v>2024</v>
      </c>
      <c r="AT372" t="b">
        <f t="shared" si="298"/>
        <v>1</v>
      </c>
      <c r="AU372" t="b">
        <f t="shared" si="299"/>
        <v>1</v>
      </c>
      <c r="AV372" t="b">
        <f t="shared" si="300"/>
        <v>1</v>
      </c>
      <c r="AW372" s="83">
        <f t="shared" si="327"/>
        <v>0</v>
      </c>
      <c r="AX372" s="83">
        <f t="shared" si="328"/>
        <v>0</v>
      </c>
      <c r="AY372" s="72" t="b">
        <f t="shared" si="329"/>
        <v>1</v>
      </c>
    </row>
    <row r="373" spans="1:51" ht="23.25" x14ac:dyDescent="0.35">
      <c r="A373" s="49">
        <v>949</v>
      </c>
      <c r="B373" s="77" t="s">
        <v>1091</v>
      </c>
      <c r="C373" s="50">
        <v>2486</v>
      </c>
      <c r="D373" s="51">
        <v>43798</v>
      </c>
      <c r="E373" s="52">
        <v>87.2</v>
      </c>
      <c r="F373" s="53">
        <v>1</v>
      </c>
      <c r="G373" s="52">
        <v>87.2</v>
      </c>
      <c r="H373" s="53">
        <v>1</v>
      </c>
      <c r="I373" s="54" t="s">
        <v>1166</v>
      </c>
      <c r="J373" s="54" t="s">
        <v>1167</v>
      </c>
      <c r="K373" s="55">
        <v>1</v>
      </c>
      <c r="L373" s="55">
        <v>1</v>
      </c>
      <c r="M373" s="56">
        <v>87.2</v>
      </c>
      <c r="N373" s="39"/>
      <c r="O373" s="39"/>
      <c r="P373" s="39"/>
      <c r="Q373" s="56">
        <v>87.2</v>
      </c>
      <c r="R373" s="57"/>
      <c r="S373" s="57"/>
      <c r="T373" s="18">
        <f t="shared" si="366"/>
        <v>9460153.5999999996</v>
      </c>
      <c r="U373" s="18">
        <f t="shared" si="367"/>
        <v>7861387.6399999997</v>
      </c>
      <c r="V373" s="18">
        <v>0</v>
      </c>
      <c r="W373" s="18">
        <f t="shared" si="368"/>
        <v>7861387.6399999997</v>
      </c>
      <c r="X373" s="18">
        <v>0</v>
      </c>
      <c r="Y373" s="18">
        <v>0</v>
      </c>
      <c r="Z373" s="18">
        <v>0</v>
      </c>
      <c r="AA373" s="18">
        <v>0</v>
      </c>
      <c r="AB373" s="18">
        <f t="shared" si="369"/>
        <v>1598765.96</v>
      </c>
      <c r="AC373" s="18">
        <v>0</v>
      </c>
      <c r="AD373" s="18">
        <f t="shared" si="370"/>
        <v>1598765.96</v>
      </c>
      <c r="AE373" s="18">
        <v>0</v>
      </c>
      <c r="AF373" s="18">
        <v>0</v>
      </c>
      <c r="AG373" s="18">
        <v>0</v>
      </c>
      <c r="AH373" s="18">
        <v>0</v>
      </c>
      <c r="AI373" s="73">
        <v>0.83099999999999996</v>
      </c>
      <c r="AJ373" s="81">
        <f t="shared" si="371"/>
        <v>0.16900000000000001</v>
      </c>
      <c r="AK373" s="23">
        <f t="shared" si="315"/>
        <v>9460153.5999999996</v>
      </c>
      <c r="AL373" s="22">
        <f t="shared" si="372"/>
        <v>7861387.6399999997</v>
      </c>
      <c r="AM373" s="22">
        <f t="shared" si="373"/>
        <v>1598765.96</v>
      </c>
      <c r="AN373" s="74" t="b">
        <f t="shared" si="295"/>
        <v>1</v>
      </c>
      <c r="AO373" s="74" t="b">
        <f t="shared" si="296"/>
        <v>1</v>
      </c>
      <c r="AP373" s="74" t="b">
        <f t="shared" si="297"/>
        <v>1</v>
      </c>
      <c r="AQ373" s="5"/>
      <c r="AR373" s="28" t="s">
        <v>1125</v>
      </c>
      <c r="AS373" s="28">
        <v>2024</v>
      </c>
      <c r="AT373" t="b">
        <f t="shared" si="298"/>
        <v>1</v>
      </c>
      <c r="AU373" t="b">
        <f t="shared" si="299"/>
        <v>1</v>
      </c>
      <c r="AV373" t="b">
        <f t="shared" si="300"/>
        <v>1</v>
      </c>
      <c r="AW373" s="83">
        <f t="shared" si="327"/>
        <v>0</v>
      </c>
      <c r="AX373" s="83">
        <f t="shared" si="328"/>
        <v>0</v>
      </c>
      <c r="AY373" s="72" t="b">
        <f t="shared" si="329"/>
        <v>1</v>
      </c>
    </row>
    <row r="374" spans="1:51" ht="23.25" x14ac:dyDescent="0.35">
      <c r="A374" s="49">
        <v>950</v>
      </c>
      <c r="B374" s="77" t="s">
        <v>1092</v>
      </c>
      <c r="C374" s="50">
        <v>1922</v>
      </c>
      <c r="D374" s="51">
        <v>43398</v>
      </c>
      <c r="E374" s="52">
        <v>79.8</v>
      </c>
      <c r="F374" s="53">
        <v>2</v>
      </c>
      <c r="G374" s="52">
        <v>79.8</v>
      </c>
      <c r="H374" s="53">
        <v>2</v>
      </c>
      <c r="I374" s="54" t="s">
        <v>1166</v>
      </c>
      <c r="J374" s="54" t="s">
        <v>1167</v>
      </c>
      <c r="K374" s="55">
        <v>2</v>
      </c>
      <c r="L374" s="55">
        <v>2</v>
      </c>
      <c r="M374" s="56">
        <v>79.8</v>
      </c>
      <c r="N374" s="39"/>
      <c r="O374" s="39"/>
      <c r="P374" s="39"/>
      <c r="Q374" s="56">
        <v>79.8</v>
      </c>
      <c r="R374" s="57"/>
      <c r="S374" s="57"/>
      <c r="T374" s="18">
        <f t="shared" si="366"/>
        <v>8657342.4000000004</v>
      </c>
      <c r="U374" s="18">
        <f t="shared" si="367"/>
        <v>7194251.5300000003</v>
      </c>
      <c r="V374" s="18">
        <v>0</v>
      </c>
      <c r="W374" s="18">
        <f t="shared" si="368"/>
        <v>7194251.5300000003</v>
      </c>
      <c r="X374" s="18">
        <v>0</v>
      </c>
      <c r="Y374" s="18">
        <v>0</v>
      </c>
      <c r="Z374" s="18">
        <v>0</v>
      </c>
      <c r="AA374" s="18">
        <v>0</v>
      </c>
      <c r="AB374" s="18">
        <f t="shared" si="369"/>
        <v>1463090.87</v>
      </c>
      <c r="AC374" s="18">
        <v>0</v>
      </c>
      <c r="AD374" s="18">
        <f t="shared" si="370"/>
        <v>1463090.87</v>
      </c>
      <c r="AE374" s="18">
        <v>0</v>
      </c>
      <c r="AF374" s="18">
        <v>0</v>
      </c>
      <c r="AG374" s="18">
        <v>0</v>
      </c>
      <c r="AH374" s="18">
        <v>0</v>
      </c>
      <c r="AI374" s="73">
        <v>0.83099999999999996</v>
      </c>
      <c r="AJ374" s="81">
        <f t="shared" si="371"/>
        <v>0.16900000000000001</v>
      </c>
      <c r="AK374" s="23">
        <f t="shared" si="315"/>
        <v>8657342.4000000004</v>
      </c>
      <c r="AL374" s="22">
        <f t="shared" si="372"/>
        <v>7194251.5300000003</v>
      </c>
      <c r="AM374" s="22">
        <f t="shared" si="373"/>
        <v>1463090.87</v>
      </c>
      <c r="AN374" s="74" t="b">
        <f t="shared" si="295"/>
        <v>1</v>
      </c>
      <c r="AO374" s="74" t="b">
        <f t="shared" si="296"/>
        <v>1</v>
      </c>
      <c r="AP374" s="74" t="b">
        <f t="shared" si="297"/>
        <v>1</v>
      </c>
      <c r="AQ374" s="5"/>
      <c r="AR374" s="28" t="s">
        <v>1125</v>
      </c>
      <c r="AS374" s="28">
        <v>2024</v>
      </c>
      <c r="AT374" t="b">
        <f t="shared" si="298"/>
        <v>1</v>
      </c>
      <c r="AU374" t="b">
        <f t="shared" si="299"/>
        <v>1</v>
      </c>
      <c r="AV374" t="b">
        <f t="shared" si="300"/>
        <v>1</v>
      </c>
      <c r="AW374" s="83">
        <f t="shared" si="327"/>
        <v>0</v>
      </c>
      <c r="AX374" s="83">
        <f t="shared" si="328"/>
        <v>0</v>
      </c>
      <c r="AY374" s="72" t="b">
        <f t="shared" si="329"/>
        <v>1</v>
      </c>
    </row>
    <row r="375" spans="1:51" ht="23.25" x14ac:dyDescent="0.35">
      <c r="A375" s="49">
        <v>951</v>
      </c>
      <c r="B375" s="77" t="s">
        <v>1093</v>
      </c>
      <c r="C375" s="50">
        <v>2486</v>
      </c>
      <c r="D375" s="51">
        <v>43798</v>
      </c>
      <c r="E375" s="52">
        <v>48.2</v>
      </c>
      <c r="F375" s="53">
        <v>3</v>
      </c>
      <c r="G375" s="52">
        <v>48.2</v>
      </c>
      <c r="H375" s="53">
        <v>3</v>
      </c>
      <c r="I375" s="54" t="s">
        <v>1166</v>
      </c>
      <c r="J375" s="54" t="s">
        <v>1167</v>
      </c>
      <c r="K375" s="55">
        <v>3</v>
      </c>
      <c r="L375" s="55">
        <v>3</v>
      </c>
      <c r="M375" s="56">
        <v>48.2</v>
      </c>
      <c r="N375" s="39"/>
      <c r="O375" s="39"/>
      <c r="P375" s="39"/>
      <c r="Q375" s="56">
        <v>48.2</v>
      </c>
      <c r="R375" s="57"/>
      <c r="S375" s="57"/>
      <c r="T375" s="18">
        <f t="shared" si="366"/>
        <v>5229121.5999999996</v>
      </c>
      <c r="U375" s="18">
        <f t="shared" si="367"/>
        <v>4345400.05</v>
      </c>
      <c r="V375" s="18">
        <v>0</v>
      </c>
      <c r="W375" s="18">
        <f t="shared" si="368"/>
        <v>4345400.05</v>
      </c>
      <c r="X375" s="18">
        <v>0</v>
      </c>
      <c r="Y375" s="18">
        <v>0</v>
      </c>
      <c r="Z375" s="18">
        <v>0</v>
      </c>
      <c r="AA375" s="18">
        <v>0</v>
      </c>
      <c r="AB375" s="18">
        <f t="shared" si="369"/>
        <v>883721.55</v>
      </c>
      <c r="AC375" s="18">
        <v>0</v>
      </c>
      <c r="AD375" s="18">
        <f t="shared" si="370"/>
        <v>883721.55</v>
      </c>
      <c r="AE375" s="18">
        <v>0</v>
      </c>
      <c r="AF375" s="18">
        <v>0</v>
      </c>
      <c r="AG375" s="18">
        <v>0</v>
      </c>
      <c r="AH375" s="18">
        <v>0</v>
      </c>
      <c r="AI375" s="73">
        <v>0.83099999999999996</v>
      </c>
      <c r="AJ375" s="81">
        <f t="shared" si="371"/>
        <v>0.16900000000000001</v>
      </c>
      <c r="AK375" s="23">
        <f t="shared" si="315"/>
        <v>5229121.5999999996</v>
      </c>
      <c r="AL375" s="22">
        <f t="shared" si="372"/>
        <v>4345400.05</v>
      </c>
      <c r="AM375" s="22">
        <f t="shared" si="373"/>
        <v>883721.55</v>
      </c>
      <c r="AN375" s="74" t="b">
        <f t="shared" si="295"/>
        <v>1</v>
      </c>
      <c r="AO375" s="74" t="b">
        <f t="shared" si="296"/>
        <v>1</v>
      </c>
      <c r="AP375" s="74" t="b">
        <f t="shared" si="297"/>
        <v>1</v>
      </c>
      <c r="AQ375" s="5"/>
      <c r="AR375" s="28" t="s">
        <v>1125</v>
      </c>
      <c r="AS375" s="28">
        <v>2024</v>
      </c>
      <c r="AT375" t="b">
        <f t="shared" si="298"/>
        <v>1</v>
      </c>
      <c r="AU375" t="b">
        <f t="shared" si="299"/>
        <v>1</v>
      </c>
      <c r="AV375" t="b">
        <f t="shared" si="300"/>
        <v>1</v>
      </c>
      <c r="AW375" s="83">
        <f t="shared" si="327"/>
        <v>0</v>
      </c>
      <c r="AX375" s="83">
        <f t="shared" si="328"/>
        <v>0</v>
      </c>
      <c r="AY375" s="72" t="b">
        <f t="shared" si="329"/>
        <v>1</v>
      </c>
    </row>
    <row r="376" spans="1:51" ht="23.25" x14ac:dyDescent="0.35">
      <c r="A376" s="49">
        <v>952</v>
      </c>
      <c r="B376" s="77" t="s">
        <v>1094</v>
      </c>
      <c r="C376" s="50">
        <v>1920</v>
      </c>
      <c r="D376" s="51">
        <v>43398</v>
      </c>
      <c r="E376" s="52">
        <v>153.19999999999999</v>
      </c>
      <c r="F376" s="53">
        <v>18</v>
      </c>
      <c r="G376" s="52">
        <v>153.19999999999999</v>
      </c>
      <c r="H376" s="53">
        <v>18</v>
      </c>
      <c r="I376" s="54" t="s">
        <v>1166</v>
      </c>
      <c r="J376" s="54" t="s">
        <v>1167</v>
      </c>
      <c r="K376" s="55">
        <v>18</v>
      </c>
      <c r="L376" s="55">
        <v>18</v>
      </c>
      <c r="M376" s="56">
        <v>153.19999999999999</v>
      </c>
      <c r="N376" s="39"/>
      <c r="O376" s="39"/>
      <c r="P376" s="39"/>
      <c r="Q376" s="56">
        <v>153.19999999999999</v>
      </c>
      <c r="R376" s="57"/>
      <c r="S376" s="57"/>
      <c r="T376" s="18">
        <f t="shared" si="366"/>
        <v>16620361.6</v>
      </c>
      <c r="U376" s="18">
        <f t="shared" si="367"/>
        <v>13811520.49</v>
      </c>
      <c r="V376" s="18">
        <v>0</v>
      </c>
      <c r="W376" s="18">
        <f t="shared" si="368"/>
        <v>13811520.49</v>
      </c>
      <c r="X376" s="18">
        <v>0</v>
      </c>
      <c r="Y376" s="18">
        <v>0</v>
      </c>
      <c r="Z376" s="18">
        <v>0</v>
      </c>
      <c r="AA376" s="18">
        <v>0</v>
      </c>
      <c r="AB376" s="18">
        <f t="shared" si="369"/>
        <v>2808841.11</v>
      </c>
      <c r="AC376" s="18">
        <v>0</v>
      </c>
      <c r="AD376" s="18">
        <f t="shared" si="370"/>
        <v>2808841.11</v>
      </c>
      <c r="AE376" s="18">
        <v>0</v>
      </c>
      <c r="AF376" s="18">
        <v>0</v>
      </c>
      <c r="AG376" s="18">
        <v>0</v>
      </c>
      <c r="AH376" s="18">
        <v>0</v>
      </c>
      <c r="AI376" s="73">
        <v>0.83099999999999996</v>
      </c>
      <c r="AJ376" s="81">
        <f t="shared" si="371"/>
        <v>0.16900000000000001</v>
      </c>
      <c r="AK376" s="23">
        <f t="shared" si="315"/>
        <v>16620361.6</v>
      </c>
      <c r="AL376" s="22">
        <f t="shared" si="372"/>
        <v>13811520.49</v>
      </c>
      <c r="AM376" s="22">
        <f t="shared" si="373"/>
        <v>2808841.11</v>
      </c>
      <c r="AN376" s="74" t="b">
        <f t="shared" si="295"/>
        <v>1</v>
      </c>
      <c r="AO376" s="74" t="b">
        <f t="shared" si="296"/>
        <v>1</v>
      </c>
      <c r="AP376" s="74" t="b">
        <f t="shared" si="297"/>
        <v>1</v>
      </c>
      <c r="AQ376" s="5"/>
      <c r="AR376" s="28" t="s">
        <v>1125</v>
      </c>
      <c r="AS376" s="28">
        <v>2024</v>
      </c>
      <c r="AT376" t="b">
        <f t="shared" si="298"/>
        <v>1</v>
      </c>
      <c r="AU376" t="b">
        <f t="shared" si="299"/>
        <v>1</v>
      </c>
      <c r="AV376" t="b">
        <f t="shared" si="300"/>
        <v>1</v>
      </c>
      <c r="AW376" s="83">
        <f t="shared" si="327"/>
        <v>0</v>
      </c>
      <c r="AX376" s="83">
        <f t="shared" si="328"/>
        <v>0</v>
      </c>
      <c r="AY376" s="72" t="b">
        <f t="shared" si="329"/>
        <v>1</v>
      </c>
    </row>
    <row r="377" spans="1:51" ht="23.25" x14ac:dyDescent="0.35">
      <c r="A377" s="49">
        <v>953</v>
      </c>
      <c r="B377" s="77" t="s">
        <v>1095</v>
      </c>
      <c r="C377" s="50">
        <v>2486</v>
      </c>
      <c r="D377" s="51">
        <v>43798</v>
      </c>
      <c r="E377" s="52">
        <v>73.900000000000006</v>
      </c>
      <c r="F377" s="53">
        <v>4</v>
      </c>
      <c r="G377" s="52">
        <v>73.900000000000006</v>
      </c>
      <c r="H377" s="53">
        <v>4</v>
      </c>
      <c r="I377" s="54" t="s">
        <v>1166</v>
      </c>
      <c r="J377" s="54" t="s">
        <v>1167</v>
      </c>
      <c r="K377" s="55">
        <v>4</v>
      </c>
      <c r="L377" s="55">
        <v>4</v>
      </c>
      <c r="M377" s="56">
        <v>73.900000000000006</v>
      </c>
      <c r="N377" s="39"/>
      <c r="O377" s="39"/>
      <c r="P377" s="39"/>
      <c r="Q377" s="56">
        <v>73.900000000000006</v>
      </c>
      <c r="R377" s="57"/>
      <c r="S377" s="57"/>
      <c r="T377" s="18">
        <f t="shared" si="366"/>
        <v>8017263.2000000002</v>
      </c>
      <c r="U377" s="18">
        <f t="shared" si="367"/>
        <v>6662345.7199999997</v>
      </c>
      <c r="V377" s="18">
        <v>0</v>
      </c>
      <c r="W377" s="18">
        <f t="shared" si="368"/>
        <v>6662345.7199999997</v>
      </c>
      <c r="X377" s="18">
        <v>0</v>
      </c>
      <c r="Y377" s="18">
        <v>0</v>
      </c>
      <c r="Z377" s="18">
        <v>0</v>
      </c>
      <c r="AA377" s="18">
        <v>0</v>
      </c>
      <c r="AB377" s="18">
        <f t="shared" si="369"/>
        <v>1354917.48</v>
      </c>
      <c r="AC377" s="18">
        <v>0</v>
      </c>
      <c r="AD377" s="18">
        <f t="shared" si="370"/>
        <v>1354917.48</v>
      </c>
      <c r="AE377" s="18">
        <v>0</v>
      </c>
      <c r="AF377" s="18">
        <v>0</v>
      </c>
      <c r="AG377" s="18">
        <v>0</v>
      </c>
      <c r="AH377" s="18">
        <v>0</v>
      </c>
      <c r="AI377" s="73">
        <v>0.83099999999999996</v>
      </c>
      <c r="AJ377" s="81">
        <f t="shared" si="371"/>
        <v>0.16900000000000001</v>
      </c>
      <c r="AK377" s="23">
        <f t="shared" si="315"/>
        <v>8017263.2000000002</v>
      </c>
      <c r="AL377" s="22">
        <f t="shared" si="372"/>
        <v>6662345.7199999997</v>
      </c>
      <c r="AM377" s="22">
        <f t="shared" si="373"/>
        <v>1354917.48</v>
      </c>
      <c r="AN377" s="74" t="b">
        <f t="shared" si="295"/>
        <v>1</v>
      </c>
      <c r="AO377" s="74" t="b">
        <f t="shared" si="296"/>
        <v>1</v>
      </c>
      <c r="AP377" s="74" t="b">
        <f t="shared" si="297"/>
        <v>1</v>
      </c>
      <c r="AQ377" s="5"/>
      <c r="AR377" s="28" t="s">
        <v>1125</v>
      </c>
      <c r="AS377" s="28">
        <v>2024</v>
      </c>
      <c r="AT377" t="b">
        <f t="shared" si="298"/>
        <v>1</v>
      </c>
      <c r="AU377" t="b">
        <f t="shared" si="299"/>
        <v>1</v>
      </c>
      <c r="AV377" t="b">
        <f t="shared" si="300"/>
        <v>1</v>
      </c>
      <c r="AW377" s="83">
        <f t="shared" si="327"/>
        <v>0</v>
      </c>
      <c r="AX377" s="83">
        <f t="shared" si="328"/>
        <v>0</v>
      </c>
      <c r="AY377" s="72" t="b">
        <f t="shared" si="329"/>
        <v>1</v>
      </c>
    </row>
    <row r="378" spans="1:51" ht="23.25" x14ac:dyDescent="0.35">
      <c r="A378" s="49">
        <v>956</v>
      </c>
      <c r="B378" s="77" t="s">
        <v>1098</v>
      </c>
      <c r="C378" s="50">
        <v>2009</v>
      </c>
      <c r="D378" s="51">
        <v>43403</v>
      </c>
      <c r="E378" s="52">
        <v>647.9</v>
      </c>
      <c r="F378" s="53">
        <v>27</v>
      </c>
      <c r="G378" s="52">
        <v>647.9</v>
      </c>
      <c r="H378" s="53">
        <v>27</v>
      </c>
      <c r="I378" s="54" t="s">
        <v>1166</v>
      </c>
      <c r="J378" s="54" t="s">
        <v>1167</v>
      </c>
      <c r="K378" s="55">
        <v>27</v>
      </c>
      <c r="L378" s="55">
        <v>27</v>
      </c>
      <c r="M378" s="56">
        <v>647.9</v>
      </c>
      <c r="N378" s="39"/>
      <c r="O378" s="39"/>
      <c r="P378" s="39"/>
      <c r="Q378" s="56">
        <v>647.9</v>
      </c>
      <c r="R378" s="57"/>
      <c r="S378" s="57"/>
      <c r="T378" s="18">
        <f t="shared" si="366"/>
        <v>70289375.200000003</v>
      </c>
      <c r="U378" s="18">
        <f t="shared" si="367"/>
        <v>58410470.789999999</v>
      </c>
      <c r="V378" s="18">
        <v>12744102.720000001</v>
      </c>
      <c r="W378" s="18">
        <f>U378-V378</f>
        <v>45666368.07</v>
      </c>
      <c r="X378" s="18">
        <v>0</v>
      </c>
      <c r="Y378" s="18">
        <v>0</v>
      </c>
      <c r="Z378" s="18">
        <v>0</v>
      </c>
      <c r="AA378" s="18">
        <v>0</v>
      </c>
      <c r="AB378" s="18">
        <f t="shared" si="369"/>
        <v>11878904.41</v>
      </c>
      <c r="AC378" s="18">
        <v>2591760.96</v>
      </c>
      <c r="AD378" s="18">
        <f>AB378-AC378</f>
        <v>9287143.4499999993</v>
      </c>
      <c r="AE378" s="18">
        <v>0</v>
      </c>
      <c r="AF378" s="18">
        <v>0</v>
      </c>
      <c r="AG378" s="18">
        <v>0</v>
      </c>
      <c r="AH378" s="18">
        <v>0</v>
      </c>
      <c r="AI378" s="73">
        <v>0.83099999999999996</v>
      </c>
      <c r="AJ378" s="81">
        <f t="shared" si="371"/>
        <v>0.16900000000000001</v>
      </c>
      <c r="AK378" s="23">
        <f t="shared" si="315"/>
        <v>70289375.200000003</v>
      </c>
      <c r="AL378" s="22">
        <f t="shared" si="372"/>
        <v>58410470.789999999</v>
      </c>
      <c r="AM378" s="22">
        <f t="shared" si="373"/>
        <v>11878904.41</v>
      </c>
      <c r="AN378" s="74" t="b">
        <f t="shared" si="295"/>
        <v>1</v>
      </c>
      <c r="AO378" s="74" t="b">
        <f t="shared" si="296"/>
        <v>1</v>
      </c>
      <c r="AP378" s="74" t="b">
        <f t="shared" si="297"/>
        <v>1</v>
      </c>
      <c r="AQ378" s="5"/>
      <c r="AR378" s="28" t="s">
        <v>1125</v>
      </c>
      <c r="AS378" s="28">
        <v>2024</v>
      </c>
      <c r="AT378" t="b">
        <f t="shared" si="298"/>
        <v>1</v>
      </c>
      <c r="AU378" t="b">
        <f t="shared" si="299"/>
        <v>1</v>
      </c>
      <c r="AV378" t="b">
        <f t="shared" si="300"/>
        <v>1</v>
      </c>
      <c r="AW378" s="83">
        <f t="shared" si="327"/>
        <v>0.22</v>
      </c>
      <c r="AX378" s="83">
        <f t="shared" si="328"/>
        <v>0.22</v>
      </c>
      <c r="AY378" s="72" t="b">
        <f t="shared" si="329"/>
        <v>1</v>
      </c>
    </row>
    <row r="379" spans="1:51" s="14" customFormat="1" ht="95.25" customHeight="1" x14ac:dyDescent="0.35">
      <c r="A379" s="182" t="s">
        <v>1180</v>
      </c>
      <c r="B379" s="182"/>
      <c r="C379" s="182"/>
      <c r="D379" s="182"/>
      <c r="E379" s="52">
        <f>E388+E399+E401+E475+E480+E487+E499+E515+E548+E550+E559+E571+E585+E620+E449+E380+E591+E409+E483+E393+E565</f>
        <v>89391.79</v>
      </c>
      <c r="F379" s="32">
        <f>F388+F399+F401+F475+F480+F487+F499+F515+F548+F550+F559+F571+F585+F620+F449+F380+F591+F409+F483+F393+F565</f>
        <v>5783</v>
      </c>
      <c r="G379" s="31">
        <f>G388+G399+G401+G475+G480+G487+G499+G515+G548+G550+G559+G571+G585+G620+G449+G380+G591+G409+G483+G393+G565</f>
        <v>89472.09</v>
      </c>
      <c r="H379" s="32">
        <f>H388+H399+H401+H475+H480+H487+H499+H515+H548+H550+H559+H571+H585+H620+H449+H380+H591+H409+H483+H393+H565</f>
        <v>5787</v>
      </c>
      <c r="I379" s="32"/>
      <c r="J379" s="32"/>
      <c r="K379" s="32">
        <f t="shared" ref="K379:AH379" si="374">K388+K399+K401+K475+K480+K487+K499+K515+K548+K550+K559+K571+K585+K620+K449+K380+K591+K409+K483+K393+K565</f>
        <v>5787</v>
      </c>
      <c r="L379" s="32">
        <f t="shared" si="374"/>
        <v>5787</v>
      </c>
      <c r="M379" s="31">
        <f t="shared" si="374"/>
        <v>89472.09</v>
      </c>
      <c r="N379" s="32">
        <f t="shared" si="374"/>
        <v>0</v>
      </c>
      <c r="O379" s="32">
        <f t="shared" si="374"/>
        <v>0</v>
      </c>
      <c r="P379" s="32">
        <f t="shared" si="374"/>
        <v>0</v>
      </c>
      <c r="Q379" s="31">
        <f t="shared" si="374"/>
        <v>89472.09</v>
      </c>
      <c r="R379" s="31">
        <f t="shared" si="374"/>
        <v>0</v>
      </c>
      <c r="S379" s="31">
        <f t="shared" si="374"/>
        <v>0</v>
      </c>
      <c r="T379" s="31">
        <f t="shared" si="374"/>
        <v>9706648099.9200001</v>
      </c>
      <c r="U379" s="31">
        <f t="shared" si="374"/>
        <v>7670622837.1700001</v>
      </c>
      <c r="V379" s="31">
        <f t="shared" si="374"/>
        <v>583320872.21000004</v>
      </c>
      <c r="W379" s="31">
        <f t="shared" si="374"/>
        <v>0</v>
      </c>
      <c r="X379" s="31">
        <f t="shared" si="374"/>
        <v>5355067990.4700003</v>
      </c>
      <c r="Y379" s="31">
        <f t="shared" si="374"/>
        <v>1732233974.49</v>
      </c>
      <c r="Z379" s="31">
        <f t="shared" si="374"/>
        <v>0</v>
      </c>
      <c r="AA379" s="31">
        <f t="shared" si="374"/>
        <v>0</v>
      </c>
      <c r="AB379" s="31">
        <f t="shared" si="374"/>
        <v>2036025262.75</v>
      </c>
      <c r="AC379" s="31">
        <f t="shared" si="374"/>
        <v>141782499.75</v>
      </c>
      <c r="AD379" s="31">
        <f t="shared" si="374"/>
        <v>0</v>
      </c>
      <c r="AE379" s="31">
        <f t="shared" si="374"/>
        <v>1437755392.48</v>
      </c>
      <c r="AF379" s="31">
        <f t="shared" si="374"/>
        <v>456487370.51999998</v>
      </c>
      <c r="AG379" s="31">
        <f t="shared" si="374"/>
        <v>0</v>
      </c>
      <c r="AH379" s="31">
        <f t="shared" si="374"/>
        <v>0</v>
      </c>
      <c r="AI379" s="73"/>
      <c r="AJ379" s="73"/>
      <c r="AK379" s="23">
        <f t="shared" si="315"/>
        <v>9706648099.9200001</v>
      </c>
      <c r="AL379" s="23"/>
      <c r="AM379" s="23"/>
      <c r="AN379" s="74" t="b">
        <f t="shared" si="295"/>
        <v>1</v>
      </c>
      <c r="AO379" s="74" t="b">
        <f t="shared" si="296"/>
        <v>0</v>
      </c>
      <c r="AP379" s="74" t="b">
        <f t="shared" si="297"/>
        <v>0</v>
      </c>
      <c r="AQ379" s="40"/>
      <c r="AR379" s="41"/>
      <c r="AS379" s="41"/>
      <c r="AT379" t="b">
        <f t="shared" si="298"/>
        <v>1</v>
      </c>
      <c r="AU379" t="b">
        <f t="shared" si="299"/>
        <v>1</v>
      </c>
      <c r="AV379" t="b">
        <f t="shared" si="300"/>
        <v>1</v>
      </c>
      <c r="AW379" s="83">
        <f t="shared" si="327"/>
        <v>0.08</v>
      </c>
      <c r="AX379" s="83">
        <f t="shared" si="328"/>
        <v>7.0000000000000007E-2</v>
      </c>
      <c r="AY379" s="72" t="b">
        <f t="shared" si="329"/>
        <v>0</v>
      </c>
    </row>
    <row r="380" spans="1:51" s="14" customFormat="1" ht="20.25" customHeight="1" x14ac:dyDescent="0.35">
      <c r="A380" s="181" t="s">
        <v>5</v>
      </c>
      <c r="B380" s="181"/>
      <c r="C380" s="181"/>
      <c r="D380" s="181"/>
      <c r="E380" s="58">
        <f t="shared" ref="E380:AH380" si="375">SUM(E381:E387)</f>
        <v>4080.26</v>
      </c>
      <c r="F380" s="59">
        <f t="shared" si="375"/>
        <v>262</v>
      </c>
      <c r="G380" s="47">
        <f t="shared" si="375"/>
        <v>4080.26</v>
      </c>
      <c r="H380" s="6">
        <f t="shared" si="375"/>
        <v>262</v>
      </c>
      <c r="I380" s="6"/>
      <c r="J380" s="6"/>
      <c r="K380" s="32">
        <f t="shared" ref="K380" si="376">SUM(K381:K387)</f>
        <v>262</v>
      </c>
      <c r="L380" s="32">
        <f t="shared" ref="L380" si="377">SUM(L381:L387)</f>
        <v>262</v>
      </c>
      <c r="M380" s="31">
        <f t="shared" si="375"/>
        <v>4080.26</v>
      </c>
      <c r="N380" s="32">
        <f t="shared" si="375"/>
        <v>0</v>
      </c>
      <c r="O380" s="32">
        <f t="shared" si="375"/>
        <v>0</v>
      </c>
      <c r="P380" s="32">
        <f t="shared" si="375"/>
        <v>0</v>
      </c>
      <c r="Q380" s="31">
        <f t="shared" si="375"/>
        <v>4080.26</v>
      </c>
      <c r="R380" s="48">
        <f t="shared" si="375"/>
        <v>0</v>
      </c>
      <c r="S380" s="48">
        <f t="shared" si="375"/>
        <v>0</v>
      </c>
      <c r="T380" s="19">
        <f t="shared" si="375"/>
        <v>442659246.88</v>
      </c>
      <c r="U380" s="19">
        <f t="shared" si="375"/>
        <v>311632109.81</v>
      </c>
      <c r="V380" s="19">
        <f t="shared" si="375"/>
        <v>17318156.420000002</v>
      </c>
      <c r="W380" s="19">
        <f t="shared" si="375"/>
        <v>0</v>
      </c>
      <c r="X380" s="19">
        <f t="shared" si="375"/>
        <v>206019767.38999999</v>
      </c>
      <c r="Y380" s="19">
        <f t="shared" si="375"/>
        <v>88294186</v>
      </c>
      <c r="Z380" s="19">
        <f t="shared" si="375"/>
        <v>0</v>
      </c>
      <c r="AA380" s="19">
        <f t="shared" si="375"/>
        <v>0</v>
      </c>
      <c r="AB380" s="19">
        <f t="shared" si="375"/>
        <v>131027137.06999999</v>
      </c>
      <c r="AC380" s="19">
        <f t="shared" si="375"/>
        <v>7281497.5800000001</v>
      </c>
      <c r="AD380" s="19">
        <f t="shared" si="375"/>
        <v>0</v>
      </c>
      <c r="AE380" s="19">
        <f t="shared" ref="AE380" si="378">SUM(AE381:AE387)</f>
        <v>86621947.650000006</v>
      </c>
      <c r="AF380" s="19">
        <f t="shared" ref="AF380" si="379">SUM(AF381:AF387)</f>
        <v>37123691.840000004</v>
      </c>
      <c r="AG380" s="19">
        <f t="shared" si="375"/>
        <v>0</v>
      </c>
      <c r="AH380" s="19">
        <f t="shared" si="375"/>
        <v>0</v>
      </c>
      <c r="AI380" s="73">
        <v>0.70399999999999996</v>
      </c>
      <c r="AJ380" s="73">
        <f t="shared" ref="AJ380:AJ387" si="380">1-AI380</f>
        <v>0.29599999999999999</v>
      </c>
      <c r="AK380" s="23">
        <f t="shared" si="315"/>
        <v>442659246.88</v>
      </c>
      <c r="AL380" s="23">
        <f t="shared" ref="AL380" si="381">ROUND(AK380*AI380,2)</f>
        <v>311632109.80000001</v>
      </c>
      <c r="AM380" s="23">
        <f t="shared" ref="AM380" si="382">AK380-AL380</f>
        <v>131027137.08</v>
      </c>
      <c r="AN380" s="74" t="b">
        <f t="shared" si="295"/>
        <v>1</v>
      </c>
      <c r="AO380" s="74" t="b">
        <f t="shared" si="296"/>
        <v>0</v>
      </c>
      <c r="AP380" s="74" t="b">
        <f t="shared" si="297"/>
        <v>0</v>
      </c>
      <c r="AT380" t="b">
        <f t="shared" si="298"/>
        <v>1</v>
      </c>
      <c r="AU380" t="b">
        <f t="shared" si="299"/>
        <v>1</v>
      </c>
      <c r="AV380" t="b">
        <f t="shared" si="300"/>
        <v>1</v>
      </c>
      <c r="AW380" s="83">
        <f t="shared" si="327"/>
        <v>0.06</v>
      </c>
      <c r="AX380" s="83">
        <f t="shared" si="328"/>
        <v>0.06</v>
      </c>
      <c r="AY380" s="72" t="b">
        <f t="shared" si="329"/>
        <v>1</v>
      </c>
    </row>
    <row r="381" spans="1:51" ht="23.25" x14ac:dyDescent="0.35">
      <c r="A381" s="49">
        <v>2</v>
      </c>
      <c r="B381" s="77" t="s">
        <v>8</v>
      </c>
      <c r="C381" s="50" t="s">
        <v>9</v>
      </c>
      <c r="D381" s="51">
        <v>44057</v>
      </c>
      <c r="E381" s="52">
        <v>246.41</v>
      </c>
      <c r="F381" s="53">
        <v>15</v>
      </c>
      <c r="G381" s="52">
        <v>246.41</v>
      </c>
      <c r="H381" s="53">
        <v>15</v>
      </c>
      <c r="I381" s="54" t="s">
        <v>1168</v>
      </c>
      <c r="J381" s="54" t="s">
        <v>1169</v>
      </c>
      <c r="K381" s="55">
        <v>15</v>
      </c>
      <c r="L381" s="55">
        <v>15</v>
      </c>
      <c r="M381" s="56">
        <v>246.41</v>
      </c>
      <c r="N381" s="39"/>
      <c r="O381" s="39"/>
      <c r="P381" s="39"/>
      <c r="Q381" s="56">
        <v>246.41</v>
      </c>
      <c r="R381" s="57"/>
      <c r="S381" s="57"/>
      <c r="T381" s="18">
        <f t="shared" ref="T381:T387" si="383">AK381</f>
        <v>26732528.079999998</v>
      </c>
      <c r="U381" s="18">
        <f t="shared" ref="U381:U387" si="384">T381*AI381</f>
        <v>18819699.77</v>
      </c>
      <c r="V381" s="18">
        <v>0</v>
      </c>
      <c r="W381" s="18">
        <v>0</v>
      </c>
      <c r="X381" s="18">
        <f>U381*0.7</f>
        <v>13173789.84</v>
      </c>
      <c r="Y381" s="18">
        <f t="shared" ref="Y381:Y386" si="385">U381-X381</f>
        <v>5645909.9299999997</v>
      </c>
      <c r="Z381" s="18">
        <v>0</v>
      </c>
      <c r="AA381" s="18">
        <v>0</v>
      </c>
      <c r="AB381" s="18">
        <f t="shared" ref="AB381:AB387" si="386">T381-U381</f>
        <v>7912828.3099999996</v>
      </c>
      <c r="AC381" s="18">
        <v>0</v>
      </c>
      <c r="AD381" s="18">
        <v>0</v>
      </c>
      <c r="AE381" s="18">
        <f>AB381*0.7</f>
        <v>5538979.8200000003</v>
      </c>
      <c r="AF381" s="18">
        <f t="shared" ref="AF381:AF386" si="387">AB381-AE381</f>
        <v>2373848.4900000002</v>
      </c>
      <c r="AG381" s="18">
        <v>0</v>
      </c>
      <c r="AH381" s="18">
        <v>0</v>
      </c>
      <c r="AI381" s="73">
        <v>0.70399999999999996</v>
      </c>
      <c r="AJ381" s="81">
        <f t="shared" si="380"/>
        <v>0.29599999999999999</v>
      </c>
      <c r="AK381" s="23">
        <f t="shared" si="315"/>
        <v>26732528.079999998</v>
      </c>
      <c r="AL381" s="22">
        <f t="shared" ref="AL381:AL387" si="388">ROUND(AK381*AI381,2)</f>
        <v>18819699.77</v>
      </c>
      <c r="AM381" s="22">
        <f t="shared" ref="AM381:AM387" si="389">AK381-AL381</f>
        <v>7912828.3099999996</v>
      </c>
      <c r="AN381" s="74" t="b">
        <f t="shared" si="295"/>
        <v>1</v>
      </c>
      <c r="AO381" s="74" t="b">
        <f t="shared" si="296"/>
        <v>1</v>
      </c>
      <c r="AP381" s="74" t="b">
        <f t="shared" si="297"/>
        <v>1</v>
      </c>
      <c r="AQ381" s="5"/>
      <c r="AR381" s="28" t="s">
        <v>1152</v>
      </c>
      <c r="AS381" s="28" t="s">
        <v>1153</v>
      </c>
      <c r="AT381" t="b">
        <f t="shared" si="298"/>
        <v>1</v>
      </c>
      <c r="AU381" t="b">
        <f t="shared" si="299"/>
        <v>1</v>
      </c>
      <c r="AV381" t="b">
        <f t="shared" si="300"/>
        <v>1</v>
      </c>
      <c r="AW381" s="83">
        <f t="shared" si="327"/>
        <v>0</v>
      </c>
      <c r="AX381" s="83">
        <f t="shared" si="328"/>
        <v>0</v>
      </c>
      <c r="AY381" s="72" t="b">
        <f t="shared" si="329"/>
        <v>1</v>
      </c>
    </row>
    <row r="382" spans="1:51" ht="23.25" x14ac:dyDescent="0.35">
      <c r="A382" s="49">
        <v>3</v>
      </c>
      <c r="B382" s="77" t="s">
        <v>10</v>
      </c>
      <c r="C382" s="50" t="s">
        <v>11</v>
      </c>
      <c r="D382" s="51">
        <v>44378</v>
      </c>
      <c r="E382" s="52">
        <v>412.8</v>
      </c>
      <c r="F382" s="53">
        <v>22</v>
      </c>
      <c r="G382" s="52">
        <v>412.8</v>
      </c>
      <c r="H382" s="53">
        <v>22</v>
      </c>
      <c r="I382" s="54" t="s">
        <v>1168</v>
      </c>
      <c r="J382" s="54" t="s">
        <v>1169</v>
      </c>
      <c r="K382" s="55">
        <v>22</v>
      </c>
      <c r="L382" s="55">
        <v>22</v>
      </c>
      <c r="M382" s="56">
        <v>412.8</v>
      </c>
      <c r="N382" s="39"/>
      <c r="O382" s="39"/>
      <c r="P382" s="39"/>
      <c r="Q382" s="56">
        <v>412.8</v>
      </c>
      <c r="R382" s="57"/>
      <c r="S382" s="57"/>
      <c r="T382" s="18">
        <f t="shared" si="383"/>
        <v>44783846.399999999</v>
      </c>
      <c r="U382" s="18">
        <f t="shared" si="384"/>
        <v>31527827.870000001</v>
      </c>
      <c r="V382" s="18">
        <v>0</v>
      </c>
      <c r="W382" s="18">
        <v>0</v>
      </c>
      <c r="X382" s="18">
        <f t="shared" ref="X382:X386" si="390">U382*0.7</f>
        <v>22069479.510000002</v>
      </c>
      <c r="Y382" s="18">
        <f t="shared" si="385"/>
        <v>9458348.3599999994</v>
      </c>
      <c r="Z382" s="18">
        <v>0</v>
      </c>
      <c r="AA382" s="18">
        <v>0</v>
      </c>
      <c r="AB382" s="18">
        <f t="shared" si="386"/>
        <v>13256018.529999999</v>
      </c>
      <c r="AC382" s="18">
        <v>0</v>
      </c>
      <c r="AD382" s="18">
        <v>0</v>
      </c>
      <c r="AE382" s="18">
        <f t="shared" ref="AE382:AE386" si="391">AB382*0.7</f>
        <v>9279212.9700000007</v>
      </c>
      <c r="AF382" s="18">
        <f t="shared" si="387"/>
        <v>3976805.56</v>
      </c>
      <c r="AG382" s="18">
        <v>0</v>
      </c>
      <c r="AH382" s="18">
        <v>0</v>
      </c>
      <c r="AI382" s="73">
        <v>0.70399999999999996</v>
      </c>
      <c r="AJ382" s="81">
        <f t="shared" si="380"/>
        <v>0.29599999999999999</v>
      </c>
      <c r="AK382" s="23">
        <f t="shared" si="315"/>
        <v>44783846.399999999</v>
      </c>
      <c r="AL382" s="22">
        <f t="shared" si="388"/>
        <v>31527827.870000001</v>
      </c>
      <c r="AM382" s="22">
        <f t="shared" si="389"/>
        <v>13256018.529999999</v>
      </c>
      <c r="AN382" s="74" t="b">
        <f t="shared" si="295"/>
        <v>1</v>
      </c>
      <c r="AO382" s="74" t="b">
        <f t="shared" si="296"/>
        <v>1</v>
      </c>
      <c r="AP382" s="74" t="b">
        <f t="shared" si="297"/>
        <v>1</v>
      </c>
      <c r="AQ382" s="5"/>
      <c r="AR382" s="28" t="s">
        <v>1152</v>
      </c>
      <c r="AS382" s="28" t="s">
        <v>1153</v>
      </c>
      <c r="AT382" t="b">
        <f t="shared" si="298"/>
        <v>1</v>
      </c>
      <c r="AU382" t="b">
        <f t="shared" si="299"/>
        <v>1</v>
      </c>
      <c r="AV382" t="b">
        <f t="shared" si="300"/>
        <v>1</v>
      </c>
      <c r="AW382" s="83">
        <f t="shared" si="327"/>
        <v>0</v>
      </c>
      <c r="AX382" s="83">
        <f t="shared" si="328"/>
        <v>0</v>
      </c>
      <c r="AY382" s="72" t="b">
        <f t="shared" si="329"/>
        <v>1</v>
      </c>
    </row>
    <row r="383" spans="1:51" ht="23.25" x14ac:dyDescent="0.35">
      <c r="A383" s="49">
        <v>5</v>
      </c>
      <c r="B383" s="77" t="s">
        <v>12</v>
      </c>
      <c r="C383" s="50" t="s">
        <v>13</v>
      </c>
      <c r="D383" s="51">
        <v>43098</v>
      </c>
      <c r="E383" s="52">
        <v>115.69</v>
      </c>
      <c r="F383" s="53">
        <v>7</v>
      </c>
      <c r="G383" s="52">
        <v>115.69</v>
      </c>
      <c r="H383" s="53">
        <v>7</v>
      </c>
      <c r="I383" s="54" t="s">
        <v>1168</v>
      </c>
      <c r="J383" s="54" t="s">
        <v>1169</v>
      </c>
      <c r="K383" s="55">
        <v>7</v>
      </c>
      <c r="L383" s="55">
        <v>7</v>
      </c>
      <c r="M383" s="56">
        <v>115.69</v>
      </c>
      <c r="N383" s="39"/>
      <c r="O383" s="39"/>
      <c r="P383" s="39"/>
      <c r="Q383" s="56">
        <v>115.69</v>
      </c>
      <c r="R383" s="57"/>
      <c r="S383" s="57"/>
      <c r="T383" s="18">
        <f t="shared" si="383"/>
        <v>12550976.720000001</v>
      </c>
      <c r="U383" s="18">
        <f t="shared" si="384"/>
        <v>8835887.6099999994</v>
      </c>
      <c r="V383" s="18">
        <v>0</v>
      </c>
      <c r="W383" s="18">
        <v>0</v>
      </c>
      <c r="X383" s="18">
        <f t="shared" si="390"/>
        <v>6185121.3300000001</v>
      </c>
      <c r="Y383" s="18">
        <f t="shared" si="385"/>
        <v>2650766.2799999998</v>
      </c>
      <c r="Z383" s="18">
        <v>0</v>
      </c>
      <c r="AA383" s="18">
        <v>0</v>
      </c>
      <c r="AB383" s="18">
        <f t="shared" si="386"/>
        <v>3715089.11</v>
      </c>
      <c r="AC383" s="18">
        <v>0</v>
      </c>
      <c r="AD383" s="18">
        <v>0</v>
      </c>
      <c r="AE383" s="18">
        <f t="shared" si="391"/>
        <v>2600562.38</v>
      </c>
      <c r="AF383" s="18">
        <f t="shared" si="387"/>
        <v>1114526.73</v>
      </c>
      <c r="AG383" s="18">
        <v>0</v>
      </c>
      <c r="AH383" s="18">
        <v>0</v>
      </c>
      <c r="AI383" s="73">
        <v>0.70399999999999996</v>
      </c>
      <c r="AJ383" s="81">
        <f t="shared" si="380"/>
        <v>0.29599999999999999</v>
      </c>
      <c r="AK383" s="23">
        <f t="shared" si="315"/>
        <v>12550976.720000001</v>
      </c>
      <c r="AL383" s="22">
        <f t="shared" si="388"/>
        <v>8835887.6099999994</v>
      </c>
      <c r="AM383" s="22">
        <f t="shared" si="389"/>
        <v>3715089.11</v>
      </c>
      <c r="AN383" s="74" t="b">
        <f t="shared" si="295"/>
        <v>1</v>
      </c>
      <c r="AO383" s="74" t="b">
        <f t="shared" si="296"/>
        <v>1</v>
      </c>
      <c r="AP383" s="74" t="b">
        <f t="shared" si="297"/>
        <v>1</v>
      </c>
      <c r="AQ383" s="5"/>
      <c r="AR383" s="28" t="s">
        <v>1152</v>
      </c>
      <c r="AS383" s="28" t="s">
        <v>1153</v>
      </c>
      <c r="AT383" t="b">
        <f t="shared" si="298"/>
        <v>1</v>
      </c>
      <c r="AU383" t="b">
        <f t="shared" si="299"/>
        <v>1</v>
      </c>
      <c r="AV383" t="b">
        <f t="shared" si="300"/>
        <v>1</v>
      </c>
      <c r="AW383" s="83">
        <f t="shared" si="327"/>
        <v>0</v>
      </c>
      <c r="AX383" s="83">
        <f t="shared" si="328"/>
        <v>0</v>
      </c>
      <c r="AY383" s="72" t="b">
        <f t="shared" si="329"/>
        <v>1</v>
      </c>
    </row>
    <row r="384" spans="1:51" ht="23.25" x14ac:dyDescent="0.35">
      <c r="A384" s="49">
        <v>7</v>
      </c>
      <c r="B384" s="77" t="s">
        <v>14</v>
      </c>
      <c r="C384" s="50" t="s">
        <v>15</v>
      </c>
      <c r="D384" s="51">
        <v>43808</v>
      </c>
      <c r="E384" s="52">
        <v>1236.3</v>
      </c>
      <c r="F384" s="53">
        <v>57</v>
      </c>
      <c r="G384" s="52">
        <v>1236.3</v>
      </c>
      <c r="H384" s="53">
        <v>57</v>
      </c>
      <c r="I384" s="54" t="s">
        <v>1168</v>
      </c>
      <c r="J384" s="54" t="s">
        <v>1169</v>
      </c>
      <c r="K384" s="55">
        <v>57</v>
      </c>
      <c r="L384" s="55">
        <v>57</v>
      </c>
      <c r="M384" s="56">
        <v>1236.3</v>
      </c>
      <c r="N384" s="39"/>
      <c r="O384" s="39"/>
      <c r="P384" s="39"/>
      <c r="Q384" s="56">
        <v>1236.3</v>
      </c>
      <c r="R384" s="57"/>
      <c r="S384" s="57"/>
      <c r="T384" s="18">
        <f t="shared" si="383"/>
        <v>134123714.40000001</v>
      </c>
      <c r="U384" s="18">
        <f t="shared" si="384"/>
        <v>94423094.939999998</v>
      </c>
      <c r="V384" s="18">
        <v>0</v>
      </c>
      <c r="W384" s="18">
        <v>0</v>
      </c>
      <c r="X384" s="18">
        <f t="shared" si="390"/>
        <v>66096166.460000001</v>
      </c>
      <c r="Y384" s="18">
        <f t="shared" si="385"/>
        <v>28326928.48</v>
      </c>
      <c r="Z384" s="18">
        <v>0</v>
      </c>
      <c r="AA384" s="18">
        <v>0</v>
      </c>
      <c r="AB384" s="18">
        <f t="shared" si="386"/>
        <v>39700619.460000001</v>
      </c>
      <c r="AC384" s="18">
        <v>0</v>
      </c>
      <c r="AD384" s="18">
        <v>0</v>
      </c>
      <c r="AE384" s="18">
        <f t="shared" si="391"/>
        <v>27790433.620000001</v>
      </c>
      <c r="AF384" s="18">
        <f t="shared" si="387"/>
        <v>11910185.84</v>
      </c>
      <c r="AG384" s="18">
        <v>0</v>
      </c>
      <c r="AH384" s="18">
        <v>0</v>
      </c>
      <c r="AI384" s="73">
        <v>0.70399999999999996</v>
      </c>
      <c r="AJ384" s="81">
        <f t="shared" si="380"/>
        <v>0.29599999999999999</v>
      </c>
      <c r="AK384" s="23">
        <f t="shared" si="315"/>
        <v>134123714.40000001</v>
      </c>
      <c r="AL384" s="22">
        <f t="shared" si="388"/>
        <v>94423094.939999998</v>
      </c>
      <c r="AM384" s="22">
        <f t="shared" si="389"/>
        <v>39700619.460000001</v>
      </c>
      <c r="AN384" s="74" t="b">
        <f t="shared" si="295"/>
        <v>1</v>
      </c>
      <c r="AO384" s="74" t="b">
        <f t="shared" si="296"/>
        <v>1</v>
      </c>
      <c r="AP384" s="74" t="b">
        <f t="shared" si="297"/>
        <v>1</v>
      </c>
      <c r="AQ384" s="5"/>
      <c r="AR384" s="28" t="s">
        <v>1152</v>
      </c>
      <c r="AS384" s="28" t="s">
        <v>1153</v>
      </c>
      <c r="AT384" t="b">
        <f t="shared" si="298"/>
        <v>1</v>
      </c>
      <c r="AU384" t="b">
        <f t="shared" si="299"/>
        <v>1</v>
      </c>
      <c r="AV384" t="b">
        <f t="shared" si="300"/>
        <v>1</v>
      </c>
      <c r="AW384" s="83">
        <f t="shared" si="327"/>
        <v>0</v>
      </c>
      <c r="AX384" s="83">
        <f t="shared" si="328"/>
        <v>0</v>
      </c>
      <c r="AY384" s="72" t="b">
        <f t="shared" si="329"/>
        <v>1</v>
      </c>
    </row>
    <row r="385" spans="1:51" ht="23.25" x14ac:dyDescent="0.35">
      <c r="A385" s="49">
        <v>8</v>
      </c>
      <c r="B385" s="77" t="s">
        <v>16</v>
      </c>
      <c r="C385" s="50">
        <v>409</v>
      </c>
      <c r="D385" s="51">
        <v>44057</v>
      </c>
      <c r="E385" s="52">
        <v>832.5</v>
      </c>
      <c r="F385" s="53">
        <v>41</v>
      </c>
      <c r="G385" s="52">
        <v>832.5</v>
      </c>
      <c r="H385" s="53">
        <v>41</v>
      </c>
      <c r="I385" s="54" t="s">
        <v>1168</v>
      </c>
      <c r="J385" s="54" t="s">
        <v>1169</v>
      </c>
      <c r="K385" s="55">
        <v>41</v>
      </c>
      <c r="L385" s="55">
        <v>41</v>
      </c>
      <c r="M385" s="56">
        <v>832.5</v>
      </c>
      <c r="N385" s="39"/>
      <c r="O385" s="39"/>
      <c r="P385" s="39"/>
      <c r="Q385" s="56">
        <v>832.5</v>
      </c>
      <c r="R385" s="57"/>
      <c r="S385" s="57"/>
      <c r="T385" s="18">
        <f t="shared" si="383"/>
        <v>90316260</v>
      </c>
      <c r="U385" s="18">
        <f t="shared" si="384"/>
        <v>63582647.039999999</v>
      </c>
      <c r="V385" s="18">
        <v>0</v>
      </c>
      <c r="W385" s="18">
        <v>0</v>
      </c>
      <c r="X385" s="18">
        <f t="shared" si="390"/>
        <v>44507852.93</v>
      </c>
      <c r="Y385" s="18">
        <f t="shared" si="385"/>
        <v>19074794.109999999</v>
      </c>
      <c r="Z385" s="18">
        <v>0</v>
      </c>
      <c r="AA385" s="18">
        <v>0</v>
      </c>
      <c r="AB385" s="18">
        <f t="shared" si="386"/>
        <v>26733612.960000001</v>
      </c>
      <c r="AC385" s="18">
        <v>0</v>
      </c>
      <c r="AD385" s="18">
        <v>0</v>
      </c>
      <c r="AE385" s="18">
        <f t="shared" si="391"/>
        <v>18713529.07</v>
      </c>
      <c r="AF385" s="18">
        <f t="shared" si="387"/>
        <v>8020083.8899999997</v>
      </c>
      <c r="AG385" s="18">
        <v>0</v>
      </c>
      <c r="AH385" s="18">
        <v>0</v>
      </c>
      <c r="AI385" s="73">
        <v>0.70399999999999996</v>
      </c>
      <c r="AJ385" s="81">
        <f t="shared" si="380"/>
        <v>0.29599999999999999</v>
      </c>
      <c r="AK385" s="23">
        <f t="shared" si="315"/>
        <v>90316260</v>
      </c>
      <c r="AL385" s="22">
        <f t="shared" si="388"/>
        <v>63582647.039999999</v>
      </c>
      <c r="AM385" s="22">
        <f t="shared" si="389"/>
        <v>26733612.960000001</v>
      </c>
      <c r="AN385" s="74" t="b">
        <f t="shared" si="295"/>
        <v>1</v>
      </c>
      <c r="AO385" s="74" t="b">
        <f t="shared" si="296"/>
        <v>1</v>
      </c>
      <c r="AP385" s="74" t="b">
        <f t="shared" si="297"/>
        <v>1</v>
      </c>
      <c r="AQ385" s="5"/>
      <c r="AR385" s="28" t="s">
        <v>1152</v>
      </c>
      <c r="AS385" s="28" t="s">
        <v>1153</v>
      </c>
      <c r="AT385" t="b">
        <f t="shared" si="298"/>
        <v>1</v>
      </c>
      <c r="AU385" t="b">
        <f t="shared" si="299"/>
        <v>1</v>
      </c>
      <c r="AV385" t="b">
        <f t="shared" si="300"/>
        <v>1</v>
      </c>
      <c r="AW385" s="83">
        <f t="shared" si="327"/>
        <v>0</v>
      </c>
      <c r="AX385" s="83">
        <f t="shared" si="328"/>
        <v>0</v>
      </c>
      <c r="AY385" s="72" t="b">
        <f t="shared" si="329"/>
        <v>1</v>
      </c>
    </row>
    <row r="386" spans="1:51" ht="23.25" x14ac:dyDescent="0.35">
      <c r="A386" s="49">
        <v>9</v>
      </c>
      <c r="B386" s="77" t="s">
        <v>17</v>
      </c>
      <c r="C386" s="50" t="s">
        <v>18</v>
      </c>
      <c r="D386" s="51">
        <v>44147</v>
      </c>
      <c r="E386" s="52">
        <v>580.25</v>
      </c>
      <c r="F386" s="53">
        <v>62</v>
      </c>
      <c r="G386" s="52">
        <v>580.25</v>
      </c>
      <c r="H386" s="53">
        <v>62</v>
      </c>
      <c r="I386" s="54" t="s">
        <v>1168</v>
      </c>
      <c r="J386" s="54" t="s">
        <v>1169</v>
      </c>
      <c r="K386" s="55">
        <v>62</v>
      </c>
      <c r="L386" s="55">
        <v>62</v>
      </c>
      <c r="M386" s="56">
        <v>580.25</v>
      </c>
      <c r="N386" s="39"/>
      <c r="O386" s="39"/>
      <c r="P386" s="39"/>
      <c r="Q386" s="56">
        <v>580.25</v>
      </c>
      <c r="R386" s="57"/>
      <c r="S386" s="57"/>
      <c r="T386" s="18">
        <f t="shared" si="383"/>
        <v>62950162</v>
      </c>
      <c r="U386" s="18">
        <f t="shared" si="384"/>
        <v>44316914.049999997</v>
      </c>
      <c r="V386" s="18">
        <v>0</v>
      </c>
      <c r="W386" s="18">
        <v>0</v>
      </c>
      <c r="X386" s="18">
        <f t="shared" si="390"/>
        <v>31021839.84</v>
      </c>
      <c r="Y386" s="18">
        <f t="shared" si="385"/>
        <v>13295074.210000001</v>
      </c>
      <c r="Z386" s="18">
        <v>0</v>
      </c>
      <c r="AA386" s="18">
        <v>0</v>
      </c>
      <c r="AB386" s="18">
        <f t="shared" si="386"/>
        <v>18633247.949999999</v>
      </c>
      <c r="AC386" s="18">
        <v>0</v>
      </c>
      <c r="AD386" s="18">
        <v>0</v>
      </c>
      <c r="AE386" s="18">
        <f t="shared" si="391"/>
        <v>13043273.57</v>
      </c>
      <c r="AF386" s="18">
        <f t="shared" si="387"/>
        <v>5589974.3799999999</v>
      </c>
      <c r="AG386" s="18">
        <v>0</v>
      </c>
      <c r="AH386" s="18">
        <v>0</v>
      </c>
      <c r="AI386" s="73">
        <v>0.70399999999999996</v>
      </c>
      <c r="AJ386" s="81">
        <f t="shared" si="380"/>
        <v>0.29599999999999999</v>
      </c>
      <c r="AK386" s="23">
        <f t="shared" si="315"/>
        <v>62950162</v>
      </c>
      <c r="AL386" s="22">
        <f t="shared" si="388"/>
        <v>44316914.049999997</v>
      </c>
      <c r="AM386" s="22">
        <f t="shared" si="389"/>
        <v>18633247.949999999</v>
      </c>
      <c r="AN386" s="74" t="b">
        <f t="shared" ref="AN386:AN441" si="392">AK386=T386</f>
        <v>1</v>
      </c>
      <c r="AO386" s="74" t="b">
        <f t="shared" ref="AO386:AO441" si="393">AL386=U386</f>
        <v>1</v>
      </c>
      <c r="AP386" s="74" t="b">
        <f t="shared" ref="AP386:AP441" si="394">AM386=AB386</f>
        <v>1</v>
      </c>
      <c r="AQ386" s="5"/>
      <c r="AR386" s="28" t="s">
        <v>1152</v>
      </c>
      <c r="AS386" s="28" t="s">
        <v>1153</v>
      </c>
      <c r="AT386" t="b">
        <f t="shared" ref="AT386:AT441" si="395">T386=U386+AB386</f>
        <v>1</v>
      </c>
      <c r="AU386" t="b">
        <f t="shared" ref="AU386:AU441" si="396">U386=V386+W386+X386+Y386+Z386+AA386</f>
        <v>1</v>
      </c>
      <c r="AV386" t="b">
        <f t="shared" ref="AV386:AV441" si="397">AB386=AC386+AD386+AE386+AF386+AG386</f>
        <v>1</v>
      </c>
      <c r="AW386" s="83">
        <f t="shared" si="327"/>
        <v>0</v>
      </c>
      <c r="AX386" s="83">
        <f t="shared" si="328"/>
        <v>0</v>
      </c>
      <c r="AY386" s="72" t="b">
        <f t="shared" si="329"/>
        <v>1</v>
      </c>
    </row>
    <row r="387" spans="1:51" ht="23.25" x14ac:dyDescent="0.35">
      <c r="A387" s="49">
        <v>10</v>
      </c>
      <c r="B387" s="77" t="s">
        <v>19</v>
      </c>
      <c r="C387" s="50" t="s">
        <v>20</v>
      </c>
      <c r="D387" s="51">
        <v>44147</v>
      </c>
      <c r="E387" s="52">
        <v>656.31</v>
      </c>
      <c r="F387" s="53">
        <v>58</v>
      </c>
      <c r="G387" s="52">
        <v>656.31</v>
      </c>
      <c r="H387" s="53">
        <v>58</v>
      </c>
      <c r="I387" s="54" t="s">
        <v>1168</v>
      </c>
      <c r="J387" s="54" t="s">
        <v>1169</v>
      </c>
      <c r="K387" s="55">
        <v>58</v>
      </c>
      <c r="L387" s="55">
        <v>58</v>
      </c>
      <c r="M387" s="56">
        <v>656.31</v>
      </c>
      <c r="N387" s="39"/>
      <c r="O387" s="39"/>
      <c r="P387" s="39"/>
      <c r="Q387" s="56">
        <v>656.31</v>
      </c>
      <c r="R387" s="57"/>
      <c r="S387" s="57"/>
      <c r="T387" s="18">
        <f t="shared" si="383"/>
        <v>71201759.280000001</v>
      </c>
      <c r="U387" s="18">
        <f t="shared" si="384"/>
        <v>50126038.530000001</v>
      </c>
      <c r="V387" s="18">
        <v>17318156.420000002</v>
      </c>
      <c r="W387" s="18">
        <v>0</v>
      </c>
      <c r="X387" s="18">
        <f>(U387-V387)*0.7</f>
        <v>22965517.48</v>
      </c>
      <c r="Y387" s="18">
        <f>U387-X387-V387</f>
        <v>9842364.6300000008</v>
      </c>
      <c r="Z387" s="18">
        <v>0</v>
      </c>
      <c r="AA387" s="18">
        <v>0</v>
      </c>
      <c r="AB387" s="18">
        <f t="shared" si="386"/>
        <v>21075720.75</v>
      </c>
      <c r="AC387" s="18">
        <v>7281497.5800000001</v>
      </c>
      <c r="AD387" s="18">
        <v>0</v>
      </c>
      <c r="AE387" s="18">
        <f>(AB387-AC387)*0.7</f>
        <v>9655956.2200000007</v>
      </c>
      <c r="AF387" s="18">
        <f>AB387-AE387-AC387</f>
        <v>4138266.95</v>
      </c>
      <c r="AG387" s="18">
        <v>0</v>
      </c>
      <c r="AH387" s="18">
        <v>0</v>
      </c>
      <c r="AI387" s="73">
        <v>0.70399999999999996</v>
      </c>
      <c r="AJ387" s="81">
        <f t="shared" si="380"/>
        <v>0.29599999999999999</v>
      </c>
      <c r="AK387" s="23">
        <f t="shared" si="315"/>
        <v>71201759.280000001</v>
      </c>
      <c r="AL387" s="22">
        <f t="shared" si="388"/>
        <v>50126038.530000001</v>
      </c>
      <c r="AM387" s="22">
        <f t="shared" si="389"/>
        <v>21075720.75</v>
      </c>
      <c r="AN387" s="74" t="b">
        <f t="shared" si="392"/>
        <v>1</v>
      </c>
      <c r="AO387" s="74" t="b">
        <f t="shared" si="393"/>
        <v>1</v>
      </c>
      <c r="AP387" s="74" t="b">
        <f t="shared" si="394"/>
        <v>1</v>
      </c>
      <c r="AQ387" s="5"/>
      <c r="AR387" s="28" t="s">
        <v>1152</v>
      </c>
      <c r="AS387" s="28" t="s">
        <v>1153</v>
      </c>
      <c r="AT387" t="b">
        <f t="shared" si="395"/>
        <v>1</v>
      </c>
      <c r="AU387" t="b">
        <f t="shared" si="396"/>
        <v>1</v>
      </c>
      <c r="AV387" t="b">
        <f t="shared" si="397"/>
        <v>1</v>
      </c>
      <c r="AW387" s="83">
        <f t="shared" si="327"/>
        <v>0.35</v>
      </c>
      <c r="AX387" s="83">
        <f t="shared" si="328"/>
        <v>0.35</v>
      </c>
      <c r="AY387" s="72" t="b">
        <f t="shared" si="329"/>
        <v>1</v>
      </c>
    </row>
    <row r="388" spans="1:51" s="14" customFormat="1" ht="20.25" customHeight="1" x14ac:dyDescent="0.35">
      <c r="A388" s="181" t="s">
        <v>65</v>
      </c>
      <c r="B388" s="181"/>
      <c r="C388" s="181"/>
      <c r="D388" s="181"/>
      <c r="E388" s="58">
        <f>SUM(E389:E392)</f>
        <v>559.9</v>
      </c>
      <c r="F388" s="59">
        <f t="shared" ref="F388:AH388" si="398">SUM(F389:F392)</f>
        <v>41</v>
      </c>
      <c r="G388" s="47">
        <f t="shared" si="398"/>
        <v>582.79999999999995</v>
      </c>
      <c r="H388" s="6">
        <f t="shared" si="398"/>
        <v>42</v>
      </c>
      <c r="I388" s="6"/>
      <c r="J388" s="6"/>
      <c r="K388" s="32">
        <f t="shared" ref="K388:M388" si="399">SUM(K389:K392)</f>
        <v>42</v>
      </c>
      <c r="L388" s="32">
        <f t="shared" si="399"/>
        <v>42</v>
      </c>
      <c r="M388" s="31">
        <f t="shared" si="399"/>
        <v>582.79999999999995</v>
      </c>
      <c r="N388" s="32">
        <f t="shared" si="398"/>
        <v>0</v>
      </c>
      <c r="O388" s="32">
        <f t="shared" si="398"/>
        <v>0</v>
      </c>
      <c r="P388" s="32">
        <f t="shared" si="398"/>
        <v>0</v>
      </c>
      <c r="Q388" s="31">
        <f t="shared" si="398"/>
        <v>582.79999999999995</v>
      </c>
      <c r="R388" s="48">
        <f t="shared" si="398"/>
        <v>0</v>
      </c>
      <c r="S388" s="48">
        <f t="shared" si="398"/>
        <v>0</v>
      </c>
      <c r="T388" s="19">
        <f t="shared" si="398"/>
        <v>63226806.399999999</v>
      </c>
      <c r="U388" s="19">
        <f t="shared" si="398"/>
        <v>56714445.329999998</v>
      </c>
      <c r="V388" s="19">
        <f t="shared" si="398"/>
        <v>3873086.69</v>
      </c>
      <c r="W388" s="19">
        <f t="shared" si="398"/>
        <v>0</v>
      </c>
      <c r="X388" s="19">
        <f t="shared" si="398"/>
        <v>52841358.640000001</v>
      </c>
      <c r="Y388" s="19">
        <f t="shared" si="398"/>
        <v>0</v>
      </c>
      <c r="Z388" s="19">
        <f t="shared" si="398"/>
        <v>0</v>
      </c>
      <c r="AA388" s="19">
        <f t="shared" si="398"/>
        <v>0</v>
      </c>
      <c r="AB388" s="19">
        <f t="shared" si="398"/>
        <v>6512361.0700000003</v>
      </c>
      <c r="AC388" s="19">
        <f t="shared" si="398"/>
        <v>444735.71</v>
      </c>
      <c r="AD388" s="19">
        <f t="shared" si="398"/>
        <v>0</v>
      </c>
      <c r="AE388" s="19">
        <f t="shared" si="398"/>
        <v>6067625.3600000003</v>
      </c>
      <c r="AF388" s="19">
        <f t="shared" si="398"/>
        <v>0</v>
      </c>
      <c r="AG388" s="19">
        <f t="shared" si="398"/>
        <v>0</v>
      </c>
      <c r="AH388" s="19">
        <f t="shared" si="398"/>
        <v>0</v>
      </c>
      <c r="AI388" s="73">
        <v>0.89700000000000002</v>
      </c>
      <c r="AJ388" s="73">
        <f t="shared" ref="AJ388" si="400">1-AI388</f>
        <v>0.10299999999999999</v>
      </c>
      <c r="AK388" s="23">
        <f t="shared" si="315"/>
        <v>63226806.399999999</v>
      </c>
      <c r="AL388" s="23">
        <f t="shared" ref="AL388" si="401">ROUND(AK388*AI388,2)</f>
        <v>56714445.340000004</v>
      </c>
      <c r="AM388" s="23">
        <f t="shared" ref="AM388" si="402">AK388-AL388</f>
        <v>6512361.0599999996</v>
      </c>
      <c r="AN388" s="74" t="b">
        <f t="shared" si="392"/>
        <v>1</v>
      </c>
      <c r="AO388" s="74" t="b">
        <f t="shared" si="393"/>
        <v>0</v>
      </c>
      <c r="AP388" s="74" t="b">
        <f t="shared" si="394"/>
        <v>0</v>
      </c>
      <c r="AQ388" s="6"/>
      <c r="AR388" s="29"/>
      <c r="AS388" s="29"/>
      <c r="AT388" t="b">
        <f t="shared" si="395"/>
        <v>1</v>
      </c>
      <c r="AU388" t="b">
        <f t="shared" si="396"/>
        <v>1</v>
      </c>
      <c r="AV388" t="b">
        <f t="shared" si="397"/>
        <v>1</v>
      </c>
      <c r="AW388" s="83">
        <f t="shared" si="327"/>
        <v>7.0000000000000007E-2</v>
      </c>
      <c r="AX388" s="83">
        <f t="shared" si="328"/>
        <v>7.0000000000000007E-2</v>
      </c>
      <c r="AY388" s="72" t="b">
        <f t="shared" si="329"/>
        <v>1</v>
      </c>
    </row>
    <row r="389" spans="1:51" ht="23.25" x14ac:dyDescent="0.35">
      <c r="A389" s="49">
        <v>63</v>
      </c>
      <c r="B389" s="77" t="s">
        <v>68</v>
      </c>
      <c r="C389" s="50" t="s">
        <v>69</v>
      </c>
      <c r="D389" s="51">
        <v>43297</v>
      </c>
      <c r="E389" s="52">
        <v>0</v>
      </c>
      <c r="F389" s="53">
        <v>0</v>
      </c>
      <c r="G389" s="52">
        <v>22.9</v>
      </c>
      <c r="H389" s="53">
        <v>1</v>
      </c>
      <c r="I389" s="54" t="s">
        <v>1167</v>
      </c>
      <c r="J389" s="54" t="s">
        <v>1168</v>
      </c>
      <c r="K389" s="55">
        <v>1</v>
      </c>
      <c r="L389" s="55">
        <v>1</v>
      </c>
      <c r="M389" s="56">
        <v>22.9</v>
      </c>
      <c r="N389" s="39"/>
      <c r="O389" s="39"/>
      <c r="P389" s="39"/>
      <c r="Q389" s="56">
        <v>22.9</v>
      </c>
      <c r="R389" s="57"/>
      <c r="S389" s="57"/>
      <c r="T389" s="18">
        <f>AK389</f>
        <v>2484375.2000000002</v>
      </c>
      <c r="U389" s="18">
        <f>T389*AI389</f>
        <v>2228484.5499999998</v>
      </c>
      <c r="V389" s="18">
        <v>0</v>
      </c>
      <c r="W389" s="18">
        <v>0</v>
      </c>
      <c r="X389" s="18">
        <f>U389</f>
        <v>2228484.5499999998</v>
      </c>
      <c r="Y389" s="18">
        <v>0</v>
      </c>
      <c r="Z389" s="18">
        <v>0</v>
      </c>
      <c r="AA389" s="18">
        <v>0</v>
      </c>
      <c r="AB389" s="18">
        <f>T389-U389</f>
        <v>255890.65</v>
      </c>
      <c r="AC389" s="18">
        <v>0</v>
      </c>
      <c r="AD389" s="18">
        <v>0</v>
      </c>
      <c r="AE389" s="18">
        <f>AB389</f>
        <v>255890.65</v>
      </c>
      <c r="AF389" s="18">
        <v>0</v>
      </c>
      <c r="AG389" s="18">
        <v>0</v>
      </c>
      <c r="AH389" s="18">
        <v>0</v>
      </c>
      <c r="AI389" s="73">
        <v>0.89700000000000002</v>
      </c>
      <c r="AJ389" s="81">
        <f>1-AI389</f>
        <v>0.10299999999999999</v>
      </c>
      <c r="AK389" s="23">
        <f t="shared" si="315"/>
        <v>2484375.2000000002</v>
      </c>
      <c r="AL389" s="22">
        <f>ROUND(AK389*AI389,2)</f>
        <v>2228484.5499999998</v>
      </c>
      <c r="AM389" s="22">
        <f>AK389-AL389</f>
        <v>255890.65</v>
      </c>
      <c r="AN389" s="74" t="b">
        <f t="shared" si="392"/>
        <v>1</v>
      </c>
      <c r="AO389" s="74" t="b">
        <f t="shared" si="393"/>
        <v>1</v>
      </c>
      <c r="AP389" s="74" t="b">
        <f t="shared" si="394"/>
        <v>1</v>
      </c>
      <c r="AQ389" s="5"/>
      <c r="AR389" s="28" t="s">
        <v>1155</v>
      </c>
      <c r="AS389" s="28">
        <v>2025</v>
      </c>
      <c r="AT389" t="b">
        <f t="shared" si="395"/>
        <v>1</v>
      </c>
      <c r="AU389" t="b">
        <f t="shared" si="396"/>
        <v>1</v>
      </c>
      <c r="AV389" t="b">
        <f t="shared" si="397"/>
        <v>1</v>
      </c>
      <c r="AW389" s="83">
        <f t="shared" si="327"/>
        <v>0</v>
      </c>
      <c r="AX389" s="83">
        <f t="shared" si="328"/>
        <v>0</v>
      </c>
      <c r="AY389" s="72" t="b">
        <f t="shared" si="329"/>
        <v>1</v>
      </c>
    </row>
    <row r="390" spans="1:51" ht="23.25" x14ac:dyDescent="0.35">
      <c r="A390" s="49">
        <v>64</v>
      </c>
      <c r="B390" s="77" t="s">
        <v>70</v>
      </c>
      <c r="C390" s="50">
        <v>488</v>
      </c>
      <c r="D390" s="51">
        <v>43706</v>
      </c>
      <c r="E390" s="52">
        <v>370.9</v>
      </c>
      <c r="F390" s="53">
        <v>23</v>
      </c>
      <c r="G390" s="52">
        <v>370.9</v>
      </c>
      <c r="H390" s="53">
        <v>23</v>
      </c>
      <c r="I390" s="54" t="s">
        <v>1167</v>
      </c>
      <c r="J390" s="54" t="s">
        <v>1168</v>
      </c>
      <c r="K390" s="55">
        <v>23</v>
      </c>
      <c r="L390" s="55">
        <v>23</v>
      </c>
      <c r="M390" s="56">
        <v>370.9</v>
      </c>
      <c r="N390" s="39"/>
      <c r="O390" s="39"/>
      <c r="P390" s="39"/>
      <c r="Q390" s="56">
        <v>370.9</v>
      </c>
      <c r="R390" s="57"/>
      <c r="S390" s="57"/>
      <c r="T390" s="18">
        <f>AK390</f>
        <v>40238199.200000003</v>
      </c>
      <c r="U390" s="18">
        <f>T390*AI390</f>
        <v>36093664.68</v>
      </c>
      <c r="V390" s="18">
        <v>3873086.69</v>
      </c>
      <c r="W390" s="18">
        <v>0</v>
      </c>
      <c r="X390" s="18">
        <f>U390-V390</f>
        <v>32220577.989999998</v>
      </c>
      <c r="Y390" s="18">
        <v>0</v>
      </c>
      <c r="Z390" s="18">
        <v>0</v>
      </c>
      <c r="AA390" s="18">
        <v>0</v>
      </c>
      <c r="AB390" s="18">
        <f>T390-U390</f>
        <v>4144534.52</v>
      </c>
      <c r="AC390" s="18">
        <v>444735.71</v>
      </c>
      <c r="AD390" s="18">
        <v>0</v>
      </c>
      <c r="AE390" s="18">
        <f>AB390-AC390</f>
        <v>3699798.81</v>
      </c>
      <c r="AF390" s="18">
        <v>0</v>
      </c>
      <c r="AG390" s="18">
        <v>0</v>
      </c>
      <c r="AH390" s="18">
        <v>0</v>
      </c>
      <c r="AI390" s="73">
        <v>0.89700000000000002</v>
      </c>
      <c r="AJ390" s="81">
        <f>1-AI390</f>
        <v>0.10299999999999999</v>
      </c>
      <c r="AK390" s="23">
        <f t="shared" si="315"/>
        <v>40238199.200000003</v>
      </c>
      <c r="AL390" s="22">
        <f>ROUND(AK390*AI390,2)</f>
        <v>36093664.68</v>
      </c>
      <c r="AM390" s="22">
        <f>AK390-AL390</f>
        <v>4144534.52</v>
      </c>
      <c r="AN390" s="74" t="b">
        <f t="shared" si="392"/>
        <v>1</v>
      </c>
      <c r="AO390" s="74" t="b">
        <f t="shared" si="393"/>
        <v>1</v>
      </c>
      <c r="AP390" s="74" t="b">
        <f t="shared" si="394"/>
        <v>1</v>
      </c>
      <c r="AQ390" s="5"/>
      <c r="AR390" s="28" t="s">
        <v>1155</v>
      </c>
      <c r="AS390" s="28">
        <v>2025</v>
      </c>
      <c r="AT390" t="b">
        <f t="shared" si="395"/>
        <v>1</v>
      </c>
      <c r="AU390" t="b">
        <f t="shared" si="396"/>
        <v>1</v>
      </c>
      <c r="AV390" t="b">
        <f t="shared" si="397"/>
        <v>1</v>
      </c>
      <c r="AW390" s="83">
        <f t="shared" si="327"/>
        <v>0.11</v>
      </c>
      <c r="AX390" s="83">
        <f t="shared" si="328"/>
        <v>0.11</v>
      </c>
      <c r="AY390" s="72" t="b">
        <f t="shared" si="329"/>
        <v>1</v>
      </c>
    </row>
    <row r="391" spans="1:51" ht="23.25" x14ac:dyDescent="0.35">
      <c r="A391" s="49">
        <v>61</v>
      </c>
      <c r="B391" s="77" t="s">
        <v>66</v>
      </c>
      <c r="C391" s="50">
        <v>601</v>
      </c>
      <c r="D391" s="51">
        <v>43791</v>
      </c>
      <c r="E391" s="52">
        <v>88.7</v>
      </c>
      <c r="F391" s="53">
        <v>12</v>
      </c>
      <c r="G391" s="52">
        <v>88.7</v>
      </c>
      <c r="H391" s="53">
        <v>12</v>
      </c>
      <c r="I391" s="54" t="s">
        <v>1167</v>
      </c>
      <c r="J391" s="54" t="s">
        <v>1168</v>
      </c>
      <c r="K391" s="55">
        <v>12</v>
      </c>
      <c r="L391" s="55">
        <v>12</v>
      </c>
      <c r="M391" s="56">
        <v>88.7</v>
      </c>
      <c r="N391" s="39"/>
      <c r="O391" s="39"/>
      <c r="P391" s="39"/>
      <c r="Q391" s="56">
        <v>88.7</v>
      </c>
      <c r="R391" s="57"/>
      <c r="S391" s="57"/>
      <c r="T391" s="18">
        <f>AK391</f>
        <v>9622885.5999999996</v>
      </c>
      <c r="U391" s="18">
        <f>T391*AI391</f>
        <v>8631728.3800000008</v>
      </c>
      <c r="V391" s="18">
        <v>0</v>
      </c>
      <c r="W391" s="18">
        <v>0</v>
      </c>
      <c r="X391" s="18">
        <f t="shared" ref="X391:X392" si="403">U391</f>
        <v>8631728.3800000008</v>
      </c>
      <c r="Y391" s="18">
        <v>0</v>
      </c>
      <c r="Z391" s="18">
        <v>0</v>
      </c>
      <c r="AA391" s="18">
        <v>0</v>
      </c>
      <c r="AB391" s="18">
        <f>T391-U391</f>
        <v>991157.22</v>
      </c>
      <c r="AC391" s="18">
        <v>0</v>
      </c>
      <c r="AD391" s="18">
        <v>0</v>
      </c>
      <c r="AE391" s="18">
        <f t="shared" ref="AE391:AE392" si="404">AB391</f>
        <v>991157.22</v>
      </c>
      <c r="AF391" s="18">
        <v>0</v>
      </c>
      <c r="AG391" s="18">
        <v>0</v>
      </c>
      <c r="AH391" s="18">
        <v>0</v>
      </c>
      <c r="AI391" s="73">
        <v>0.89700000000000002</v>
      </c>
      <c r="AJ391" s="81">
        <f>1-AI391</f>
        <v>0.10299999999999999</v>
      </c>
      <c r="AK391" s="23">
        <f t="shared" si="315"/>
        <v>9622885.5999999996</v>
      </c>
      <c r="AL391" s="22">
        <f>ROUND(AK391*AI391,2)</f>
        <v>8631728.3800000008</v>
      </c>
      <c r="AM391" s="22">
        <f>AK391-AL391</f>
        <v>991157.22</v>
      </c>
      <c r="AN391" s="74" t="b">
        <f t="shared" si="392"/>
        <v>1</v>
      </c>
      <c r="AO391" s="74" t="b">
        <f t="shared" si="393"/>
        <v>1</v>
      </c>
      <c r="AP391" s="74" t="b">
        <f t="shared" si="394"/>
        <v>1</v>
      </c>
      <c r="AQ391" s="5"/>
      <c r="AR391" s="28" t="s">
        <v>1156</v>
      </c>
      <c r="AS391" s="28">
        <v>2026</v>
      </c>
      <c r="AT391" t="b">
        <f t="shared" si="395"/>
        <v>1</v>
      </c>
      <c r="AU391" t="b">
        <f t="shared" si="396"/>
        <v>1</v>
      </c>
      <c r="AV391" t="b">
        <f t="shared" si="397"/>
        <v>1</v>
      </c>
      <c r="AW391" s="83">
        <f t="shared" si="327"/>
        <v>0</v>
      </c>
      <c r="AX391" s="83">
        <f t="shared" si="328"/>
        <v>0</v>
      </c>
      <c r="AY391" s="72" t="b">
        <f t="shared" si="329"/>
        <v>1</v>
      </c>
    </row>
    <row r="392" spans="1:51" ht="23.25" x14ac:dyDescent="0.35">
      <c r="A392" s="49">
        <v>62</v>
      </c>
      <c r="B392" s="77" t="s">
        <v>67</v>
      </c>
      <c r="C392" s="50">
        <v>602</v>
      </c>
      <c r="D392" s="51">
        <v>43791</v>
      </c>
      <c r="E392" s="52">
        <v>100.3</v>
      </c>
      <c r="F392" s="53">
        <v>6</v>
      </c>
      <c r="G392" s="52">
        <v>100.3</v>
      </c>
      <c r="H392" s="53">
        <v>6</v>
      </c>
      <c r="I392" s="54" t="s">
        <v>1167</v>
      </c>
      <c r="J392" s="54" t="s">
        <v>1168</v>
      </c>
      <c r="K392" s="55">
        <v>6</v>
      </c>
      <c r="L392" s="55">
        <v>6</v>
      </c>
      <c r="M392" s="56">
        <v>100.3</v>
      </c>
      <c r="N392" s="39"/>
      <c r="O392" s="39"/>
      <c r="P392" s="39"/>
      <c r="Q392" s="56">
        <v>100.3</v>
      </c>
      <c r="R392" s="57"/>
      <c r="S392" s="57"/>
      <c r="T392" s="18">
        <f>AK392</f>
        <v>10881346.4</v>
      </c>
      <c r="U392" s="18">
        <f>T392*AI392</f>
        <v>9760567.7200000007</v>
      </c>
      <c r="V392" s="18">
        <v>0</v>
      </c>
      <c r="W392" s="18">
        <v>0</v>
      </c>
      <c r="X392" s="18">
        <f t="shared" si="403"/>
        <v>9760567.7200000007</v>
      </c>
      <c r="Y392" s="18">
        <v>0</v>
      </c>
      <c r="Z392" s="18">
        <v>0</v>
      </c>
      <c r="AA392" s="18">
        <v>0</v>
      </c>
      <c r="AB392" s="18">
        <f>T392-U392</f>
        <v>1120778.68</v>
      </c>
      <c r="AC392" s="18">
        <v>0</v>
      </c>
      <c r="AD392" s="18">
        <v>0</v>
      </c>
      <c r="AE392" s="18">
        <f t="shared" si="404"/>
        <v>1120778.68</v>
      </c>
      <c r="AF392" s="18">
        <v>0</v>
      </c>
      <c r="AG392" s="18">
        <v>0</v>
      </c>
      <c r="AH392" s="18">
        <v>0</v>
      </c>
      <c r="AI392" s="73">
        <v>0.89700000000000002</v>
      </c>
      <c r="AJ392" s="81">
        <f>1-AI392</f>
        <v>0.10299999999999999</v>
      </c>
      <c r="AK392" s="23">
        <f t="shared" si="315"/>
        <v>10881346.4</v>
      </c>
      <c r="AL392" s="22">
        <f>ROUND(AK392*AI392,2)</f>
        <v>9760567.7200000007</v>
      </c>
      <c r="AM392" s="22">
        <f>AK392-AL392</f>
        <v>1120778.68</v>
      </c>
      <c r="AN392" s="74" t="b">
        <f t="shared" si="392"/>
        <v>1</v>
      </c>
      <c r="AO392" s="74" t="b">
        <f t="shared" si="393"/>
        <v>1</v>
      </c>
      <c r="AP392" s="74" t="b">
        <f t="shared" si="394"/>
        <v>1</v>
      </c>
      <c r="AQ392" s="5"/>
      <c r="AR392" s="28" t="s">
        <v>1156</v>
      </c>
      <c r="AS392" s="28">
        <v>2026</v>
      </c>
      <c r="AT392" t="b">
        <f t="shared" si="395"/>
        <v>1</v>
      </c>
      <c r="AU392" t="b">
        <f t="shared" si="396"/>
        <v>1</v>
      </c>
      <c r="AV392" t="b">
        <f t="shared" si="397"/>
        <v>1</v>
      </c>
      <c r="AW392" s="83">
        <f t="shared" si="327"/>
        <v>0</v>
      </c>
      <c r="AX392" s="83">
        <f t="shared" si="328"/>
        <v>0</v>
      </c>
      <c r="AY392" s="72" t="b">
        <f t="shared" si="329"/>
        <v>1</v>
      </c>
    </row>
    <row r="393" spans="1:51" s="14" customFormat="1" ht="20.25" customHeight="1" x14ac:dyDescent="0.35">
      <c r="A393" s="181" t="s">
        <v>72</v>
      </c>
      <c r="B393" s="181"/>
      <c r="C393" s="181"/>
      <c r="D393" s="181"/>
      <c r="E393" s="47">
        <f>SUM(E394:E398)</f>
        <v>1413.26</v>
      </c>
      <c r="F393" s="6">
        <f t="shared" ref="F393:AH393" si="405">SUM(F394:F398)</f>
        <v>88</v>
      </c>
      <c r="G393" s="47">
        <f t="shared" si="405"/>
        <v>1413.26</v>
      </c>
      <c r="H393" s="6">
        <f t="shared" si="405"/>
        <v>88</v>
      </c>
      <c r="I393" s="6"/>
      <c r="J393" s="6"/>
      <c r="K393" s="32">
        <f t="shared" ref="K393:M393" si="406">SUM(K394:K398)</f>
        <v>88</v>
      </c>
      <c r="L393" s="32">
        <f t="shared" si="406"/>
        <v>88</v>
      </c>
      <c r="M393" s="31">
        <f t="shared" si="406"/>
        <v>1413.26</v>
      </c>
      <c r="N393" s="32">
        <f t="shared" si="405"/>
        <v>0</v>
      </c>
      <c r="O393" s="32">
        <f t="shared" si="405"/>
        <v>0</v>
      </c>
      <c r="P393" s="32">
        <f t="shared" si="405"/>
        <v>0</v>
      </c>
      <c r="Q393" s="31">
        <f t="shared" si="405"/>
        <v>1413.26</v>
      </c>
      <c r="R393" s="48">
        <f t="shared" si="405"/>
        <v>0</v>
      </c>
      <c r="S393" s="48">
        <f t="shared" si="405"/>
        <v>0</v>
      </c>
      <c r="T393" s="19">
        <f t="shared" si="405"/>
        <v>153321750.88</v>
      </c>
      <c r="U393" s="19">
        <f t="shared" si="405"/>
        <v>130476810</v>
      </c>
      <c r="V393" s="19">
        <f t="shared" si="405"/>
        <v>8170610.9900000002</v>
      </c>
      <c r="W393" s="19">
        <f t="shared" si="405"/>
        <v>0</v>
      </c>
      <c r="X393" s="19">
        <f t="shared" si="405"/>
        <v>122306199.01000001</v>
      </c>
      <c r="Y393" s="19">
        <f t="shared" si="405"/>
        <v>0</v>
      </c>
      <c r="Z393" s="19">
        <f t="shared" si="405"/>
        <v>0</v>
      </c>
      <c r="AA393" s="19">
        <f t="shared" si="405"/>
        <v>0</v>
      </c>
      <c r="AB393" s="19">
        <f t="shared" si="405"/>
        <v>22844940.879999999</v>
      </c>
      <c r="AC393" s="19">
        <f t="shared" si="405"/>
        <v>1430577.01</v>
      </c>
      <c r="AD393" s="19">
        <f t="shared" si="405"/>
        <v>0</v>
      </c>
      <c r="AE393" s="19">
        <f t="shared" si="405"/>
        <v>21414363.870000001</v>
      </c>
      <c r="AF393" s="19">
        <f t="shared" si="405"/>
        <v>0</v>
      </c>
      <c r="AG393" s="19">
        <f t="shared" si="405"/>
        <v>0</v>
      </c>
      <c r="AH393" s="19">
        <f t="shared" si="405"/>
        <v>0</v>
      </c>
      <c r="AI393" s="73">
        <v>0.85099999999999998</v>
      </c>
      <c r="AJ393" s="73">
        <f t="shared" ref="AJ393" si="407">1-AI393</f>
        <v>0.14899999999999999</v>
      </c>
      <c r="AK393" s="23">
        <f t="shared" ref="AK393:AK456" si="408">G393*108488</f>
        <v>153321750.88</v>
      </c>
      <c r="AL393" s="23">
        <f t="shared" ref="AL393" si="409">ROUND(AK393*AI393,2)</f>
        <v>130476810</v>
      </c>
      <c r="AM393" s="23">
        <f t="shared" ref="AM393" si="410">AK393-AL393</f>
        <v>22844940.879999999</v>
      </c>
      <c r="AN393" s="74" t="b">
        <f t="shared" si="392"/>
        <v>1</v>
      </c>
      <c r="AO393" s="74" t="b">
        <f t="shared" si="393"/>
        <v>1</v>
      </c>
      <c r="AP393" s="74" t="b">
        <f t="shared" si="394"/>
        <v>1</v>
      </c>
      <c r="AQ393" s="6"/>
      <c r="AR393" s="29"/>
      <c r="AS393" s="29"/>
      <c r="AT393" t="b">
        <f t="shared" si="395"/>
        <v>1</v>
      </c>
      <c r="AU393" t="b">
        <f t="shared" si="396"/>
        <v>1</v>
      </c>
      <c r="AV393" t="b">
        <f t="shared" si="397"/>
        <v>1</v>
      </c>
      <c r="AW393" s="83">
        <f t="shared" si="327"/>
        <v>0.06</v>
      </c>
      <c r="AX393" s="83">
        <f t="shared" si="328"/>
        <v>0.06</v>
      </c>
      <c r="AY393" s="72" t="b">
        <f t="shared" si="329"/>
        <v>1</v>
      </c>
    </row>
    <row r="394" spans="1:51" ht="23.25" x14ac:dyDescent="0.35">
      <c r="A394" s="49">
        <v>103</v>
      </c>
      <c r="B394" s="77" t="s">
        <v>112</v>
      </c>
      <c r="C394" s="50">
        <v>307</v>
      </c>
      <c r="D394" s="51">
        <v>43228</v>
      </c>
      <c r="E394" s="52">
        <v>161.19999999999999</v>
      </c>
      <c r="F394" s="53">
        <v>17</v>
      </c>
      <c r="G394" s="52">
        <v>161.19999999999999</v>
      </c>
      <c r="H394" s="53">
        <v>17</v>
      </c>
      <c r="I394" s="54" t="s">
        <v>1167</v>
      </c>
      <c r="J394" s="54" t="s">
        <v>1168</v>
      </c>
      <c r="K394" s="55">
        <v>17</v>
      </c>
      <c r="L394" s="55">
        <v>17</v>
      </c>
      <c r="M394" s="56">
        <v>161.19999999999999</v>
      </c>
      <c r="N394" s="39"/>
      <c r="O394" s="39"/>
      <c r="P394" s="39"/>
      <c r="Q394" s="56">
        <v>161.19999999999999</v>
      </c>
      <c r="R394" s="57"/>
      <c r="S394" s="57"/>
      <c r="T394" s="18">
        <f>AK394</f>
        <v>17488265.600000001</v>
      </c>
      <c r="U394" s="18">
        <f>T394*AI394</f>
        <v>14882514.029999999</v>
      </c>
      <c r="V394" s="18">
        <v>0</v>
      </c>
      <c r="W394" s="18">
        <v>0</v>
      </c>
      <c r="X394" s="18">
        <f t="shared" ref="X394:X397" si="411">U394</f>
        <v>14882514.029999999</v>
      </c>
      <c r="Y394" s="18">
        <v>0</v>
      </c>
      <c r="Z394" s="18">
        <v>0</v>
      </c>
      <c r="AA394" s="18">
        <v>0</v>
      </c>
      <c r="AB394" s="18">
        <f>T394-U394</f>
        <v>2605751.5699999998</v>
      </c>
      <c r="AC394" s="18">
        <v>0</v>
      </c>
      <c r="AD394" s="18">
        <v>0</v>
      </c>
      <c r="AE394" s="18">
        <f t="shared" ref="AE394:AE397" si="412">AB394</f>
        <v>2605751.5699999998</v>
      </c>
      <c r="AF394" s="18">
        <v>0</v>
      </c>
      <c r="AG394" s="18">
        <v>0</v>
      </c>
      <c r="AH394" s="18">
        <v>0</v>
      </c>
      <c r="AI394" s="73">
        <v>0.85099999999999998</v>
      </c>
      <c r="AJ394" s="81">
        <f t="shared" ref="AJ394:AJ400" si="413">1-AI394</f>
        <v>0.14899999999999999</v>
      </c>
      <c r="AK394" s="23">
        <f t="shared" si="408"/>
        <v>17488265.600000001</v>
      </c>
      <c r="AL394" s="22">
        <f t="shared" ref="AL394:AL400" si="414">ROUND(AK394*AI394,2)</f>
        <v>14882514.029999999</v>
      </c>
      <c r="AM394" s="22">
        <f t="shared" ref="AM394:AM400" si="415">AK394-AL394</f>
        <v>2605751.5699999998</v>
      </c>
      <c r="AN394" s="74" t="b">
        <f t="shared" si="392"/>
        <v>1</v>
      </c>
      <c r="AO394" s="74" t="b">
        <f t="shared" si="393"/>
        <v>1</v>
      </c>
      <c r="AP394" s="74" t="b">
        <f t="shared" si="394"/>
        <v>1</v>
      </c>
      <c r="AQ394" s="5"/>
      <c r="AR394" s="28" t="s">
        <v>1152</v>
      </c>
      <c r="AS394" s="28">
        <v>2028</v>
      </c>
      <c r="AT394" t="b">
        <f t="shared" si="395"/>
        <v>1</v>
      </c>
      <c r="AU394" t="b">
        <f t="shared" si="396"/>
        <v>1</v>
      </c>
      <c r="AV394" t="b">
        <f t="shared" si="397"/>
        <v>1</v>
      </c>
      <c r="AW394" s="83">
        <f t="shared" si="327"/>
        <v>0</v>
      </c>
      <c r="AX394" s="83">
        <f t="shared" si="328"/>
        <v>0</v>
      </c>
      <c r="AY394" s="72" t="b">
        <f t="shared" si="329"/>
        <v>1</v>
      </c>
    </row>
    <row r="395" spans="1:51" ht="23.25" x14ac:dyDescent="0.35">
      <c r="A395" s="49">
        <v>104</v>
      </c>
      <c r="B395" s="77" t="s">
        <v>113</v>
      </c>
      <c r="C395" s="50">
        <v>62</v>
      </c>
      <c r="D395" s="51">
        <v>43230</v>
      </c>
      <c r="E395" s="52">
        <v>195.66</v>
      </c>
      <c r="F395" s="53">
        <v>8</v>
      </c>
      <c r="G395" s="52">
        <v>195.66</v>
      </c>
      <c r="H395" s="53">
        <v>8</v>
      </c>
      <c r="I395" s="54" t="s">
        <v>1167</v>
      </c>
      <c r="J395" s="54" t="s">
        <v>1168</v>
      </c>
      <c r="K395" s="55">
        <v>8</v>
      </c>
      <c r="L395" s="55">
        <v>8</v>
      </c>
      <c r="M395" s="56">
        <v>195.66</v>
      </c>
      <c r="N395" s="39"/>
      <c r="O395" s="39"/>
      <c r="P395" s="39"/>
      <c r="Q395" s="56">
        <v>195.66</v>
      </c>
      <c r="R395" s="57"/>
      <c r="S395" s="57"/>
      <c r="T395" s="18">
        <f>AK395</f>
        <v>21226762.079999998</v>
      </c>
      <c r="U395" s="18">
        <f>T395*AI395</f>
        <v>18063974.530000001</v>
      </c>
      <c r="V395" s="18">
        <v>0</v>
      </c>
      <c r="W395" s="18">
        <v>0</v>
      </c>
      <c r="X395" s="18">
        <f t="shared" si="411"/>
        <v>18063974.530000001</v>
      </c>
      <c r="Y395" s="18">
        <v>0</v>
      </c>
      <c r="Z395" s="18">
        <v>0</v>
      </c>
      <c r="AA395" s="18">
        <v>0</v>
      </c>
      <c r="AB395" s="18">
        <f>T395-U395</f>
        <v>3162787.55</v>
      </c>
      <c r="AC395" s="18">
        <v>0</v>
      </c>
      <c r="AD395" s="18">
        <v>0</v>
      </c>
      <c r="AE395" s="18">
        <f t="shared" si="412"/>
        <v>3162787.55</v>
      </c>
      <c r="AF395" s="18">
        <v>0</v>
      </c>
      <c r="AG395" s="18">
        <v>0</v>
      </c>
      <c r="AH395" s="18">
        <v>0</v>
      </c>
      <c r="AI395" s="73">
        <v>0.85099999999999998</v>
      </c>
      <c r="AJ395" s="81">
        <f t="shared" si="413"/>
        <v>0.14899999999999999</v>
      </c>
      <c r="AK395" s="23">
        <f t="shared" si="408"/>
        <v>21226762.079999998</v>
      </c>
      <c r="AL395" s="22">
        <f t="shared" si="414"/>
        <v>18063974.530000001</v>
      </c>
      <c r="AM395" s="22">
        <f t="shared" si="415"/>
        <v>3162787.55</v>
      </c>
      <c r="AN395" s="74" t="b">
        <f t="shared" si="392"/>
        <v>1</v>
      </c>
      <c r="AO395" s="74" t="b">
        <f t="shared" si="393"/>
        <v>1</v>
      </c>
      <c r="AP395" s="74" t="b">
        <f t="shared" si="394"/>
        <v>1</v>
      </c>
      <c r="AQ395" s="5"/>
      <c r="AR395" s="28" t="s">
        <v>1152</v>
      </c>
      <c r="AS395" s="28">
        <v>2028</v>
      </c>
      <c r="AT395" t="b">
        <f t="shared" si="395"/>
        <v>1</v>
      </c>
      <c r="AU395" t="b">
        <f t="shared" si="396"/>
        <v>1</v>
      </c>
      <c r="AV395" t="b">
        <f t="shared" si="397"/>
        <v>1</v>
      </c>
      <c r="AW395" s="83">
        <f t="shared" si="327"/>
        <v>0</v>
      </c>
      <c r="AX395" s="83">
        <f t="shared" si="328"/>
        <v>0</v>
      </c>
      <c r="AY395" s="72" t="b">
        <f t="shared" si="329"/>
        <v>1</v>
      </c>
    </row>
    <row r="396" spans="1:51" ht="23.25" x14ac:dyDescent="0.35">
      <c r="A396" s="49">
        <v>105</v>
      </c>
      <c r="B396" s="77" t="s">
        <v>114</v>
      </c>
      <c r="C396" s="50">
        <v>62</v>
      </c>
      <c r="D396" s="51">
        <v>43230</v>
      </c>
      <c r="E396" s="52">
        <v>184.1</v>
      </c>
      <c r="F396" s="53">
        <v>19</v>
      </c>
      <c r="G396" s="52">
        <v>184.1</v>
      </c>
      <c r="H396" s="53">
        <v>19</v>
      </c>
      <c r="I396" s="54" t="s">
        <v>1167</v>
      </c>
      <c r="J396" s="54" t="s">
        <v>1168</v>
      </c>
      <c r="K396" s="55">
        <v>19</v>
      </c>
      <c r="L396" s="55">
        <v>19</v>
      </c>
      <c r="M396" s="56">
        <v>184.1</v>
      </c>
      <c r="N396" s="39"/>
      <c r="O396" s="39"/>
      <c r="P396" s="39"/>
      <c r="Q396" s="56">
        <v>184.1</v>
      </c>
      <c r="R396" s="57"/>
      <c r="S396" s="57"/>
      <c r="T396" s="18">
        <f>AK396</f>
        <v>19972640.800000001</v>
      </c>
      <c r="U396" s="18">
        <f>T396*AI396</f>
        <v>16996717.32</v>
      </c>
      <c r="V396" s="18">
        <v>0</v>
      </c>
      <c r="W396" s="18">
        <v>0</v>
      </c>
      <c r="X396" s="18">
        <f t="shared" si="411"/>
        <v>16996717.32</v>
      </c>
      <c r="Y396" s="18">
        <v>0</v>
      </c>
      <c r="Z396" s="18">
        <v>0</v>
      </c>
      <c r="AA396" s="18">
        <v>0</v>
      </c>
      <c r="AB396" s="18">
        <f>T396-U396</f>
        <v>2975923.48</v>
      </c>
      <c r="AC396" s="18">
        <v>0</v>
      </c>
      <c r="AD396" s="18">
        <v>0</v>
      </c>
      <c r="AE396" s="18">
        <f t="shared" si="412"/>
        <v>2975923.48</v>
      </c>
      <c r="AF396" s="18">
        <v>0</v>
      </c>
      <c r="AG396" s="18">
        <v>0</v>
      </c>
      <c r="AH396" s="18">
        <v>0</v>
      </c>
      <c r="AI396" s="73">
        <v>0.85099999999999998</v>
      </c>
      <c r="AJ396" s="81">
        <f t="shared" si="413"/>
        <v>0.14899999999999999</v>
      </c>
      <c r="AK396" s="23">
        <f t="shared" si="408"/>
        <v>19972640.800000001</v>
      </c>
      <c r="AL396" s="22">
        <f t="shared" si="414"/>
        <v>16996717.32</v>
      </c>
      <c r="AM396" s="22">
        <f t="shared" si="415"/>
        <v>2975923.48</v>
      </c>
      <c r="AN396" s="74" t="b">
        <f t="shared" si="392"/>
        <v>1</v>
      </c>
      <c r="AO396" s="74" t="b">
        <f t="shared" si="393"/>
        <v>1</v>
      </c>
      <c r="AP396" s="74" t="b">
        <f t="shared" si="394"/>
        <v>1</v>
      </c>
      <c r="AQ396" s="5"/>
      <c r="AR396" s="28" t="s">
        <v>1152</v>
      </c>
      <c r="AS396" s="28">
        <v>2028</v>
      </c>
      <c r="AT396" t="b">
        <f t="shared" si="395"/>
        <v>1</v>
      </c>
      <c r="AU396" t="b">
        <f t="shared" si="396"/>
        <v>1</v>
      </c>
      <c r="AV396" t="b">
        <f t="shared" si="397"/>
        <v>1</v>
      </c>
      <c r="AW396" s="83">
        <f t="shared" si="327"/>
        <v>0</v>
      </c>
      <c r="AX396" s="83">
        <f t="shared" si="328"/>
        <v>0</v>
      </c>
      <c r="AY396" s="72" t="b">
        <f t="shared" si="329"/>
        <v>1</v>
      </c>
    </row>
    <row r="397" spans="1:51" ht="23.25" x14ac:dyDescent="0.35">
      <c r="A397" s="49">
        <v>106</v>
      </c>
      <c r="B397" s="77" t="s">
        <v>115</v>
      </c>
      <c r="C397" s="50">
        <v>62</v>
      </c>
      <c r="D397" s="51">
        <v>43230</v>
      </c>
      <c r="E397" s="52">
        <v>182.3</v>
      </c>
      <c r="F397" s="53">
        <v>9</v>
      </c>
      <c r="G397" s="52">
        <v>182.3</v>
      </c>
      <c r="H397" s="53">
        <v>9</v>
      </c>
      <c r="I397" s="54" t="s">
        <v>1167</v>
      </c>
      <c r="J397" s="54" t="s">
        <v>1168</v>
      </c>
      <c r="K397" s="55">
        <v>9</v>
      </c>
      <c r="L397" s="55">
        <v>9</v>
      </c>
      <c r="M397" s="56">
        <v>182.3</v>
      </c>
      <c r="N397" s="39"/>
      <c r="O397" s="39"/>
      <c r="P397" s="39"/>
      <c r="Q397" s="56">
        <v>182.3</v>
      </c>
      <c r="R397" s="57"/>
      <c r="S397" s="57"/>
      <c r="T397" s="18">
        <f>AK397</f>
        <v>19777362.399999999</v>
      </c>
      <c r="U397" s="18">
        <f>T397*AI397</f>
        <v>16830535.399999999</v>
      </c>
      <c r="V397" s="18">
        <v>0</v>
      </c>
      <c r="W397" s="18">
        <v>0</v>
      </c>
      <c r="X397" s="18">
        <f t="shared" si="411"/>
        <v>16830535.399999999</v>
      </c>
      <c r="Y397" s="18">
        <v>0</v>
      </c>
      <c r="Z397" s="18">
        <v>0</v>
      </c>
      <c r="AA397" s="18">
        <v>0</v>
      </c>
      <c r="AB397" s="18">
        <f>T397-U397</f>
        <v>2946827</v>
      </c>
      <c r="AC397" s="18">
        <v>0</v>
      </c>
      <c r="AD397" s="18">
        <v>0</v>
      </c>
      <c r="AE397" s="18">
        <f t="shared" si="412"/>
        <v>2946827</v>
      </c>
      <c r="AF397" s="18">
        <v>0</v>
      </c>
      <c r="AG397" s="18">
        <v>0</v>
      </c>
      <c r="AH397" s="18">
        <v>0</v>
      </c>
      <c r="AI397" s="73">
        <v>0.85099999999999998</v>
      </c>
      <c r="AJ397" s="81">
        <f t="shared" si="413"/>
        <v>0.14899999999999999</v>
      </c>
      <c r="AK397" s="23">
        <f t="shared" si="408"/>
        <v>19777362.399999999</v>
      </c>
      <c r="AL397" s="22">
        <f t="shared" si="414"/>
        <v>16830535.399999999</v>
      </c>
      <c r="AM397" s="22">
        <f t="shared" si="415"/>
        <v>2946827</v>
      </c>
      <c r="AN397" s="74" t="b">
        <f t="shared" si="392"/>
        <v>1</v>
      </c>
      <c r="AO397" s="74" t="b">
        <f t="shared" si="393"/>
        <v>1</v>
      </c>
      <c r="AP397" s="74" t="b">
        <f t="shared" si="394"/>
        <v>1</v>
      </c>
      <c r="AQ397" s="5"/>
      <c r="AR397" s="28" t="s">
        <v>1152</v>
      </c>
      <c r="AS397" s="28">
        <v>2028</v>
      </c>
      <c r="AT397" t="b">
        <f t="shared" si="395"/>
        <v>1</v>
      </c>
      <c r="AU397" t="b">
        <f t="shared" si="396"/>
        <v>1</v>
      </c>
      <c r="AV397" t="b">
        <f t="shared" si="397"/>
        <v>1</v>
      </c>
      <c r="AW397" s="83">
        <f t="shared" si="327"/>
        <v>0</v>
      </c>
      <c r="AX397" s="83">
        <f t="shared" si="328"/>
        <v>0</v>
      </c>
      <c r="AY397" s="72" t="b">
        <f t="shared" si="329"/>
        <v>1</v>
      </c>
    </row>
    <row r="398" spans="1:51" ht="23.25" x14ac:dyDescent="0.35">
      <c r="A398" s="49">
        <v>107</v>
      </c>
      <c r="B398" s="77" t="s">
        <v>116</v>
      </c>
      <c r="C398" s="50">
        <v>62</v>
      </c>
      <c r="D398" s="51">
        <v>43230</v>
      </c>
      <c r="E398" s="52">
        <v>690</v>
      </c>
      <c r="F398" s="53">
        <v>35</v>
      </c>
      <c r="G398" s="52">
        <v>690</v>
      </c>
      <c r="H398" s="53">
        <v>35</v>
      </c>
      <c r="I398" s="54" t="s">
        <v>1167</v>
      </c>
      <c r="J398" s="54" t="s">
        <v>1168</v>
      </c>
      <c r="K398" s="55">
        <v>35</v>
      </c>
      <c r="L398" s="55">
        <v>35</v>
      </c>
      <c r="M398" s="56">
        <v>690</v>
      </c>
      <c r="N398" s="39"/>
      <c r="O398" s="39"/>
      <c r="P398" s="39"/>
      <c r="Q398" s="56">
        <v>690</v>
      </c>
      <c r="R398" s="57"/>
      <c r="S398" s="57"/>
      <c r="T398" s="18">
        <f>AK398</f>
        <v>74856720</v>
      </c>
      <c r="U398" s="18">
        <f>T398*AI398</f>
        <v>63703068.719999999</v>
      </c>
      <c r="V398" s="18">
        <v>8170610.9900000002</v>
      </c>
      <c r="W398" s="18">
        <v>0</v>
      </c>
      <c r="X398" s="18">
        <f>U398-V398</f>
        <v>55532457.729999997</v>
      </c>
      <c r="Y398" s="18">
        <v>0</v>
      </c>
      <c r="Z398" s="18">
        <v>0</v>
      </c>
      <c r="AA398" s="18">
        <v>0</v>
      </c>
      <c r="AB398" s="18">
        <f>T398-U398</f>
        <v>11153651.279999999</v>
      </c>
      <c r="AC398" s="18">
        <v>1430577.01</v>
      </c>
      <c r="AD398" s="18">
        <v>0</v>
      </c>
      <c r="AE398" s="18">
        <f>AB398-AC398</f>
        <v>9723074.2699999996</v>
      </c>
      <c r="AF398" s="18"/>
      <c r="AG398" s="18">
        <v>0</v>
      </c>
      <c r="AH398" s="18">
        <v>0</v>
      </c>
      <c r="AI398" s="73">
        <v>0.85099999999999998</v>
      </c>
      <c r="AJ398" s="81">
        <f t="shared" si="413"/>
        <v>0.14899999999999999</v>
      </c>
      <c r="AK398" s="23">
        <f t="shared" si="408"/>
        <v>74856720</v>
      </c>
      <c r="AL398" s="22">
        <f t="shared" si="414"/>
        <v>63703068.719999999</v>
      </c>
      <c r="AM398" s="22">
        <f t="shared" si="415"/>
        <v>11153651.279999999</v>
      </c>
      <c r="AN398" s="74" t="b">
        <f t="shared" si="392"/>
        <v>1</v>
      </c>
      <c r="AO398" s="74" t="b">
        <f t="shared" si="393"/>
        <v>1</v>
      </c>
      <c r="AP398" s="74" t="b">
        <f t="shared" si="394"/>
        <v>1</v>
      </c>
      <c r="AQ398" s="5"/>
      <c r="AR398" s="28" t="s">
        <v>1152</v>
      </c>
      <c r="AS398" s="28">
        <v>2028</v>
      </c>
      <c r="AT398" t="b">
        <f t="shared" si="395"/>
        <v>1</v>
      </c>
      <c r="AU398" t="b">
        <f t="shared" si="396"/>
        <v>1</v>
      </c>
      <c r="AV398" t="b">
        <f t="shared" si="397"/>
        <v>1</v>
      </c>
      <c r="AW398" s="83">
        <f t="shared" si="327"/>
        <v>0.13</v>
      </c>
      <c r="AX398" s="83">
        <f t="shared" si="328"/>
        <v>0.13</v>
      </c>
      <c r="AY398" s="72" t="b">
        <f t="shared" si="329"/>
        <v>1</v>
      </c>
    </row>
    <row r="399" spans="1:51" s="14" customFormat="1" ht="20.25" customHeight="1" x14ac:dyDescent="0.35">
      <c r="A399" s="181" t="s">
        <v>117</v>
      </c>
      <c r="B399" s="181"/>
      <c r="C399" s="181"/>
      <c r="D399" s="181"/>
      <c r="E399" s="58">
        <f>SUM(E400)</f>
        <v>246.8</v>
      </c>
      <c r="F399" s="59">
        <f t="shared" ref="F399:AH399" si="416">SUM(F400)</f>
        <v>14</v>
      </c>
      <c r="G399" s="47">
        <f t="shared" si="416"/>
        <v>246.8</v>
      </c>
      <c r="H399" s="6">
        <f t="shared" si="416"/>
        <v>14</v>
      </c>
      <c r="I399" s="6"/>
      <c r="J399" s="6"/>
      <c r="K399" s="32">
        <f t="shared" si="416"/>
        <v>14</v>
      </c>
      <c r="L399" s="32">
        <f t="shared" si="416"/>
        <v>14</v>
      </c>
      <c r="M399" s="31">
        <f t="shared" si="416"/>
        <v>246.8</v>
      </c>
      <c r="N399" s="32">
        <f t="shared" si="416"/>
        <v>0</v>
      </c>
      <c r="O399" s="32">
        <f t="shared" si="416"/>
        <v>0</v>
      </c>
      <c r="P399" s="32">
        <f t="shared" si="416"/>
        <v>0</v>
      </c>
      <c r="Q399" s="31">
        <f t="shared" si="416"/>
        <v>246.8</v>
      </c>
      <c r="R399" s="48">
        <f t="shared" si="416"/>
        <v>0</v>
      </c>
      <c r="S399" s="48">
        <f t="shared" si="416"/>
        <v>0</v>
      </c>
      <c r="T399" s="19">
        <f t="shared" si="416"/>
        <v>26774838.399999999</v>
      </c>
      <c r="U399" s="19">
        <f t="shared" si="416"/>
        <v>17376870.120000001</v>
      </c>
      <c r="V399" s="19">
        <f t="shared" si="416"/>
        <v>2591040.6</v>
      </c>
      <c r="W399" s="19">
        <f t="shared" si="416"/>
        <v>0</v>
      </c>
      <c r="X399" s="19">
        <f t="shared" si="416"/>
        <v>14785829.52</v>
      </c>
      <c r="Y399" s="19">
        <f t="shared" si="416"/>
        <v>0</v>
      </c>
      <c r="Z399" s="19">
        <f t="shared" si="416"/>
        <v>0</v>
      </c>
      <c r="AA399" s="19">
        <f t="shared" si="416"/>
        <v>0</v>
      </c>
      <c r="AB399" s="19">
        <f t="shared" si="416"/>
        <v>9397968.2799999993</v>
      </c>
      <c r="AC399" s="19">
        <f t="shared" si="416"/>
        <v>1401317.8</v>
      </c>
      <c r="AD399" s="19">
        <f t="shared" si="416"/>
        <v>0</v>
      </c>
      <c r="AE399" s="19">
        <f t="shared" si="416"/>
        <v>7996650.4800000004</v>
      </c>
      <c r="AF399" s="19">
        <f t="shared" si="416"/>
        <v>0</v>
      </c>
      <c r="AG399" s="19">
        <f t="shared" si="416"/>
        <v>0</v>
      </c>
      <c r="AH399" s="19">
        <f t="shared" si="416"/>
        <v>0</v>
      </c>
      <c r="AI399" s="73">
        <v>0.64900000000000002</v>
      </c>
      <c r="AJ399" s="73">
        <f t="shared" si="413"/>
        <v>0.35099999999999998</v>
      </c>
      <c r="AK399" s="23">
        <f t="shared" si="408"/>
        <v>26774838.399999999</v>
      </c>
      <c r="AL399" s="23">
        <f t="shared" si="414"/>
        <v>17376870.120000001</v>
      </c>
      <c r="AM399" s="23">
        <f t="shared" si="415"/>
        <v>9397968.2799999993</v>
      </c>
      <c r="AN399" s="74" t="b">
        <f t="shared" si="392"/>
        <v>1</v>
      </c>
      <c r="AO399" s="74" t="b">
        <f t="shared" si="393"/>
        <v>1</v>
      </c>
      <c r="AP399" s="74" t="b">
        <f t="shared" si="394"/>
        <v>1</v>
      </c>
      <c r="AQ399" s="6"/>
      <c r="AR399" s="29"/>
      <c r="AS399" s="29"/>
      <c r="AT399" t="b">
        <f t="shared" si="395"/>
        <v>1</v>
      </c>
      <c r="AU399" t="b">
        <f t="shared" si="396"/>
        <v>1</v>
      </c>
      <c r="AV399" t="b">
        <f t="shared" si="397"/>
        <v>1</v>
      </c>
      <c r="AW399" s="83">
        <f t="shared" si="327"/>
        <v>0.15</v>
      </c>
      <c r="AX399" s="83">
        <f t="shared" si="328"/>
        <v>0.15</v>
      </c>
      <c r="AY399" s="72" t="b">
        <f t="shared" si="329"/>
        <v>1</v>
      </c>
    </row>
    <row r="400" spans="1:51" ht="40.5" x14ac:dyDescent="0.35">
      <c r="A400" s="49">
        <v>108</v>
      </c>
      <c r="B400" s="77" t="s">
        <v>118</v>
      </c>
      <c r="C400" s="50">
        <v>1047</v>
      </c>
      <c r="D400" s="51">
        <v>44337</v>
      </c>
      <c r="E400" s="52">
        <v>246.8</v>
      </c>
      <c r="F400" s="53">
        <v>14</v>
      </c>
      <c r="G400" s="52">
        <v>246.8</v>
      </c>
      <c r="H400" s="53">
        <v>14</v>
      </c>
      <c r="I400" s="54" t="s">
        <v>1167</v>
      </c>
      <c r="J400" s="54" t="s">
        <v>1168</v>
      </c>
      <c r="K400" s="55">
        <v>14</v>
      </c>
      <c r="L400" s="55">
        <v>14</v>
      </c>
      <c r="M400" s="56">
        <v>246.8</v>
      </c>
      <c r="N400" s="39"/>
      <c r="O400" s="39"/>
      <c r="P400" s="39"/>
      <c r="Q400" s="56">
        <v>246.8</v>
      </c>
      <c r="R400" s="57"/>
      <c r="S400" s="57"/>
      <c r="T400" s="18">
        <f>AK400</f>
        <v>26774838.399999999</v>
      </c>
      <c r="U400" s="18">
        <f>T400*AI400</f>
        <v>17376870.120000001</v>
      </c>
      <c r="V400" s="18">
        <v>2591040.6</v>
      </c>
      <c r="W400" s="18">
        <v>0</v>
      </c>
      <c r="X400" s="18">
        <f>U400-V400</f>
        <v>14785829.52</v>
      </c>
      <c r="Y400" s="18">
        <v>0</v>
      </c>
      <c r="Z400" s="18">
        <v>0</v>
      </c>
      <c r="AA400" s="18">
        <v>0</v>
      </c>
      <c r="AB400" s="18">
        <f>T400-U400</f>
        <v>9397968.2799999993</v>
      </c>
      <c r="AC400" s="18">
        <v>1401317.8</v>
      </c>
      <c r="AD400" s="18">
        <v>0</v>
      </c>
      <c r="AE400" s="18">
        <f>AB400-AC400</f>
        <v>7996650.4800000004</v>
      </c>
      <c r="AF400" s="18"/>
      <c r="AG400" s="18">
        <v>0</v>
      </c>
      <c r="AH400" s="18">
        <v>0</v>
      </c>
      <c r="AI400" s="73">
        <v>0.64900000000000002</v>
      </c>
      <c r="AJ400" s="81">
        <f t="shared" si="413"/>
        <v>0.35099999999999998</v>
      </c>
      <c r="AK400" s="23">
        <f t="shared" si="408"/>
        <v>26774838.399999999</v>
      </c>
      <c r="AL400" s="22">
        <f t="shared" si="414"/>
        <v>17376870.120000001</v>
      </c>
      <c r="AM400" s="22">
        <f t="shared" si="415"/>
        <v>9397968.2799999993</v>
      </c>
      <c r="AN400" s="74" t="b">
        <f t="shared" si="392"/>
        <v>1</v>
      </c>
      <c r="AO400" s="74" t="b">
        <f t="shared" si="393"/>
        <v>1</v>
      </c>
      <c r="AP400" s="74" t="b">
        <f t="shared" si="394"/>
        <v>1</v>
      </c>
      <c r="AQ400" s="5"/>
      <c r="AR400" s="28" t="s">
        <v>1155</v>
      </c>
      <c r="AS400" s="28">
        <v>2025</v>
      </c>
      <c r="AT400" t="b">
        <f t="shared" si="395"/>
        <v>1</v>
      </c>
      <c r="AU400" t="b">
        <f t="shared" si="396"/>
        <v>1</v>
      </c>
      <c r="AV400" t="b">
        <f t="shared" si="397"/>
        <v>1</v>
      </c>
      <c r="AW400" s="83">
        <f t="shared" si="327"/>
        <v>0.15</v>
      </c>
      <c r="AX400" s="83">
        <f t="shared" si="328"/>
        <v>0.15</v>
      </c>
      <c r="AY400" s="72" t="b">
        <f t="shared" si="329"/>
        <v>1</v>
      </c>
    </row>
    <row r="401" spans="1:51" s="14" customFormat="1" ht="20.25" customHeight="1" x14ac:dyDescent="0.35">
      <c r="A401" s="181" t="s">
        <v>142</v>
      </c>
      <c r="B401" s="181"/>
      <c r="C401" s="181"/>
      <c r="D401" s="181"/>
      <c r="E401" s="58">
        <f>SUM(E402:E408)</f>
        <v>2253.8000000000002</v>
      </c>
      <c r="F401" s="59">
        <f t="shared" ref="F401:AH401" si="417">SUM(F402:F408)</f>
        <v>124</v>
      </c>
      <c r="G401" s="47">
        <f t="shared" si="417"/>
        <v>2253.8000000000002</v>
      </c>
      <c r="H401" s="6">
        <f t="shared" si="417"/>
        <v>124</v>
      </c>
      <c r="I401" s="6"/>
      <c r="J401" s="6"/>
      <c r="K401" s="32">
        <f t="shared" ref="K401:M401" si="418">SUM(K402:K408)</f>
        <v>124</v>
      </c>
      <c r="L401" s="32">
        <f t="shared" si="418"/>
        <v>124</v>
      </c>
      <c r="M401" s="31">
        <f t="shared" si="418"/>
        <v>2253.8000000000002</v>
      </c>
      <c r="N401" s="32">
        <f t="shared" si="417"/>
        <v>0</v>
      </c>
      <c r="O401" s="32">
        <f t="shared" si="417"/>
        <v>0</v>
      </c>
      <c r="P401" s="32">
        <f t="shared" si="417"/>
        <v>0</v>
      </c>
      <c r="Q401" s="31">
        <f t="shared" si="417"/>
        <v>2253.8000000000002</v>
      </c>
      <c r="R401" s="48">
        <f t="shared" si="417"/>
        <v>0</v>
      </c>
      <c r="S401" s="48">
        <f t="shared" si="417"/>
        <v>0</v>
      </c>
      <c r="T401" s="19">
        <f t="shared" si="417"/>
        <v>244510254.40000001</v>
      </c>
      <c r="U401" s="19">
        <f t="shared" si="417"/>
        <v>195852713.78</v>
      </c>
      <c r="V401" s="19">
        <f t="shared" si="417"/>
        <v>28878238.460000001</v>
      </c>
      <c r="W401" s="19">
        <f t="shared" si="417"/>
        <v>0</v>
      </c>
      <c r="X401" s="19">
        <f t="shared" si="417"/>
        <v>116882132.72</v>
      </c>
      <c r="Y401" s="19">
        <f t="shared" si="417"/>
        <v>50092342.600000001</v>
      </c>
      <c r="Z401" s="19">
        <f t="shared" si="417"/>
        <v>0</v>
      </c>
      <c r="AA401" s="19">
        <f t="shared" si="417"/>
        <v>0</v>
      </c>
      <c r="AB401" s="19">
        <f t="shared" si="417"/>
        <v>48657540.619999997</v>
      </c>
      <c r="AC401" s="19">
        <f t="shared" si="417"/>
        <v>7174493.7000000002</v>
      </c>
      <c r="AD401" s="19">
        <f t="shared" si="417"/>
        <v>0</v>
      </c>
      <c r="AE401" s="19">
        <f t="shared" si="417"/>
        <v>29038132.850000001</v>
      </c>
      <c r="AF401" s="19">
        <f t="shared" si="417"/>
        <v>12444914.07</v>
      </c>
      <c r="AG401" s="19">
        <f t="shared" si="417"/>
        <v>0</v>
      </c>
      <c r="AH401" s="19">
        <f t="shared" si="417"/>
        <v>0</v>
      </c>
      <c r="AI401" s="73">
        <v>0.80100000000000005</v>
      </c>
      <c r="AJ401" s="73">
        <f t="shared" ref="AJ401" si="419">1-AI401</f>
        <v>0.19900000000000001</v>
      </c>
      <c r="AK401" s="23">
        <f t="shared" si="408"/>
        <v>244510254.40000001</v>
      </c>
      <c r="AL401" s="23">
        <f t="shared" ref="AL401" si="420">ROUND(AK401*AI401,2)</f>
        <v>195852713.77000001</v>
      </c>
      <c r="AM401" s="23">
        <f t="shared" ref="AM401" si="421">AK401-AL401</f>
        <v>48657540.630000003</v>
      </c>
      <c r="AN401" s="74" t="b">
        <f t="shared" si="392"/>
        <v>1</v>
      </c>
      <c r="AO401" s="74" t="b">
        <f t="shared" si="393"/>
        <v>0</v>
      </c>
      <c r="AP401" s="74" t="b">
        <f t="shared" si="394"/>
        <v>0</v>
      </c>
      <c r="AQ401" s="6"/>
      <c r="AR401" s="29"/>
      <c r="AS401" s="29"/>
      <c r="AT401" t="b">
        <f t="shared" si="395"/>
        <v>1</v>
      </c>
      <c r="AU401" t="b">
        <f t="shared" si="396"/>
        <v>1</v>
      </c>
      <c r="AV401" t="b">
        <f t="shared" si="397"/>
        <v>1</v>
      </c>
      <c r="AW401" s="83">
        <f t="shared" si="327"/>
        <v>0.15</v>
      </c>
      <c r="AX401" s="83">
        <f t="shared" si="328"/>
        <v>0.15</v>
      </c>
      <c r="AY401" s="72" t="b">
        <f t="shared" si="329"/>
        <v>1</v>
      </c>
    </row>
    <row r="402" spans="1:51" ht="23.25" x14ac:dyDescent="0.35">
      <c r="A402" s="49">
        <v>131</v>
      </c>
      <c r="B402" s="77" t="s">
        <v>150</v>
      </c>
      <c r="C402" s="50">
        <v>710</v>
      </c>
      <c r="D402" s="51">
        <v>43573</v>
      </c>
      <c r="E402" s="52">
        <v>667.9</v>
      </c>
      <c r="F402" s="53">
        <v>26</v>
      </c>
      <c r="G402" s="52">
        <v>667.9</v>
      </c>
      <c r="H402" s="53">
        <v>26</v>
      </c>
      <c r="I402" s="54" t="s">
        <v>1168</v>
      </c>
      <c r="J402" s="54" t="s">
        <v>1169</v>
      </c>
      <c r="K402" s="55">
        <v>26</v>
      </c>
      <c r="L402" s="55">
        <v>26</v>
      </c>
      <c r="M402" s="56">
        <v>667.9</v>
      </c>
      <c r="N402" s="39"/>
      <c r="O402" s="39"/>
      <c r="P402" s="39"/>
      <c r="Q402" s="56">
        <v>667.9</v>
      </c>
      <c r="R402" s="57"/>
      <c r="S402" s="57"/>
      <c r="T402" s="18">
        <f t="shared" ref="T402:T408" si="422">AK402</f>
        <v>72459135.200000003</v>
      </c>
      <c r="U402" s="18">
        <f t="shared" ref="U402:U408" si="423">T402*AI402</f>
        <v>58039767.299999997</v>
      </c>
      <c r="V402" s="18">
        <v>28878238.460000001</v>
      </c>
      <c r="W402" s="18">
        <v>0</v>
      </c>
      <c r="X402" s="18">
        <f>(U402-V402)*0.7</f>
        <v>20413070.190000001</v>
      </c>
      <c r="Y402" s="18">
        <f>U402-X402-V402</f>
        <v>8748458.6500000004</v>
      </c>
      <c r="Z402" s="18">
        <v>0</v>
      </c>
      <c r="AA402" s="18">
        <v>0</v>
      </c>
      <c r="AB402" s="18">
        <f t="shared" ref="AB402:AB408" si="424">T402-U402</f>
        <v>14419367.9</v>
      </c>
      <c r="AC402" s="18">
        <v>7174493.7000000002</v>
      </c>
      <c r="AD402" s="18">
        <v>0</v>
      </c>
      <c r="AE402" s="18">
        <f>(AB402-AC402)*0.7</f>
        <v>5071411.9400000004</v>
      </c>
      <c r="AF402" s="18">
        <f>AB402-AE402-AC402</f>
        <v>2173462.2599999998</v>
      </c>
      <c r="AG402" s="18">
        <v>0</v>
      </c>
      <c r="AH402" s="18">
        <v>0</v>
      </c>
      <c r="AI402" s="73">
        <v>0.80100000000000005</v>
      </c>
      <c r="AJ402" s="81">
        <f t="shared" ref="AJ402:AJ431" si="425">1-AI402</f>
        <v>0.19900000000000001</v>
      </c>
      <c r="AK402" s="23">
        <f t="shared" si="408"/>
        <v>72459135.200000003</v>
      </c>
      <c r="AL402" s="22">
        <f t="shared" ref="AL402:AL431" si="426">ROUND(AK402*AI402,2)</f>
        <v>58039767.299999997</v>
      </c>
      <c r="AM402" s="22">
        <f t="shared" ref="AM402:AM431" si="427">AK402-AL402</f>
        <v>14419367.9</v>
      </c>
      <c r="AN402" s="74" t="b">
        <f t="shared" si="392"/>
        <v>1</v>
      </c>
      <c r="AO402" s="74" t="b">
        <f t="shared" si="393"/>
        <v>1</v>
      </c>
      <c r="AP402" s="74" t="b">
        <f t="shared" si="394"/>
        <v>1</v>
      </c>
      <c r="AQ402" s="5"/>
      <c r="AR402" s="28" t="s">
        <v>1155</v>
      </c>
      <c r="AS402" s="28" t="s">
        <v>1157</v>
      </c>
      <c r="AT402" t="b">
        <f t="shared" si="395"/>
        <v>1</v>
      </c>
      <c r="AU402" t="b">
        <f t="shared" si="396"/>
        <v>1</v>
      </c>
      <c r="AV402" t="b">
        <f t="shared" si="397"/>
        <v>1</v>
      </c>
      <c r="AW402" s="83">
        <f t="shared" ref="AW402:AW465" si="428">V402/U402</f>
        <v>0.5</v>
      </c>
      <c r="AX402" s="83">
        <f t="shared" ref="AX402:AX465" si="429">AC402/AB402</f>
        <v>0.5</v>
      </c>
      <c r="AY402" s="72" t="b">
        <f t="shared" ref="AY402:AY465" si="430">AW402=AX402</f>
        <v>1</v>
      </c>
    </row>
    <row r="403" spans="1:51" ht="23.25" x14ac:dyDescent="0.35">
      <c r="A403" s="49">
        <v>132</v>
      </c>
      <c r="B403" s="77" t="s">
        <v>151</v>
      </c>
      <c r="C403" s="50">
        <v>1535</v>
      </c>
      <c r="D403" s="51">
        <v>42885</v>
      </c>
      <c r="E403" s="52">
        <v>156</v>
      </c>
      <c r="F403" s="53">
        <v>14</v>
      </c>
      <c r="G403" s="52">
        <v>156</v>
      </c>
      <c r="H403" s="53">
        <v>14</v>
      </c>
      <c r="I403" s="54" t="s">
        <v>1168</v>
      </c>
      <c r="J403" s="54" t="s">
        <v>1169</v>
      </c>
      <c r="K403" s="55">
        <v>14</v>
      </c>
      <c r="L403" s="55">
        <v>14</v>
      </c>
      <c r="M403" s="56">
        <v>156</v>
      </c>
      <c r="N403" s="39"/>
      <c r="O403" s="39"/>
      <c r="P403" s="39"/>
      <c r="Q403" s="56">
        <v>156</v>
      </c>
      <c r="R403" s="57"/>
      <c r="S403" s="57"/>
      <c r="T403" s="18">
        <f t="shared" si="422"/>
        <v>16924128</v>
      </c>
      <c r="U403" s="18">
        <f t="shared" si="423"/>
        <v>13556226.529999999</v>
      </c>
      <c r="V403" s="18">
        <v>0</v>
      </c>
      <c r="W403" s="18">
        <v>0</v>
      </c>
      <c r="X403" s="18">
        <f>U403*0.7</f>
        <v>9489358.5700000003</v>
      </c>
      <c r="Y403" s="18">
        <f t="shared" ref="Y403:Y408" si="431">U403-X403</f>
        <v>4066867.96</v>
      </c>
      <c r="Z403" s="18">
        <v>0</v>
      </c>
      <c r="AA403" s="18">
        <v>0</v>
      </c>
      <c r="AB403" s="18">
        <f t="shared" si="424"/>
        <v>3367901.47</v>
      </c>
      <c r="AC403" s="18">
        <v>0</v>
      </c>
      <c r="AD403" s="18">
        <v>0</v>
      </c>
      <c r="AE403" s="18">
        <f>AB403*0.7</f>
        <v>2357531.0299999998</v>
      </c>
      <c r="AF403" s="18">
        <f t="shared" ref="AF403:AF408" si="432">AB403-AE403</f>
        <v>1010370.44</v>
      </c>
      <c r="AG403" s="18">
        <v>0</v>
      </c>
      <c r="AH403" s="18">
        <v>0</v>
      </c>
      <c r="AI403" s="73">
        <v>0.80100000000000005</v>
      </c>
      <c r="AJ403" s="81">
        <f t="shared" si="425"/>
        <v>0.19900000000000001</v>
      </c>
      <c r="AK403" s="23">
        <f t="shared" si="408"/>
        <v>16924128</v>
      </c>
      <c r="AL403" s="22">
        <f t="shared" si="426"/>
        <v>13556226.529999999</v>
      </c>
      <c r="AM403" s="22">
        <f t="shared" si="427"/>
        <v>3367901.47</v>
      </c>
      <c r="AN403" s="74" t="b">
        <f t="shared" si="392"/>
        <v>1</v>
      </c>
      <c r="AO403" s="74" t="b">
        <f t="shared" si="393"/>
        <v>1</v>
      </c>
      <c r="AP403" s="74" t="b">
        <f t="shared" si="394"/>
        <v>1</v>
      </c>
      <c r="AQ403" s="5"/>
      <c r="AR403" s="28" t="s">
        <v>1155</v>
      </c>
      <c r="AS403" s="28" t="s">
        <v>1157</v>
      </c>
      <c r="AT403" t="b">
        <f t="shared" si="395"/>
        <v>1</v>
      </c>
      <c r="AU403" t="b">
        <f t="shared" si="396"/>
        <v>1</v>
      </c>
      <c r="AV403" t="b">
        <f t="shared" si="397"/>
        <v>1</v>
      </c>
      <c r="AW403" s="83">
        <f t="shared" si="428"/>
        <v>0</v>
      </c>
      <c r="AX403" s="83">
        <f t="shared" si="429"/>
        <v>0</v>
      </c>
      <c r="AY403" s="72" t="b">
        <f t="shared" si="430"/>
        <v>1</v>
      </c>
    </row>
    <row r="404" spans="1:51" ht="23.25" x14ac:dyDescent="0.35">
      <c r="A404" s="49">
        <v>133</v>
      </c>
      <c r="B404" s="77" t="s">
        <v>152</v>
      </c>
      <c r="C404" s="50">
        <v>1243</v>
      </c>
      <c r="D404" s="51">
        <v>42859</v>
      </c>
      <c r="E404" s="52">
        <v>356.2</v>
      </c>
      <c r="F404" s="53">
        <v>19</v>
      </c>
      <c r="G404" s="52">
        <v>356.2</v>
      </c>
      <c r="H404" s="53">
        <v>19</v>
      </c>
      <c r="I404" s="54" t="s">
        <v>1168</v>
      </c>
      <c r="J404" s="54" t="s">
        <v>1169</v>
      </c>
      <c r="K404" s="55">
        <v>19</v>
      </c>
      <c r="L404" s="55">
        <v>19</v>
      </c>
      <c r="M404" s="56">
        <v>356.2</v>
      </c>
      <c r="N404" s="39"/>
      <c r="O404" s="39"/>
      <c r="P404" s="39"/>
      <c r="Q404" s="56">
        <v>356.2</v>
      </c>
      <c r="R404" s="57"/>
      <c r="S404" s="57"/>
      <c r="T404" s="18">
        <f t="shared" si="422"/>
        <v>38643425.600000001</v>
      </c>
      <c r="U404" s="18">
        <f t="shared" si="423"/>
        <v>30953383.91</v>
      </c>
      <c r="V404" s="18">
        <v>0</v>
      </c>
      <c r="W404" s="18">
        <v>0</v>
      </c>
      <c r="X404" s="18">
        <f t="shared" ref="X404:X408" si="433">U404*0.7</f>
        <v>21667368.739999998</v>
      </c>
      <c r="Y404" s="18">
        <f t="shared" si="431"/>
        <v>9286015.1699999999</v>
      </c>
      <c r="Z404" s="18">
        <v>0</v>
      </c>
      <c r="AA404" s="18">
        <v>0</v>
      </c>
      <c r="AB404" s="18">
        <f t="shared" si="424"/>
        <v>7690041.6900000004</v>
      </c>
      <c r="AC404" s="18">
        <v>0</v>
      </c>
      <c r="AD404" s="18">
        <v>0</v>
      </c>
      <c r="AE404" s="18">
        <f t="shared" ref="AE404:AE408" si="434">AB404*0.7</f>
        <v>5383029.1799999997</v>
      </c>
      <c r="AF404" s="18">
        <f t="shared" si="432"/>
        <v>2307012.5099999998</v>
      </c>
      <c r="AG404" s="18">
        <v>0</v>
      </c>
      <c r="AH404" s="18">
        <v>0</v>
      </c>
      <c r="AI404" s="73">
        <v>0.80100000000000005</v>
      </c>
      <c r="AJ404" s="81">
        <f t="shared" si="425"/>
        <v>0.19900000000000001</v>
      </c>
      <c r="AK404" s="23">
        <f t="shared" si="408"/>
        <v>38643425.600000001</v>
      </c>
      <c r="AL404" s="22">
        <f t="shared" si="426"/>
        <v>30953383.91</v>
      </c>
      <c r="AM404" s="22">
        <f t="shared" si="427"/>
        <v>7690041.6900000004</v>
      </c>
      <c r="AN404" s="74" t="b">
        <f t="shared" si="392"/>
        <v>1</v>
      </c>
      <c r="AO404" s="74" t="b">
        <f t="shared" si="393"/>
        <v>1</v>
      </c>
      <c r="AP404" s="74" t="b">
        <f t="shared" si="394"/>
        <v>1</v>
      </c>
      <c r="AQ404" s="5"/>
      <c r="AR404" s="28" t="s">
        <v>1155</v>
      </c>
      <c r="AS404" s="28" t="s">
        <v>1157</v>
      </c>
      <c r="AT404" t="b">
        <f t="shared" si="395"/>
        <v>1</v>
      </c>
      <c r="AU404" t="b">
        <f t="shared" si="396"/>
        <v>1</v>
      </c>
      <c r="AV404" t="b">
        <f t="shared" si="397"/>
        <v>1</v>
      </c>
      <c r="AW404" s="83">
        <f t="shared" si="428"/>
        <v>0</v>
      </c>
      <c r="AX404" s="83">
        <f t="shared" si="429"/>
        <v>0</v>
      </c>
      <c r="AY404" s="72" t="b">
        <f t="shared" si="430"/>
        <v>1</v>
      </c>
    </row>
    <row r="405" spans="1:51" ht="23.25" x14ac:dyDescent="0.35">
      <c r="A405" s="49">
        <v>134</v>
      </c>
      <c r="B405" s="77" t="s">
        <v>153</v>
      </c>
      <c r="C405" s="50">
        <v>2488</v>
      </c>
      <c r="D405" s="51">
        <v>43305</v>
      </c>
      <c r="E405" s="52">
        <v>428</v>
      </c>
      <c r="F405" s="53">
        <v>34</v>
      </c>
      <c r="G405" s="52">
        <v>428</v>
      </c>
      <c r="H405" s="53">
        <v>34</v>
      </c>
      <c r="I405" s="54" t="s">
        <v>1168</v>
      </c>
      <c r="J405" s="54" t="s">
        <v>1169</v>
      </c>
      <c r="K405" s="55">
        <v>34</v>
      </c>
      <c r="L405" s="55">
        <v>34</v>
      </c>
      <c r="M405" s="56">
        <v>428</v>
      </c>
      <c r="N405" s="39"/>
      <c r="O405" s="39"/>
      <c r="P405" s="39"/>
      <c r="Q405" s="56">
        <v>428</v>
      </c>
      <c r="R405" s="57"/>
      <c r="S405" s="57"/>
      <c r="T405" s="18">
        <f t="shared" si="422"/>
        <v>46432864</v>
      </c>
      <c r="U405" s="18">
        <f t="shared" si="423"/>
        <v>37192724.060000002</v>
      </c>
      <c r="V405" s="18">
        <v>0</v>
      </c>
      <c r="W405" s="18">
        <v>0</v>
      </c>
      <c r="X405" s="18">
        <f t="shared" si="433"/>
        <v>26034906.84</v>
      </c>
      <c r="Y405" s="18">
        <f t="shared" si="431"/>
        <v>11157817.220000001</v>
      </c>
      <c r="Z405" s="18">
        <v>0</v>
      </c>
      <c r="AA405" s="18">
        <v>0</v>
      </c>
      <c r="AB405" s="18">
        <f t="shared" si="424"/>
        <v>9240139.9399999995</v>
      </c>
      <c r="AC405" s="18">
        <v>0</v>
      </c>
      <c r="AD405" s="18">
        <v>0</v>
      </c>
      <c r="AE405" s="18">
        <f t="shared" si="434"/>
        <v>6468097.96</v>
      </c>
      <c r="AF405" s="18">
        <f t="shared" si="432"/>
        <v>2772041.98</v>
      </c>
      <c r="AG405" s="18">
        <v>0</v>
      </c>
      <c r="AH405" s="18">
        <v>0</v>
      </c>
      <c r="AI405" s="73">
        <v>0.80100000000000005</v>
      </c>
      <c r="AJ405" s="81">
        <f t="shared" si="425"/>
        <v>0.19900000000000001</v>
      </c>
      <c r="AK405" s="23">
        <f t="shared" si="408"/>
        <v>46432864</v>
      </c>
      <c r="AL405" s="22">
        <f t="shared" si="426"/>
        <v>37192724.060000002</v>
      </c>
      <c r="AM405" s="22">
        <f t="shared" si="427"/>
        <v>9240139.9399999995</v>
      </c>
      <c r="AN405" s="74" t="b">
        <f t="shared" si="392"/>
        <v>1</v>
      </c>
      <c r="AO405" s="74" t="b">
        <f t="shared" si="393"/>
        <v>1</v>
      </c>
      <c r="AP405" s="74" t="b">
        <f t="shared" si="394"/>
        <v>1</v>
      </c>
      <c r="AQ405" s="5"/>
      <c r="AR405" s="28" t="s">
        <v>1155</v>
      </c>
      <c r="AS405" s="28" t="s">
        <v>1157</v>
      </c>
      <c r="AT405" t="b">
        <f t="shared" si="395"/>
        <v>1</v>
      </c>
      <c r="AU405" t="b">
        <f t="shared" si="396"/>
        <v>1</v>
      </c>
      <c r="AV405" t="b">
        <f t="shared" si="397"/>
        <v>1</v>
      </c>
      <c r="AW405" s="83">
        <f t="shared" si="428"/>
        <v>0</v>
      </c>
      <c r="AX405" s="83">
        <f t="shared" si="429"/>
        <v>0</v>
      </c>
      <c r="AY405" s="72" t="b">
        <f t="shared" si="430"/>
        <v>1</v>
      </c>
    </row>
    <row r="406" spans="1:51" ht="23.25" x14ac:dyDescent="0.35">
      <c r="A406" s="49">
        <v>135</v>
      </c>
      <c r="B406" s="77" t="s">
        <v>154</v>
      </c>
      <c r="C406" s="50">
        <v>1823</v>
      </c>
      <c r="D406" s="51">
        <v>42909</v>
      </c>
      <c r="E406" s="52">
        <v>128.30000000000001</v>
      </c>
      <c r="F406" s="53">
        <v>9</v>
      </c>
      <c r="G406" s="52">
        <v>128.30000000000001</v>
      </c>
      <c r="H406" s="53">
        <v>9</v>
      </c>
      <c r="I406" s="54" t="s">
        <v>1168</v>
      </c>
      <c r="J406" s="54" t="s">
        <v>1169</v>
      </c>
      <c r="K406" s="55">
        <v>9</v>
      </c>
      <c r="L406" s="55">
        <v>9</v>
      </c>
      <c r="M406" s="56">
        <v>128.30000000000001</v>
      </c>
      <c r="N406" s="39"/>
      <c r="O406" s="39"/>
      <c r="P406" s="39"/>
      <c r="Q406" s="56">
        <v>128.30000000000001</v>
      </c>
      <c r="R406" s="57"/>
      <c r="S406" s="57"/>
      <c r="T406" s="18">
        <f t="shared" si="422"/>
        <v>13919010.4</v>
      </c>
      <c r="U406" s="18">
        <f t="shared" si="423"/>
        <v>11149127.33</v>
      </c>
      <c r="V406" s="18">
        <v>0</v>
      </c>
      <c r="W406" s="18">
        <v>0</v>
      </c>
      <c r="X406" s="18">
        <f t="shared" si="433"/>
        <v>7804389.1299999999</v>
      </c>
      <c r="Y406" s="18">
        <f t="shared" si="431"/>
        <v>3344738.2</v>
      </c>
      <c r="Z406" s="18">
        <v>0</v>
      </c>
      <c r="AA406" s="18">
        <v>0</v>
      </c>
      <c r="AB406" s="18">
        <f t="shared" si="424"/>
        <v>2769883.07</v>
      </c>
      <c r="AC406" s="18">
        <v>0</v>
      </c>
      <c r="AD406" s="18">
        <v>0</v>
      </c>
      <c r="AE406" s="18">
        <f t="shared" si="434"/>
        <v>1938918.15</v>
      </c>
      <c r="AF406" s="18">
        <f t="shared" si="432"/>
        <v>830964.92</v>
      </c>
      <c r="AG406" s="18">
        <v>0</v>
      </c>
      <c r="AH406" s="18">
        <v>0</v>
      </c>
      <c r="AI406" s="73">
        <v>0.80100000000000005</v>
      </c>
      <c r="AJ406" s="81">
        <f t="shared" si="425"/>
        <v>0.19900000000000001</v>
      </c>
      <c r="AK406" s="23">
        <f t="shared" si="408"/>
        <v>13919010.4</v>
      </c>
      <c r="AL406" s="22">
        <f t="shared" si="426"/>
        <v>11149127.33</v>
      </c>
      <c r="AM406" s="22">
        <f t="shared" si="427"/>
        <v>2769883.07</v>
      </c>
      <c r="AN406" s="74" t="b">
        <f t="shared" si="392"/>
        <v>1</v>
      </c>
      <c r="AO406" s="74" t="b">
        <f t="shared" si="393"/>
        <v>1</v>
      </c>
      <c r="AP406" s="74" t="b">
        <f t="shared" si="394"/>
        <v>1</v>
      </c>
      <c r="AQ406" s="5"/>
      <c r="AR406" s="28" t="s">
        <v>1155</v>
      </c>
      <c r="AS406" s="28" t="s">
        <v>1157</v>
      </c>
      <c r="AT406" t="b">
        <f t="shared" si="395"/>
        <v>1</v>
      </c>
      <c r="AU406" t="b">
        <f t="shared" si="396"/>
        <v>1</v>
      </c>
      <c r="AV406" t="b">
        <f t="shared" si="397"/>
        <v>1</v>
      </c>
      <c r="AW406" s="83">
        <f t="shared" si="428"/>
        <v>0</v>
      </c>
      <c r="AX406" s="83">
        <f t="shared" si="429"/>
        <v>0</v>
      </c>
      <c r="AY406" s="72" t="b">
        <f t="shared" si="430"/>
        <v>1</v>
      </c>
    </row>
    <row r="407" spans="1:51" ht="23.25" x14ac:dyDescent="0.35">
      <c r="A407" s="49">
        <v>136</v>
      </c>
      <c r="B407" s="77" t="s">
        <v>155</v>
      </c>
      <c r="C407" s="50">
        <v>1512</v>
      </c>
      <c r="D407" s="51">
        <v>42884</v>
      </c>
      <c r="E407" s="52">
        <v>175.7</v>
      </c>
      <c r="F407" s="53">
        <v>10</v>
      </c>
      <c r="G407" s="52">
        <v>175.7</v>
      </c>
      <c r="H407" s="53">
        <v>10</v>
      </c>
      <c r="I407" s="54" t="s">
        <v>1168</v>
      </c>
      <c r="J407" s="54" t="s">
        <v>1169</v>
      </c>
      <c r="K407" s="55">
        <v>10</v>
      </c>
      <c r="L407" s="55">
        <v>10</v>
      </c>
      <c r="M407" s="56">
        <v>175.7</v>
      </c>
      <c r="N407" s="39"/>
      <c r="O407" s="39"/>
      <c r="P407" s="39"/>
      <c r="Q407" s="56">
        <v>175.7</v>
      </c>
      <c r="R407" s="57"/>
      <c r="S407" s="57"/>
      <c r="T407" s="18">
        <f t="shared" si="422"/>
        <v>19061341.600000001</v>
      </c>
      <c r="U407" s="18">
        <f t="shared" si="423"/>
        <v>15268134.619999999</v>
      </c>
      <c r="V407" s="18">
        <v>0</v>
      </c>
      <c r="W407" s="18">
        <v>0</v>
      </c>
      <c r="X407" s="18">
        <f t="shared" si="433"/>
        <v>10687694.23</v>
      </c>
      <c r="Y407" s="18">
        <f t="shared" si="431"/>
        <v>4580440.3899999997</v>
      </c>
      <c r="Z407" s="18">
        <v>0</v>
      </c>
      <c r="AA407" s="18">
        <v>0</v>
      </c>
      <c r="AB407" s="18">
        <f t="shared" si="424"/>
        <v>3793206.98</v>
      </c>
      <c r="AC407" s="18">
        <v>0</v>
      </c>
      <c r="AD407" s="18">
        <v>0</v>
      </c>
      <c r="AE407" s="18">
        <f t="shared" si="434"/>
        <v>2655244.89</v>
      </c>
      <c r="AF407" s="18">
        <f t="shared" si="432"/>
        <v>1137962.0900000001</v>
      </c>
      <c r="AG407" s="18">
        <v>0</v>
      </c>
      <c r="AH407" s="18">
        <v>0</v>
      </c>
      <c r="AI407" s="73">
        <v>0.80100000000000005</v>
      </c>
      <c r="AJ407" s="81">
        <f t="shared" si="425"/>
        <v>0.19900000000000001</v>
      </c>
      <c r="AK407" s="23">
        <f t="shared" si="408"/>
        <v>19061341.600000001</v>
      </c>
      <c r="AL407" s="22">
        <f t="shared" si="426"/>
        <v>15268134.619999999</v>
      </c>
      <c r="AM407" s="22">
        <f t="shared" si="427"/>
        <v>3793206.98</v>
      </c>
      <c r="AN407" s="74" t="b">
        <f t="shared" si="392"/>
        <v>1</v>
      </c>
      <c r="AO407" s="74" t="b">
        <f t="shared" si="393"/>
        <v>1</v>
      </c>
      <c r="AP407" s="74" t="b">
        <f t="shared" si="394"/>
        <v>1</v>
      </c>
      <c r="AQ407" s="5"/>
      <c r="AR407" s="28" t="s">
        <v>1155</v>
      </c>
      <c r="AS407" s="28" t="s">
        <v>1157</v>
      </c>
      <c r="AT407" t="b">
        <f t="shared" si="395"/>
        <v>1</v>
      </c>
      <c r="AU407" t="b">
        <f t="shared" si="396"/>
        <v>1</v>
      </c>
      <c r="AV407" t="b">
        <f t="shared" si="397"/>
        <v>1</v>
      </c>
      <c r="AW407" s="83">
        <f t="shared" si="428"/>
        <v>0</v>
      </c>
      <c r="AX407" s="83">
        <f t="shared" si="429"/>
        <v>0</v>
      </c>
      <c r="AY407" s="72" t="b">
        <f t="shared" si="430"/>
        <v>1</v>
      </c>
    </row>
    <row r="408" spans="1:51" ht="23.25" x14ac:dyDescent="0.35">
      <c r="A408" s="49">
        <v>137</v>
      </c>
      <c r="B408" s="77" t="s">
        <v>156</v>
      </c>
      <c r="C408" s="50">
        <v>241</v>
      </c>
      <c r="D408" s="51">
        <v>43504</v>
      </c>
      <c r="E408" s="52">
        <v>341.7</v>
      </c>
      <c r="F408" s="53">
        <v>12</v>
      </c>
      <c r="G408" s="52">
        <v>341.7</v>
      </c>
      <c r="H408" s="53">
        <v>12</v>
      </c>
      <c r="I408" s="54" t="s">
        <v>1168</v>
      </c>
      <c r="J408" s="54" t="s">
        <v>1169</v>
      </c>
      <c r="K408" s="55">
        <v>12</v>
      </c>
      <c r="L408" s="55">
        <v>12</v>
      </c>
      <c r="M408" s="56">
        <v>341.7</v>
      </c>
      <c r="N408" s="39"/>
      <c r="O408" s="39"/>
      <c r="P408" s="39"/>
      <c r="Q408" s="56">
        <v>341.7</v>
      </c>
      <c r="R408" s="57"/>
      <c r="S408" s="57"/>
      <c r="T408" s="18">
        <f t="shared" si="422"/>
        <v>37070349.600000001</v>
      </c>
      <c r="U408" s="18">
        <f t="shared" si="423"/>
        <v>29693350.030000001</v>
      </c>
      <c r="V408" s="18">
        <v>0</v>
      </c>
      <c r="W408" s="18">
        <v>0</v>
      </c>
      <c r="X408" s="18">
        <f t="shared" si="433"/>
        <v>20785345.02</v>
      </c>
      <c r="Y408" s="18">
        <f t="shared" si="431"/>
        <v>8908005.0099999998</v>
      </c>
      <c r="Z408" s="18">
        <v>0</v>
      </c>
      <c r="AA408" s="18">
        <v>0</v>
      </c>
      <c r="AB408" s="18">
        <f t="shared" si="424"/>
        <v>7376999.5700000003</v>
      </c>
      <c r="AC408" s="18">
        <v>0</v>
      </c>
      <c r="AD408" s="18">
        <v>0</v>
      </c>
      <c r="AE408" s="18">
        <f t="shared" si="434"/>
        <v>5163899.7</v>
      </c>
      <c r="AF408" s="18">
        <f t="shared" si="432"/>
        <v>2213099.87</v>
      </c>
      <c r="AG408" s="18">
        <v>0</v>
      </c>
      <c r="AH408" s="18">
        <v>0</v>
      </c>
      <c r="AI408" s="73">
        <v>0.80100000000000005</v>
      </c>
      <c r="AJ408" s="81">
        <f t="shared" si="425"/>
        <v>0.19900000000000001</v>
      </c>
      <c r="AK408" s="23">
        <f t="shared" si="408"/>
        <v>37070349.600000001</v>
      </c>
      <c r="AL408" s="22">
        <f t="shared" si="426"/>
        <v>29693350.030000001</v>
      </c>
      <c r="AM408" s="22">
        <f t="shared" si="427"/>
        <v>7376999.5700000003</v>
      </c>
      <c r="AN408" s="74" t="b">
        <f t="shared" si="392"/>
        <v>1</v>
      </c>
      <c r="AO408" s="74" t="b">
        <f t="shared" si="393"/>
        <v>1</v>
      </c>
      <c r="AP408" s="74" t="b">
        <f t="shared" si="394"/>
        <v>1</v>
      </c>
      <c r="AQ408" s="5"/>
      <c r="AR408" s="28" t="s">
        <v>1155</v>
      </c>
      <c r="AS408" s="28" t="s">
        <v>1157</v>
      </c>
      <c r="AT408" t="b">
        <f t="shared" si="395"/>
        <v>1</v>
      </c>
      <c r="AU408" t="b">
        <f t="shared" si="396"/>
        <v>1</v>
      </c>
      <c r="AV408" t="b">
        <f t="shared" si="397"/>
        <v>1</v>
      </c>
      <c r="AW408" s="83">
        <f t="shared" si="428"/>
        <v>0</v>
      </c>
      <c r="AX408" s="83">
        <f t="shared" si="429"/>
        <v>0</v>
      </c>
      <c r="AY408" s="72" t="b">
        <f t="shared" si="430"/>
        <v>1</v>
      </c>
    </row>
    <row r="409" spans="1:51" s="14" customFormat="1" ht="20.25" customHeight="1" x14ac:dyDescent="0.35">
      <c r="A409" s="181" t="s">
        <v>166</v>
      </c>
      <c r="B409" s="181"/>
      <c r="C409" s="181"/>
      <c r="D409" s="181"/>
      <c r="E409" s="58">
        <f>SUM(E410:E448)</f>
        <v>21529.73</v>
      </c>
      <c r="F409" s="59">
        <f>SUM(F410:F448)</f>
        <v>1509</v>
      </c>
      <c r="G409" s="47">
        <f>SUM(G410:G448)</f>
        <v>21529.73</v>
      </c>
      <c r="H409" s="6">
        <f>SUM(H410:H448)</f>
        <v>1509</v>
      </c>
      <c r="I409" s="6"/>
      <c r="J409" s="6"/>
      <c r="K409" s="32">
        <f t="shared" ref="K409:AH409" si="435">SUM(K410:K448)</f>
        <v>1509</v>
      </c>
      <c r="L409" s="32">
        <f t="shared" si="435"/>
        <v>1509</v>
      </c>
      <c r="M409" s="31">
        <f t="shared" si="435"/>
        <v>21529.73</v>
      </c>
      <c r="N409" s="32">
        <f t="shared" si="435"/>
        <v>0</v>
      </c>
      <c r="O409" s="32">
        <f t="shared" si="435"/>
        <v>0</v>
      </c>
      <c r="P409" s="32">
        <f t="shared" si="435"/>
        <v>0</v>
      </c>
      <c r="Q409" s="31">
        <f t="shared" si="435"/>
        <v>21529.73</v>
      </c>
      <c r="R409" s="48">
        <f t="shared" si="435"/>
        <v>0</v>
      </c>
      <c r="S409" s="48">
        <f t="shared" si="435"/>
        <v>0</v>
      </c>
      <c r="T409" s="19">
        <f t="shared" si="435"/>
        <v>2335717348.2399998</v>
      </c>
      <c r="U409" s="19">
        <f t="shared" si="435"/>
        <v>1826530966.3299999</v>
      </c>
      <c r="V409" s="19">
        <f t="shared" si="435"/>
        <v>127857167.66</v>
      </c>
      <c r="W409" s="19">
        <f t="shared" si="435"/>
        <v>0</v>
      </c>
      <c r="X409" s="19">
        <f t="shared" si="435"/>
        <v>1189071659.1300001</v>
      </c>
      <c r="Y409" s="19">
        <f t="shared" si="435"/>
        <v>509602139.54000002</v>
      </c>
      <c r="Z409" s="19">
        <f t="shared" si="435"/>
        <v>0</v>
      </c>
      <c r="AA409" s="19">
        <f t="shared" si="435"/>
        <v>0</v>
      </c>
      <c r="AB409" s="19">
        <f t="shared" si="435"/>
        <v>509186381.91000003</v>
      </c>
      <c r="AC409" s="19">
        <f t="shared" si="435"/>
        <v>35643046.75</v>
      </c>
      <c r="AD409" s="19">
        <f t="shared" si="435"/>
        <v>0</v>
      </c>
      <c r="AE409" s="19">
        <f t="shared" si="435"/>
        <v>331480334.63</v>
      </c>
      <c r="AF409" s="19">
        <f t="shared" si="435"/>
        <v>142063000.53</v>
      </c>
      <c r="AG409" s="19">
        <f t="shared" si="435"/>
        <v>0</v>
      </c>
      <c r="AH409" s="19">
        <f t="shared" si="435"/>
        <v>0</v>
      </c>
      <c r="AI409" s="73">
        <v>0.78200000000000003</v>
      </c>
      <c r="AJ409" s="73">
        <f t="shared" si="425"/>
        <v>0.218</v>
      </c>
      <c r="AK409" s="23">
        <f t="shared" si="408"/>
        <v>2335717348.2399998</v>
      </c>
      <c r="AL409" s="23">
        <f t="shared" si="426"/>
        <v>1826530966.3199999</v>
      </c>
      <c r="AM409" s="23">
        <f t="shared" si="427"/>
        <v>509186381.92000002</v>
      </c>
      <c r="AN409" s="74" t="b">
        <f t="shared" si="392"/>
        <v>1</v>
      </c>
      <c r="AO409" s="74" t="b">
        <f t="shared" si="393"/>
        <v>0</v>
      </c>
      <c r="AP409" s="74" t="b">
        <f t="shared" si="394"/>
        <v>0</v>
      </c>
      <c r="AQ409" s="6"/>
      <c r="AR409" s="29"/>
      <c r="AS409" s="29"/>
      <c r="AT409" t="b">
        <f t="shared" si="395"/>
        <v>1</v>
      </c>
      <c r="AU409" t="b">
        <f t="shared" si="396"/>
        <v>1</v>
      </c>
      <c r="AV409" t="b">
        <f t="shared" si="397"/>
        <v>1</v>
      </c>
      <c r="AW409" s="83">
        <f t="shared" si="428"/>
        <v>7.0000000000000007E-2</v>
      </c>
      <c r="AX409" s="83">
        <f t="shared" si="429"/>
        <v>7.0000000000000007E-2</v>
      </c>
      <c r="AY409" s="72" t="b">
        <f t="shared" si="430"/>
        <v>1</v>
      </c>
    </row>
    <row r="410" spans="1:51" ht="23.25" x14ac:dyDescent="0.35">
      <c r="A410" s="49">
        <v>147</v>
      </c>
      <c r="B410" s="77" t="s">
        <v>167</v>
      </c>
      <c r="C410" s="50">
        <v>2065</v>
      </c>
      <c r="D410" s="51">
        <v>43463</v>
      </c>
      <c r="E410" s="52">
        <v>202.9</v>
      </c>
      <c r="F410" s="53">
        <v>26</v>
      </c>
      <c r="G410" s="52">
        <v>202.9</v>
      </c>
      <c r="H410" s="53">
        <v>26</v>
      </c>
      <c r="I410" s="54" t="s">
        <v>1168</v>
      </c>
      <c r="J410" s="54" t="s">
        <v>1169</v>
      </c>
      <c r="K410" s="55">
        <v>26</v>
      </c>
      <c r="L410" s="55">
        <v>26</v>
      </c>
      <c r="M410" s="56">
        <v>202.9</v>
      </c>
      <c r="N410" s="39"/>
      <c r="O410" s="39"/>
      <c r="P410" s="39"/>
      <c r="Q410" s="56">
        <v>202.9</v>
      </c>
      <c r="R410" s="57"/>
      <c r="S410" s="57"/>
      <c r="T410" s="18">
        <f t="shared" ref="T410:T448" si="436">AK410</f>
        <v>22012215.199999999</v>
      </c>
      <c r="U410" s="18">
        <f t="shared" ref="U410:U448" si="437">T410*AI410</f>
        <v>17213552.289999999</v>
      </c>
      <c r="V410" s="18">
        <f>U410*0.07</f>
        <v>1204948.6599999999</v>
      </c>
      <c r="W410" s="18">
        <v>0</v>
      </c>
      <c r="X410" s="18">
        <f>(U410-V410)*0.7</f>
        <v>11206022.539999999</v>
      </c>
      <c r="Y410" s="18">
        <f t="shared" ref="Y410:Y448" si="438">U410-X410-V410</f>
        <v>4802581.09</v>
      </c>
      <c r="Z410" s="18">
        <v>0</v>
      </c>
      <c r="AA410" s="18">
        <v>0</v>
      </c>
      <c r="AB410" s="18">
        <f t="shared" ref="AB410:AB448" si="439">T410-U410</f>
        <v>4798662.91</v>
      </c>
      <c r="AC410" s="18">
        <f>AB410*0.07</f>
        <v>335906.4</v>
      </c>
      <c r="AD410" s="18">
        <v>0</v>
      </c>
      <c r="AE410" s="18">
        <f>(AB410-AC410)*0.7</f>
        <v>3123929.56</v>
      </c>
      <c r="AF410" s="18">
        <f t="shared" ref="AF410:AF448" si="440">AB410-AE410-AC410</f>
        <v>1338826.95</v>
      </c>
      <c r="AG410" s="18">
        <v>0</v>
      </c>
      <c r="AH410" s="18">
        <v>0</v>
      </c>
      <c r="AI410" s="73">
        <v>0.78200000000000003</v>
      </c>
      <c r="AJ410" s="81">
        <f t="shared" si="425"/>
        <v>0.218</v>
      </c>
      <c r="AK410" s="23">
        <f t="shared" si="408"/>
        <v>22012215.199999999</v>
      </c>
      <c r="AL410" s="22">
        <f t="shared" si="426"/>
        <v>17213552.289999999</v>
      </c>
      <c r="AM410" s="22">
        <f t="shared" si="427"/>
        <v>4798662.91</v>
      </c>
      <c r="AN410" s="74" t="b">
        <f t="shared" si="392"/>
        <v>1</v>
      </c>
      <c r="AO410" s="74" t="b">
        <f t="shared" si="393"/>
        <v>1</v>
      </c>
      <c r="AP410" s="74" t="b">
        <f t="shared" si="394"/>
        <v>1</v>
      </c>
      <c r="AQ410" s="5"/>
      <c r="AR410" s="28" t="s">
        <v>1152</v>
      </c>
      <c r="AS410" s="30" t="s">
        <v>1153</v>
      </c>
      <c r="AT410" t="b">
        <f t="shared" si="395"/>
        <v>1</v>
      </c>
      <c r="AU410" t="b">
        <f t="shared" si="396"/>
        <v>1</v>
      </c>
      <c r="AV410" t="b">
        <f t="shared" si="397"/>
        <v>1</v>
      </c>
      <c r="AW410" s="83">
        <f t="shared" si="428"/>
        <v>7.0000000000000007E-2</v>
      </c>
      <c r="AX410" s="83">
        <f t="shared" si="429"/>
        <v>7.0000000000000007E-2</v>
      </c>
      <c r="AY410" s="72" t="b">
        <f t="shared" si="430"/>
        <v>1</v>
      </c>
    </row>
    <row r="411" spans="1:51" ht="23.25" x14ac:dyDescent="0.35">
      <c r="A411" s="49">
        <v>148</v>
      </c>
      <c r="B411" s="77" t="s">
        <v>168</v>
      </c>
      <c r="C411" s="50">
        <v>2065</v>
      </c>
      <c r="D411" s="51">
        <v>43463</v>
      </c>
      <c r="E411" s="52">
        <v>593</v>
      </c>
      <c r="F411" s="53">
        <v>38</v>
      </c>
      <c r="G411" s="52">
        <v>593</v>
      </c>
      <c r="H411" s="53">
        <v>38</v>
      </c>
      <c r="I411" s="54" t="s">
        <v>1168</v>
      </c>
      <c r="J411" s="54" t="s">
        <v>1169</v>
      </c>
      <c r="K411" s="55">
        <v>38</v>
      </c>
      <c r="L411" s="55">
        <v>38</v>
      </c>
      <c r="M411" s="56">
        <v>593</v>
      </c>
      <c r="N411" s="39"/>
      <c r="O411" s="39"/>
      <c r="P411" s="39"/>
      <c r="Q411" s="56">
        <v>593</v>
      </c>
      <c r="R411" s="57"/>
      <c r="S411" s="57"/>
      <c r="T411" s="18">
        <f t="shared" si="436"/>
        <v>64333384</v>
      </c>
      <c r="U411" s="18">
        <f t="shared" si="437"/>
        <v>50308706.289999999</v>
      </c>
      <c r="V411" s="18">
        <f t="shared" ref="V411:V448" si="441">U411*0.07</f>
        <v>3521609.44</v>
      </c>
      <c r="W411" s="18">
        <v>0</v>
      </c>
      <c r="X411" s="18">
        <f t="shared" ref="X411:X448" si="442">(U411-V411)*0.7</f>
        <v>32750967.800000001</v>
      </c>
      <c r="Y411" s="18">
        <f t="shared" si="438"/>
        <v>14036129.050000001</v>
      </c>
      <c r="Z411" s="18">
        <v>0</v>
      </c>
      <c r="AA411" s="18">
        <v>0</v>
      </c>
      <c r="AB411" s="18">
        <f t="shared" si="439"/>
        <v>14024677.710000001</v>
      </c>
      <c r="AC411" s="18">
        <f t="shared" ref="AC411:AC448" si="443">AB411*0.07</f>
        <v>981727.44</v>
      </c>
      <c r="AD411" s="18">
        <v>0</v>
      </c>
      <c r="AE411" s="18">
        <f t="shared" ref="AE411:AE448" si="444">(AB411-AC411)*0.7</f>
        <v>9130065.1899999995</v>
      </c>
      <c r="AF411" s="18">
        <f t="shared" si="440"/>
        <v>3912885.08</v>
      </c>
      <c r="AG411" s="18">
        <v>0</v>
      </c>
      <c r="AH411" s="18">
        <v>0</v>
      </c>
      <c r="AI411" s="73">
        <v>0.78200000000000003</v>
      </c>
      <c r="AJ411" s="81">
        <f t="shared" si="425"/>
        <v>0.218</v>
      </c>
      <c r="AK411" s="23">
        <f t="shared" si="408"/>
        <v>64333384</v>
      </c>
      <c r="AL411" s="22">
        <f t="shared" si="426"/>
        <v>50308706.289999999</v>
      </c>
      <c r="AM411" s="22">
        <f t="shared" si="427"/>
        <v>14024677.710000001</v>
      </c>
      <c r="AN411" s="74" t="b">
        <f t="shared" si="392"/>
        <v>1</v>
      </c>
      <c r="AO411" s="74" t="b">
        <f t="shared" si="393"/>
        <v>1</v>
      </c>
      <c r="AP411" s="74" t="b">
        <f t="shared" si="394"/>
        <v>1</v>
      </c>
      <c r="AQ411" s="5"/>
      <c r="AR411" s="28" t="s">
        <v>1152</v>
      </c>
      <c r="AS411" s="30" t="s">
        <v>1153</v>
      </c>
      <c r="AT411" t="b">
        <f t="shared" si="395"/>
        <v>1</v>
      </c>
      <c r="AU411" t="b">
        <f t="shared" si="396"/>
        <v>1</v>
      </c>
      <c r="AV411" t="b">
        <f t="shared" si="397"/>
        <v>1</v>
      </c>
      <c r="AW411" s="83">
        <f t="shared" si="428"/>
        <v>7.0000000000000007E-2</v>
      </c>
      <c r="AX411" s="83">
        <f t="shared" si="429"/>
        <v>7.0000000000000007E-2</v>
      </c>
      <c r="AY411" s="72" t="b">
        <f t="shared" si="430"/>
        <v>1</v>
      </c>
    </row>
    <row r="412" spans="1:51" ht="23.25" x14ac:dyDescent="0.35">
      <c r="A412" s="49">
        <v>149</v>
      </c>
      <c r="B412" s="77" t="s">
        <v>169</v>
      </c>
      <c r="C412" s="50">
        <v>2065</v>
      </c>
      <c r="D412" s="51">
        <v>43463</v>
      </c>
      <c r="E412" s="52">
        <v>698</v>
      </c>
      <c r="F412" s="53">
        <v>43</v>
      </c>
      <c r="G412" s="52">
        <v>698</v>
      </c>
      <c r="H412" s="53">
        <v>43</v>
      </c>
      <c r="I412" s="54" t="s">
        <v>1168</v>
      </c>
      <c r="J412" s="54" t="s">
        <v>1169</v>
      </c>
      <c r="K412" s="55">
        <v>43</v>
      </c>
      <c r="L412" s="55">
        <v>43</v>
      </c>
      <c r="M412" s="56">
        <v>698</v>
      </c>
      <c r="N412" s="39"/>
      <c r="O412" s="39"/>
      <c r="P412" s="39"/>
      <c r="Q412" s="56">
        <v>698</v>
      </c>
      <c r="R412" s="57"/>
      <c r="S412" s="57"/>
      <c r="T412" s="18">
        <f t="shared" si="436"/>
        <v>75724624</v>
      </c>
      <c r="U412" s="18">
        <f t="shared" si="437"/>
        <v>59216655.969999999</v>
      </c>
      <c r="V412" s="18">
        <f t="shared" si="441"/>
        <v>4145165.92</v>
      </c>
      <c r="W412" s="18">
        <v>0</v>
      </c>
      <c r="X412" s="18">
        <f t="shared" si="442"/>
        <v>38550043.039999999</v>
      </c>
      <c r="Y412" s="18">
        <f t="shared" si="438"/>
        <v>16521447.01</v>
      </c>
      <c r="Z412" s="18">
        <v>0</v>
      </c>
      <c r="AA412" s="18">
        <v>0</v>
      </c>
      <c r="AB412" s="18">
        <f t="shared" si="439"/>
        <v>16507968.029999999</v>
      </c>
      <c r="AC412" s="18">
        <f t="shared" si="443"/>
        <v>1155557.76</v>
      </c>
      <c r="AD412" s="18">
        <v>0</v>
      </c>
      <c r="AE412" s="18">
        <f t="shared" si="444"/>
        <v>10746687.189999999</v>
      </c>
      <c r="AF412" s="18">
        <f t="shared" si="440"/>
        <v>4605723.08</v>
      </c>
      <c r="AG412" s="18">
        <v>0</v>
      </c>
      <c r="AH412" s="18">
        <v>0</v>
      </c>
      <c r="AI412" s="73">
        <v>0.78200000000000003</v>
      </c>
      <c r="AJ412" s="81">
        <f t="shared" si="425"/>
        <v>0.218</v>
      </c>
      <c r="AK412" s="23">
        <f t="shared" si="408"/>
        <v>75724624</v>
      </c>
      <c r="AL412" s="22">
        <f t="shared" si="426"/>
        <v>59216655.969999999</v>
      </c>
      <c r="AM412" s="22">
        <f t="shared" si="427"/>
        <v>16507968.029999999</v>
      </c>
      <c r="AN412" s="74" t="b">
        <f t="shared" si="392"/>
        <v>1</v>
      </c>
      <c r="AO412" s="74" t="b">
        <f t="shared" si="393"/>
        <v>1</v>
      </c>
      <c r="AP412" s="74" t="b">
        <f t="shared" si="394"/>
        <v>1</v>
      </c>
      <c r="AQ412" s="5"/>
      <c r="AR412" s="28" t="s">
        <v>1152</v>
      </c>
      <c r="AS412" s="30" t="s">
        <v>1153</v>
      </c>
      <c r="AT412" t="b">
        <f t="shared" si="395"/>
        <v>1</v>
      </c>
      <c r="AU412" t="b">
        <f t="shared" si="396"/>
        <v>1</v>
      </c>
      <c r="AV412" t="b">
        <f t="shared" si="397"/>
        <v>1</v>
      </c>
      <c r="AW412" s="83">
        <f t="shared" si="428"/>
        <v>7.0000000000000007E-2</v>
      </c>
      <c r="AX412" s="83">
        <f t="shared" si="429"/>
        <v>7.0000000000000007E-2</v>
      </c>
      <c r="AY412" s="72" t="b">
        <f t="shared" si="430"/>
        <v>1</v>
      </c>
    </row>
    <row r="413" spans="1:51" ht="23.25" x14ac:dyDescent="0.35">
      <c r="A413" s="49">
        <v>150</v>
      </c>
      <c r="B413" s="77" t="s">
        <v>170</v>
      </c>
      <c r="C413" s="50">
        <v>2065</v>
      </c>
      <c r="D413" s="51">
        <v>43463</v>
      </c>
      <c r="E413" s="52">
        <v>379.3</v>
      </c>
      <c r="F413" s="53">
        <v>30</v>
      </c>
      <c r="G413" s="52">
        <v>379.3</v>
      </c>
      <c r="H413" s="53">
        <v>30</v>
      </c>
      <c r="I413" s="54" t="s">
        <v>1168</v>
      </c>
      <c r="J413" s="54" t="s">
        <v>1169</v>
      </c>
      <c r="K413" s="55">
        <v>30</v>
      </c>
      <c r="L413" s="55">
        <v>30</v>
      </c>
      <c r="M413" s="56">
        <v>379.3</v>
      </c>
      <c r="N413" s="39"/>
      <c r="O413" s="39"/>
      <c r="P413" s="39"/>
      <c r="Q413" s="56">
        <v>379.3</v>
      </c>
      <c r="R413" s="57"/>
      <c r="S413" s="57"/>
      <c r="T413" s="18">
        <f t="shared" si="436"/>
        <v>41149498.399999999</v>
      </c>
      <c r="U413" s="18">
        <f t="shared" si="437"/>
        <v>32178907.75</v>
      </c>
      <c r="V413" s="18">
        <f t="shared" si="441"/>
        <v>2252523.54</v>
      </c>
      <c r="W413" s="18">
        <v>0</v>
      </c>
      <c r="X413" s="18">
        <f t="shared" si="442"/>
        <v>20948468.949999999</v>
      </c>
      <c r="Y413" s="18">
        <f t="shared" si="438"/>
        <v>8977915.2599999998</v>
      </c>
      <c r="Z413" s="18">
        <v>0</v>
      </c>
      <c r="AA413" s="18">
        <v>0</v>
      </c>
      <c r="AB413" s="18">
        <f t="shared" si="439"/>
        <v>8970590.6500000004</v>
      </c>
      <c r="AC413" s="18">
        <f t="shared" si="443"/>
        <v>627941.35</v>
      </c>
      <c r="AD413" s="18">
        <v>0</v>
      </c>
      <c r="AE413" s="18">
        <f t="shared" si="444"/>
        <v>5839854.5099999998</v>
      </c>
      <c r="AF413" s="18">
        <f t="shared" si="440"/>
        <v>2502794.79</v>
      </c>
      <c r="AG413" s="18">
        <v>0</v>
      </c>
      <c r="AH413" s="18">
        <v>0</v>
      </c>
      <c r="AI413" s="73">
        <v>0.78200000000000003</v>
      </c>
      <c r="AJ413" s="81">
        <f t="shared" si="425"/>
        <v>0.218</v>
      </c>
      <c r="AK413" s="23">
        <f t="shared" si="408"/>
        <v>41149498.399999999</v>
      </c>
      <c r="AL413" s="22">
        <f t="shared" si="426"/>
        <v>32178907.75</v>
      </c>
      <c r="AM413" s="22">
        <f t="shared" si="427"/>
        <v>8970590.6500000004</v>
      </c>
      <c r="AN413" s="74" t="b">
        <f t="shared" si="392"/>
        <v>1</v>
      </c>
      <c r="AO413" s="74" t="b">
        <f t="shared" si="393"/>
        <v>1</v>
      </c>
      <c r="AP413" s="74" t="b">
        <f t="shared" si="394"/>
        <v>1</v>
      </c>
      <c r="AQ413" s="5"/>
      <c r="AR413" s="28" t="s">
        <v>1152</v>
      </c>
      <c r="AS413" s="30" t="s">
        <v>1153</v>
      </c>
      <c r="AT413" t="b">
        <f t="shared" si="395"/>
        <v>1</v>
      </c>
      <c r="AU413" t="b">
        <f t="shared" si="396"/>
        <v>1</v>
      </c>
      <c r="AV413" t="b">
        <f t="shared" si="397"/>
        <v>1</v>
      </c>
      <c r="AW413" s="83">
        <f t="shared" si="428"/>
        <v>7.0000000000000007E-2</v>
      </c>
      <c r="AX413" s="83">
        <f t="shared" si="429"/>
        <v>7.0000000000000007E-2</v>
      </c>
      <c r="AY413" s="72" t="b">
        <f t="shared" si="430"/>
        <v>1</v>
      </c>
    </row>
    <row r="414" spans="1:51" ht="23.25" x14ac:dyDescent="0.35">
      <c r="A414" s="49">
        <v>151</v>
      </c>
      <c r="B414" s="77" t="s">
        <v>171</v>
      </c>
      <c r="C414" s="50">
        <v>2065</v>
      </c>
      <c r="D414" s="51">
        <v>43463</v>
      </c>
      <c r="E414" s="52">
        <v>635.1</v>
      </c>
      <c r="F414" s="53">
        <v>71</v>
      </c>
      <c r="G414" s="52">
        <v>635.1</v>
      </c>
      <c r="H414" s="53">
        <v>71</v>
      </c>
      <c r="I414" s="54" t="s">
        <v>1168</v>
      </c>
      <c r="J414" s="54" t="s">
        <v>1169</v>
      </c>
      <c r="K414" s="55">
        <v>71</v>
      </c>
      <c r="L414" s="55">
        <v>71</v>
      </c>
      <c r="M414" s="56">
        <v>635.1</v>
      </c>
      <c r="N414" s="39"/>
      <c r="O414" s="39"/>
      <c r="P414" s="39"/>
      <c r="Q414" s="56">
        <v>635.1</v>
      </c>
      <c r="R414" s="57"/>
      <c r="S414" s="57"/>
      <c r="T414" s="18">
        <f t="shared" si="436"/>
        <v>68900728.799999997</v>
      </c>
      <c r="U414" s="18">
        <f t="shared" si="437"/>
        <v>53880369.920000002</v>
      </c>
      <c r="V414" s="18">
        <f t="shared" si="441"/>
        <v>3771625.89</v>
      </c>
      <c r="W414" s="18">
        <v>0</v>
      </c>
      <c r="X414" s="18">
        <f t="shared" si="442"/>
        <v>35076120.82</v>
      </c>
      <c r="Y414" s="18">
        <f t="shared" si="438"/>
        <v>15032623.210000001</v>
      </c>
      <c r="Z414" s="18">
        <v>0</v>
      </c>
      <c r="AA414" s="18">
        <v>0</v>
      </c>
      <c r="AB414" s="18">
        <f t="shared" si="439"/>
        <v>15020358.880000001</v>
      </c>
      <c r="AC414" s="18">
        <f t="shared" si="443"/>
        <v>1051425.1200000001</v>
      </c>
      <c r="AD414" s="18">
        <v>0</v>
      </c>
      <c r="AE414" s="18">
        <f t="shared" si="444"/>
        <v>9778253.6300000008</v>
      </c>
      <c r="AF414" s="18">
        <f t="shared" si="440"/>
        <v>4190680.13</v>
      </c>
      <c r="AG414" s="18">
        <v>0</v>
      </c>
      <c r="AH414" s="18">
        <v>0</v>
      </c>
      <c r="AI414" s="73">
        <v>0.78200000000000003</v>
      </c>
      <c r="AJ414" s="81">
        <f t="shared" si="425"/>
        <v>0.218</v>
      </c>
      <c r="AK414" s="23">
        <f t="shared" si="408"/>
        <v>68900728.799999997</v>
      </c>
      <c r="AL414" s="22">
        <f t="shared" si="426"/>
        <v>53880369.920000002</v>
      </c>
      <c r="AM414" s="22">
        <f t="shared" si="427"/>
        <v>15020358.880000001</v>
      </c>
      <c r="AN414" s="74" t="b">
        <f t="shared" si="392"/>
        <v>1</v>
      </c>
      <c r="AO414" s="74" t="b">
        <f t="shared" si="393"/>
        <v>1</v>
      </c>
      <c r="AP414" s="74" t="b">
        <f t="shared" si="394"/>
        <v>1</v>
      </c>
      <c r="AQ414" s="5"/>
      <c r="AR414" s="28" t="s">
        <v>1152</v>
      </c>
      <c r="AS414" s="30" t="s">
        <v>1153</v>
      </c>
      <c r="AT414" t="b">
        <f t="shared" si="395"/>
        <v>1</v>
      </c>
      <c r="AU414" t="b">
        <f t="shared" si="396"/>
        <v>1</v>
      </c>
      <c r="AV414" t="b">
        <f t="shared" si="397"/>
        <v>1</v>
      </c>
      <c r="AW414" s="83">
        <f t="shared" si="428"/>
        <v>7.0000000000000007E-2</v>
      </c>
      <c r="AX414" s="83">
        <f t="shared" si="429"/>
        <v>7.0000000000000007E-2</v>
      </c>
      <c r="AY414" s="72" t="b">
        <f t="shared" si="430"/>
        <v>1</v>
      </c>
    </row>
    <row r="415" spans="1:51" ht="23.25" x14ac:dyDescent="0.35">
      <c r="A415" s="49">
        <v>152</v>
      </c>
      <c r="B415" s="77" t="s">
        <v>172</v>
      </c>
      <c r="C415" s="50">
        <v>2065</v>
      </c>
      <c r="D415" s="51">
        <v>43463</v>
      </c>
      <c r="E415" s="52">
        <v>605.1</v>
      </c>
      <c r="F415" s="53">
        <v>78</v>
      </c>
      <c r="G415" s="52">
        <v>605.1</v>
      </c>
      <c r="H415" s="53">
        <v>78</v>
      </c>
      <c r="I415" s="54" t="s">
        <v>1168</v>
      </c>
      <c r="J415" s="54" t="s">
        <v>1169</v>
      </c>
      <c r="K415" s="55">
        <v>78</v>
      </c>
      <c r="L415" s="55">
        <v>78</v>
      </c>
      <c r="M415" s="56">
        <v>605.1</v>
      </c>
      <c r="N415" s="39"/>
      <c r="O415" s="39"/>
      <c r="P415" s="39"/>
      <c r="Q415" s="56">
        <v>605.1</v>
      </c>
      <c r="R415" s="57"/>
      <c r="S415" s="57"/>
      <c r="T415" s="18">
        <f t="shared" si="436"/>
        <v>65646088.799999997</v>
      </c>
      <c r="U415" s="18">
        <f t="shared" si="437"/>
        <v>51335241.439999998</v>
      </c>
      <c r="V415" s="18">
        <f t="shared" si="441"/>
        <v>3593466.9</v>
      </c>
      <c r="W415" s="18">
        <v>0</v>
      </c>
      <c r="X415" s="18">
        <f t="shared" si="442"/>
        <v>33419242.18</v>
      </c>
      <c r="Y415" s="18">
        <f t="shared" si="438"/>
        <v>14322532.359999999</v>
      </c>
      <c r="Z415" s="18">
        <v>0</v>
      </c>
      <c r="AA415" s="18">
        <v>0</v>
      </c>
      <c r="AB415" s="18">
        <f t="shared" si="439"/>
        <v>14310847.359999999</v>
      </c>
      <c r="AC415" s="18">
        <f t="shared" si="443"/>
        <v>1001759.32</v>
      </c>
      <c r="AD415" s="18">
        <v>0</v>
      </c>
      <c r="AE415" s="18">
        <f t="shared" si="444"/>
        <v>9316361.6300000008</v>
      </c>
      <c r="AF415" s="18">
        <f t="shared" si="440"/>
        <v>3992726.41</v>
      </c>
      <c r="AG415" s="18">
        <v>0</v>
      </c>
      <c r="AH415" s="18">
        <v>0</v>
      </c>
      <c r="AI415" s="73">
        <v>0.78200000000000003</v>
      </c>
      <c r="AJ415" s="81">
        <f t="shared" si="425"/>
        <v>0.218</v>
      </c>
      <c r="AK415" s="23">
        <f t="shared" si="408"/>
        <v>65646088.799999997</v>
      </c>
      <c r="AL415" s="22">
        <f t="shared" si="426"/>
        <v>51335241.439999998</v>
      </c>
      <c r="AM415" s="22">
        <f t="shared" si="427"/>
        <v>14310847.359999999</v>
      </c>
      <c r="AN415" s="74" t="b">
        <f t="shared" si="392"/>
        <v>1</v>
      </c>
      <c r="AO415" s="74" t="b">
        <f t="shared" si="393"/>
        <v>1</v>
      </c>
      <c r="AP415" s="74" t="b">
        <f t="shared" si="394"/>
        <v>1</v>
      </c>
      <c r="AQ415" s="5"/>
      <c r="AR415" s="28" t="s">
        <v>1152</v>
      </c>
      <c r="AS415" s="30" t="s">
        <v>1153</v>
      </c>
      <c r="AT415" t="b">
        <f t="shared" si="395"/>
        <v>1</v>
      </c>
      <c r="AU415" t="b">
        <f t="shared" si="396"/>
        <v>1</v>
      </c>
      <c r="AV415" t="b">
        <f t="shared" si="397"/>
        <v>1</v>
      </c>
      <c r="AW415" s="83">
        <f t="shared" si="428"/>
        <v>7.0000000000000007E-2</v>
      </c>
      <c r="AX415" s="83">
        <f t="shared" si="429"/>
        <v>7.0000000000000007E-2</v>
      </c>
      <c r="AY415" s="72" t="b">
        <f t="shared" si="430"/>
        <v>1</v>
      </c>
    </row>
    <row r="416" spans="1:51" ht="23.25" x14ac:dyDescent="0.35">
      <c r="A416" s="49">
        <v>153</v>
      </c>
      <c r="B416" s="77" t="s">
        <v>173</v>
      </c>
      <c r="C416" s="50">
        <v>2065</v>
      </c>
      <c r="D416" s="51">
        <v>43463</v>
      </c>
      <c r="E416" s="52">
        <v>429.2</v>
      </c>
      <c r="F416" s="53">
        <v>20</v>
      </c>
      <c r="G416" s="52">
        <v>429.2</v>
      </c>
      <c r="H416" s="53">
        <v>20</v>
      </c>
      <c r="I416" s="54" t="s">
        <v>1168</v>
      </c>
      <c r="J416" s="54" t="s">
        <v>1169</v>
      </c>
      <c r="K416" s="55">
        <v>20</v>
      </c>
      <c r="L416" s="55">
        <v>20</v>
      </c>
      <c r="M416" s="56">
        <v>429.2</v>
      </c>
      <c r="N416" s="39"/>
      <c r="O416" s="39"/>
      <c r="P416" s="39"/>
      <c r="Q416" s="56">
        <v>429.2</v>
      </c>
      <c r="R416" s="57"/>
      <c r="S416" s="57"/>
      <c r="T416" s="18">
        <f t="shared" si="436"/>
        <v>46563049.600000001</v>
      </c>
      <c r="U416" s="18">
        <f t="shared" si="437"/>
        <v>36412304.789999999</v>
      </c>
      <c r="V416" s="18">
        <f t="shared" si="441"/>
        <v>2548861.34</v>
      </c>
      <c r="W416" s="18">
        <v>0</v>
      </c>
      <c r="X416" s="18">
        <f t="shared" si="442"/>
        <v>23704410.420000002</v>
      </c>
      <c r="Y416" s="18">
        <f t="shared" si="438"/>
        <v>10159033.029999999</v>
      </c>
      <c r="Z416" s="18">
        <v>0</v>
      </c>
      <c r="AA416" s="18">
        <v>0</v>
      </c>
      <c r="AB416" s="18">
        <f t="shared" si="439"/>
        <v>10150744.810000001</v>
      </c>
      <c r="AC416" s="18">
        <f t="shared" si="443"/>
        <v>710552.14</v>
      </c>
      <c r="AD416" s="18">
        <v>0</v>
      </c>
      <c r="AE416" s="18">
        <f t="shared" si="444"/>
        <v>6608134.8700000001</v>
      </c>
      <c r="AF416" s="18">
        <f t="shared" si="440"/>
        <v>2832057.8</v>
      </c>
      <c r="AG416" s="18">
        <v>0</v>
      </c>
      <c r="AH416" s="18">
        <v>0</v>
      </c>
      <c r="AI416" s="73">
        <v>0.78200000000000003</v>
      </c>
      <c r="AJ416" s="81">
        <f t="shared" si="425"/>
        <v>0.218</v>
      </c>
      <c r="AK416" s="23">
        <f t="shared" si="408"/>
        <v>46563049.600000001</v>
      </c>
      <c r="AL416" s="22">
        <f t="shared" si="426"/>
        <v>36412304.789999999</v>
      </c>
      <c r="AM416" s="22">
        <f t="shared" si="427"/>
        <v>10150744.810000001</v>
      </c>
      <c r="AN416" s="74" t="b">
        <f t="shared" si="392"/>
        <v>1</v>
      </c>
      <c r="AO416" s="74" t="b">
        <f t="shared" si="393"/>
        <v>1</v>
      </c>
      <c r="AP416" s="74" t="b">
        <f t="shared" si="394"/>
        <v>1</v>
      </c>
      <c r="AQ416" s="5"/>
      <c r="AR416" s="28" t="s">
        <v>1152</v>
      </c>
      <c r="AS416" s="30" t="s">
        <v>1153</v>
      </c>
      <c r="AT416" t="b">
        <f t="shared" si="395"/>
        <v>1</v>
      </c>
      <c r="AU416" t="b">
        <f t="shared" si="396"/>
        <v>1</v>
      </c>
      <c r="AV416" t="b">
        <f t="shared" si="397"/>
        <v>1</v>
      </c>
      <c r="AW416" s="83">
        <f t="shared" si="428"/>
        <v>7.0000000000000007E-2</v>
      </c>
      <c r="AX416" s="83">
        <f t="shared" si="429"/>
        <v>7.0000000000000007E-2</v>
      </c>
      <c r="AY416" s="72" t="b">
        <f t="shared" si="430"/>
        <v>1</v>
      </c>
    </row>
    <row r="417" spans="1:51" ht="23.25" x14ac:dyDescent="0.35">
      <c r="A417" s="49">
        <v>156</v>
      </c>
      <c r="B417" s="77" t="s">
        <v>174</v>
      </c>
      <c r="C417" s="50">
        <v>2065</v>
      </c>
      <c r="D417" s="51">
        <v>43463</v>
      </c>
      <c r="E417" s="52">
        <v>383.4</v>
      </c>
      <c r="F417" s="53">
        <v>19</v>
      </c>
      <c r="G417" s="52">
        <v>383.4</v>
      </c>
      <c r="H417" s="53">
        <v>19</v>
      </c>
      <c r="I417" s="54" t="s">
        <v>1168</v>
      </c>
      <c r="J417" s="54" t="s">
        <v>1169</v>
      </c>
      <c r="K417" s="55">
        <v>19</v>
      </c>
      <c r="L417" s="55">
        <v>19</v>
      </c>
      <c r="M417" s="56">
        <v>383.4</v>
      </c>
      <c r="N417" s="39"/>
      <c r="O417" s="39"/>
      <c r="P417" s="39"/>
      <c r="Q417" s="56">
        <v>383.4</v>
      </c>
      <c r="R417" s="57"/>
      <c r="S417" s="57"/>
      <c r="T417" s="18">
        <f t="shared" si="436"/>
        <v>41594299.200000003</v>
      </c>
      <c r="U417" s="18">
        <f t="shared" si="437"/>
        <v>32526741.969999999</v>
      </c>
      <c r="V417" s="18">
        <f t="shared" si="441"/>
        <v>2276871.94</v>
      </c>
      <c r="W417" s="18">
        <v>0</v>
      </c>
      <c r="X417" s="18">
        <f t="shared" si="442"/>
        <v>21174909.02</v>
      </c>
      <c r="Y417" s="18">
        <f t="shared" si="438"/>
        <v>9074961.0099999998</v>
      </c>
      <c r="Z417" s="18">
        <v>0</v>
      </c>
      <c r="AA417" s="18">
        <v>0</v>
      </c>
      <c r="AB417" s="18">
        <f t="shared" si="439"/>
        <v>9067557.2300000004</v>
      </c>
      <c r="AC417" s="18">
        <f t="shared" si="443"/>
        <v>634729.01</v>
      </c>
      <c r="AD417" s="18">
        <v>0</v>
      </c>
      <c r="AE417" s="18">
        <f t="shared" si="444"/>
        <v>5902979.75</v>
      </c>
      <c r="AF417" s="18">
        <f t="shared" si="440"/>
        <v>2529848.4700000002</v>
      </c>
      <c r="AG417" s="18">
        <v>0</v>
      </c>
      <c r="AH417" s="18">
        <v>0</v>
      </c>
      <c r="AI417" s="73">
        <v>0.78200000000000003</v>
      </c>
      <c r="AJ417" s="81">
        <f t="shared" si="425"/>
        <v>0.218</v>
      </c>
      <c r="AK417" s="23">
        <f t="shared" si="408"/>
        <v>41594299.200000003</v>
      </c>
      <c r="AL417" s="22">
        <f t="shared" si="426"/>
        <v>32526741.969999999</v>
      </c>
      <c r="AM417" s="22">
        <f t="shared" si="427"/>
        <v>9067557.2300000004</v>
      </c>
      <c r="AN417" s="74" t="b">
        <f t="shared" si="392"/>
        <v>1</v>
      </c>
      <c r="AO417" s="74" t="b">
        <f t="shared" si="393"/>
        <v>1</v>
      </c>
      <c r="AP417" s="74" t="b">
        <f t="shared" si="394"/>
        <v>1</v>
      </c>
      <c r="AQ417" s="5"/>
      <c r="AR417" s="28" t="s">
        <v>1152</v>
      </c>
      <c r="AS417" s="30" t="s">
        <v>1153</v>
      </c>
      <c r="AT417" t="b">
        <f t="shared" si="395"/>
        <v>1</v>
      </c>
      <c r="AU417" t="b">
        <f t="shared" si="396"/>
        <v>1</v>
      </c>
      <c r="AV417" t="b">
        <f t="shared" si="397"/>
        <v>1</v>
      </c>
      <c r="AW417" s="83">
        <f t="shared" si="428"/>
        <v>7.0000000000000007E-2</v>
      </c>
      <c r="AX417" s="83">
        <f t="shared" si="429"/>
        <v>7.0000000000000007E-2</v>
      </c>
      <c r="AY417" s="72" t="b">
        <f t="shared" si="430"/>
        <v>1</v>
      </c>
    </row>
    <row r="418" spans="1:51" ht="23.25" x14ac:dyDescent="0.35">
      <c r="A418" s="49">
        <v>157</v>
      </c>
      <c r="B418" s="77" t="s">
        <v>175</v>
      </c>
      <c r="C418" s="50">
        <v>2065</v>
      </c>
      <c r="D418" s="51">
        <v>43463</v>
      </c>
      <c r="E418" s="52">
        <v>391.9</v>
      </c>
      <c r="F418" s="53">
        <v>20</v>
      </c>
      <c r="G418" s="52">
        <v>391.9</v>
      </c>
      <c r="H418" s="53">
        <v>20</v>
      </c>
      <c r="I418" s="54" t="s">
        <v>1168</v>
      </c>
      <c r="J418" s="54" t="s">
        <v>1169</v>
      </c>
      <c r="K418" s="55">
        <v>20</v>
      </c>
      <c r="L418" s="55">
        <v>20</v>
      </c>
      <c r="M418" s="56">
        <v>391.9</v>
      </c>
      <c r="N418" s="39"/>
      <c r="O418" s="39"/>
      <c r="P418" s="39"/>
      <c r="Q418" s="56">
        <v>391.9</v>
      </c>
      <c r="R418" s="57"/>
      <c r="S418" s="57"/>
      <c r="T418" s="18">
        <f t="shared" si="436"/>
        <v>42516447.200000003</v>
      </c>
      <c r="U418" s="18">
        <f t="shared" si="437"/>
        <v>33247861.710000001</v>
      </c>
      <c r="V418" s="18">
        <f t="shared" si="441"/>
        <v>2327350.3199999998</v>
      </c>
      <c r="W418" s="18">
        <v>0</v>
      </c>
      <c r="X418" s="18">
        <f t="shared" si="442"/>
        <v>21644357.969999999</v>
      </c>
      <c r="Y418" s="18">
        <f t="shared" si="438"/>
        <v>9276153.4199999999</v>
      </c>
      <c r="Z418" s="18">
        <v>0</v>
      </c>
      <c r="AA418" s="18">
        <v>0</v>
      </c>
      <c r="AB418" s="18">
        <f t="shared" si="439"/>
        <v>9268585.4900000002</v>
      </c>
      <c r="AC418" s="18">
        <f t="shared" si="443"/>
        <v>648800.98</v>
      </c>
      <c r="AD418" s="18">
        <v>0</v>
      </c>
      <c r="AE418" s="18">
        <f t="shared" si="444"/>
        <v>6033849.1600000001</v>
      </c>
      <c r="AF418" s="18">
        <f t="shared" si="440"/>
        <v>2585935.35</v>
      </c>
      <c r="AG418" s="18">
        <v>0</v>
      </c>
      <c r="AH418" s="18">
        <v>0</v>
      </c>
      <c r="AI418" s="73">
        <v>0.78200000000000003</v>
      </c>
      <c r="AJ418" s="81">
        <f t="shared" si="425"/>
        <v>0.218</v>
      </c>
      <c r="AK418" s="23">
        <f t="shared" si="408"/>
        <v>42516447.200000003</v>
      </c>
      <c r="AL418" s="22">
        <f t="shared" si="426"/>
        <v>33247861.710000001</v>
      </c>
      <c r="AM418" s="22">
        <f t="shared" si="427"/>
        <v>9268585.4900000002</v>
      </c>
      <c r="AN418" s="74" t="b">
        <f t="shared" si="392"/>
        <v>1</v>
      </c>
      <c r="AO418" s="74" t="b">
        <f t="shared" si="393"/>
        <v>1</v>
      </c>
      <c r="AP418" s="74" t="b">
        <f t="shared" si="394"/>
        <v>1</v>
      </c>
      <c r="AQ418" s="5"/>
      <c r="AR418" s="28" t="s">
        <v>1152</v>
      </c>
      <c r="AS418" s="30" t="s">
        <v>1153</v>
      </c>
      <c r="AT418" t="b">
        <f t="shared" si="395"/>
        <v>1</v>
      </c>
      <c r="AU418" t="b">
        <f t="shared" si="396"/>
        <v>1</v>
      </c>
      <c r="AV418" t="b">
        <f t="shared" si="397"/>
        <v>1</v>
      </c>
      <c r="AW418" s="83">
        <f t="shared" si="428"/>
        <v>7.0000000000000007E-2</v>
      </c>
      <c r="AX418" s="83">
        <f t="shared" si="429"/>
        <v>7.0000000000000007E-2</v>
      </c>
      <c r="AY418" s="72" t="b">
        <f t="shared" si="430"/>
        <v>1</v>
      </c>
    </row>
    <row r="419" spans="1:51" ht="23.25" x14ac:dyDescent="0.35">
      <c r="A419" s="49">
        <v>158</v>
      </c>
      <c r="B419" s="77" t="s">
        <v>176</v>
      </c>
      <c r="C419" s="50">
        <v>2065</v>
      </c>
      <c r="D419" s="51">
        <v>43463</v>
      </c>
      <c r="E419" s="52">
        <v>313</v>
      </c>
      <c r="F419" s="53">
        <v>21</v>
      </c>
      <c r="G419" s="52">
        <v>313</v>
      </c>
      <c r="H419" s="53">
        <v>21</v>
      </c>
      <c r="I419" s="54" t="s">
        <v>1168</v>
      </c>
      <c r="J419" s="54" t="s">
        <v>1169</v>
      </c>
      <c r="K419" s="55">
        <v>21</v>
      </c>
      <c r="L419" s="55">
        <v>21</v>
      </c>
      <c r="M419" s="56">
        <v>313</v>
      </c>
      <c r="N419" s="39"/>
      <c r="O419" s="39"/>
      <c r="P419" s="39"/>
      <c r="Q419" s="56">
        <v>313</v>
      </c>
      <c r="R419" s="57"/>
      <c r="S419" s="57"/>
      <c r="T419" s="18">
        <f t="shared" si="436"/>
        <v>33956744</v>
      </c>
      <c r="U419" s="18">
        <f t="shared" si="437"/>
        <v>26554173.809999999</v>
      </c>
      <c r="V419" s="18">
        <f t="shared" si="441"/>
        <v>1858792.17</v>
      </c>
      <c r="W419" s="18">
        <v>0</v>
      </c>
      <c r="X419" s="18">
        <f t="shared" si="442"/>
        <v>17286767.149999999</v>
      </c>
      <c r="Y419" s="18">
        <f t="shared" si="438"/>
        <v>7408614.4900000002</v>
      </c>
      <c r="Z419" s="18">
        <v>0</v>
      </c>
      <c r="AA419" s="18">
        <v>0</v>
      </c>
      <c r="AB419" s="18">
        <f t="shared" si="439"/>
        <v>7402570.1900000004</v>
      </c>
      <c r="AC419" s="18">
        <f t="shared" si="443"/>
        <v>518179.91</v>
      </c>
      <c r="AD419" s="18">
        <v>0</v>
      </c>
      <c r="AE419" s="18">
        <f t="shared" si="444"/>
        <v>4819073.2</v>
      </c>
      <c r="AF419" s="18">
        <f t="shared" si="440"/>
        <v>2065317.08</v>
      </c>
      <c r="AG419" s="18">
        <v>0</v>
      </c>
      <c r="AH419" s="18">
        <v>0</v>
      </c>
      <c r="AI419" s="73">
        <v>0.78200000000000003</v>
      </c>
      <c r="AJ419" s="81">
        <f t="shared" si="425"/>
        <v>0.218</v>
      </c>
      <c r="AK419" s="23">
        <f t="shared" si="408"/>
        <v>33956744</v>
      </c>
      <c r="AL419" s="22">
        <f t="shared" si="426"/>
        <v>26554173.809999999</v>
      </c>
      <c r="AM419" s="22">
        <f t="shared" si="427"/>
        <v>7402570.1900000004</v>
      </c>
      <c r="AN419" s="74" t="b">
        <f t="shared" si="392"/>
        <v>1</v>
      </c>
      <c r="AO419" s="74" t="b">
        <f t="shared" si="393"/>
        <v>1</v>
      </c>
      <c r="AP419" s="74" t="b">
        <f t="shared" si="394"/>
        <v>1</v>
      </c>
      <c r="AQ419" s="5"/>
      <c r="AR419" s="28" t="s">
        <v>1152</v>
      </c>
      <c r="AS419" s="30" t="s">
        <v>1153</v>
      </c>
      <c r="AT419" t="b">
        <f t="shared" si="395"/>
        <v>1</v>
      </c>
      <c r="AU419" t="b">
        <f t="shared" si="396"/>
        <v>1</v>
      </c>
      <c r="AV419" t="b">
        <f t="shared" si="397"/>
        <v>1</v>
      </c>
      <c r="AW419" s="83">
        <f t="shared" si="428"/>
        <v>7.0000000000000007E-2</v>
      </c>
      <c r="AX419" s="83">
        <f t="shared" si="429"/>
        <v>7.0000000000000007E-2</v>
      </c>
      <c r="AY419" s="72" t="b">
        <f t="shared" si="430"/>
        <v>1</v>
      </c>
    </row>
    <row r="420" spans="1:51" ht="23.25" x14ac:dyDescent="0.35">
      <c r="A420" s="49">
        <v>159</v>
      </c>
      <c r="B420" s="77" t="s">
        <v>177</v>
      </c>
      <c r="C420" s="50">
        <v>2065</v>
      </c>
      <c r="D420" s="51">
        <v>43463</v>
      </c>
      <c r="E420" s="52">
        <v>391.1</v>
      </c>
      <c r="F420" s="53">
        <v>21</v>
      </c>
      <c r="G420" s="52">
        <v>391.1</v>
      </c>
      <c r="H420" s="53">
        <v>21</v>
      </c>
      <c r="I420" s="54" t="s">
        <v>1168</v>
      </c>
      <c r="J420" s="54" t="s">
        <v>1169</v>
      </c>
      <c r="K420" s="55">
        <v>21</v>
      </c>
      <c r="L420" s="55">
        <v>21</v>
      </c>
      <c r="M420" s="56">
        <v>391.1</v>
      </c>
      <c r="N420" s="39"/>
      <c r="O420" s="39"/>
      <c r="P420" s="39"/>
      <c r="Q420" s="56">
        <v>391.1</v>
      </c>
      <c r="R420" s="57"/>
      <c r="S420" s="57"/>
      <c r="T420" s="18">
        <f t="shared" si="436"/>
        <v>42429656.799999997</v>
      </c>
      <c r="U420" s="18">
        <f t="shared" si="437"/>
        <v>33179991.620000001</v>
      </c>
      <c r="V420" s="18">
        <f t="shared" si="441"/>
        <v>2322599.41</v>
      </c>
      <c r="W420" s="18">
        <v>0</v>
      </c>
      <c r="X420" s="18">
        <f t="shared" si="442"/>
        <v>21600174.550000001</v>
      </c>
      <c r="Y420" s="18">
        <f t="shared" si="438"/>
        <v>9257217.6600000001</v>
      </c>
      <c r="Z420" s="18">
        <v>0</v>
      </c>
      <c r="AA420" s="18">
        <v>0</v>
      </c>
      <c r="AB420" s="18">
        <f t="shared" si="439"/>
        <v>9249665.1799999997</v>
      </c>
      <c r="AC420" s="18">
        <f t="shared" si="443"/>
        <v>647476.56000000006</v>
      </c>
      <c r="AD420" s="18">
        <v>0</v>
      </c>
      <c r="AE420" s="18">
        <f t="shared" si="444"/>
        <v>6021532.0300000003</v>
      </c>
      <c r="AF420" s="18">
        <f t="shared" si="440"/>
        <v>2580656.59</v>
      </c>
      <c r="AG420" s="18">
        <v>0</v>
      </c>
      <c r="AH420" s="18">
        <v>0</v>
      </c>
      <c r="AI420" s="73">
        <v>0.78200000000000003</v>
      </c>
      <c r="AJ420" s="81">
        <f t="shared" si="425"/>
        <v>0.218</v>
      </c>
      <c r="AK420" s="23">
        <f t="shared" si="408"/>
        <v>42429656.799999997</v>
      </c>
      <c r="AL420" s="22">
        <f t="shared" si="426"/>
        <v>33179991.620000001</v>
      </c>
      <c r="AM420" s="22">
        <f t="shared" si="427"/>
        <v>9249665.1799999997</v>
      </c>
      <c r="AN420" s="74" t="b">
        <f t="shared" si="392"/>
        <v>1</v>
      </c>
      <c r="AO420" s="74" t="b">
        <f t="shared" si="393"/>
        <v>1</v>
      </c>
      <c r="AP420" s="74" t="b">
        <f t="shared" si="394"/>
        <v>1</v>
      </c>
      <c r="AQ420" s="5"/>
      <c r="AR420" s="28" t="s">
        <v>1152</v>
      </c>
      <c r="AS420" s="30" t="s">
        <v>1153</v>
      </c>
      <c r="AT420" t="b">
        <f t="shared" si="395"/>
        <v>1</v>
      </c>
      <c r="AU420" t="b">
        <f t="shared" si="396"/>
        <v>1</v>
      </c>
      <c r="AV420" t="b">
        <f t="shared" si="397"/>
        <v>1</v>
      </c>
      <c r="AW420" s="83">
        <f t="shared" si="428"/>
        <v>7.0000000000000007E-2</v>
      </c>
      <c r="AX420" s="83">
        <f t="shared" si="429"/>
        <v>7.0000000000000007E-2</v>
      </c>
      <c r="AY420" s="72" t="b">
        <f t="shared" si="430"/>
        <v>1</v>
      </c>
    </row>
    <row r="421" spans="1:51" ht="23.25" x14ac:dyDescent="0.35">
      <c r="A421" s="49">
        <v>160</v>
      </c>
      <c r="B421" s="77" t="s">
        <v>178</v>
      </c>
      <c r="C421" s="50">
        <v>2065</v>
      </c>
      <c r="D421" s="51">
        <v>43463</v>
      </c>
      <c r="E421" s="52">
        <v>392.8</v>
      </c>
      <c r="F421" s="53">
        <v>25</v>
      </c>
      <c r="G421" s="52">
        <v>392.8</v>
      </c>
      <c r="H421" s="53">
        <v>25</v>
      </c>
      <c r="I421" s="54" t="s">
        <v>1168</v>
      </c>
      <c r="J421" s="54" t="s">
        <v>1169</v>
      </c>
      <c r="K421" s="55">
        <v>25</v>
      </c>
      <c r="L421" s="55">
        <v>25</v>
      </c>
      <c r="M421" s="56">
        <v>392.8</v>
      </c>
      <c r="N421" s="39"/>
      <c r="O421" s="39"/>
      <c r="P421" s="39"/>
      <c r="Q421" s="56">
        <v>392.8</v>
      </c>
      <c r="R421" s="57"/>
      <c r="S421" s="57"/>
      <c r="T421" s="18">
        <f t="shared" si="436"/>
        <v>42614086.399999999</v>
      </c>
      <c r="U421" s="18">
        <f t="shared" si="437"/>
        <v>33324215.559999999</v>
      </c>
      <c r="V421" s="18">
        <f t="shared" si="441"/>
        <v>2332695.09</v>
      </c>
      <c r="W421" s="18">
        <v>0</v>
      </c>
      <c r="X421" s="18">
        <f t="shared" si="442"/>
        <v>21694064.329999998</v>
      </c>
      <c r="Y421" s="18">
        <f t="shared" si="438"/>
        <v>9297456.1400000006</v>
      </c>
      <c r="Z421" s="18">
        <v>0</v>
      </c>
      <c r="AA421" s="18">
        <v>0</v>
      </c>
      <c r="AB421" s="18">
        <f t="shared" si="439"/>
        <v>9289870.8399999999</v>
      </c>
      <c r="AC421" s="18">
        <f t="shared" si="443"/>
        <v>650290.96</v>
      </c>
      <c r="AD421" s="18">
        <v>0</v>
      </c>
      <c r="AE421" s="18">
        <f t="shared" si="444"/>
        <v>6047705.9199999999</v>
      </c>
      <c r="AF421" s="18">
        <f t="shared" si="440"/>
        <v>2591873.96</v>
      </c>
      <c r="AG421" s="18">
        <v>0</v>
      </c>
      <c r="AH421" s="18">
        <v>0</v>
      </c>
      <c r="AI421" s="73">
        <v>0.78200000000000003</v>
      </c>
      <c r="AJ421" s="81">
        <f t="shared" si="425"/>
        <v>0.218</v>
      </c>
      <c r="AK421" s="23">
        <f t="shared" si="408"/>
        <v>42614086.399999999</v>
      </c>
      <c r="AL421" s="22">
        <f t="shared" si="426"/>
        <v>33324215.559999999</v>
      </c>
      <c r="AM421" s="22">
        <f t="shared" si="427"/>
        <v>9289870.8399999999</v>
      </c>
      <c r="AN421" s="74" t="b">
        <f t="shared" si="392"/>
        <v>1</v>
      </c>
      <c r="AO421" s="74" t="b">
        <f t="shared" si="393"/>
        <v>1</v>
      </c>
      <c r="AP421" s="74" t="b">
        <f t="shared" si="394"/>
        <v>1</v>
      </c>
      <c r="AQ421" s="5"/>
      <c r="AR421" s="28" t="s">
        <v>1152</v>
      </c>
      <c r="AS421" s="30" t="s">
        <v>1153</v>
      </c>
      <c r="AT421" t="b">
        <f t="shared" si="395"/>
        <v>1</v>
      </c>
      <c r="AU421" t="b">
        <f t="shared" si="396"/>
        <v>1</v>
      </c>
      <c r="AV421" t="b">
        <f t="shared" si="397"/>
        <v>1</v>
      </c>
      <c r="AW421" s="83">
        <f t="shared" si="428"/>
        <v>7.0000000000000007E-2</v>
      </c>
      <c r="AX421" s="83">
        <f t="shared" si="429"/>
        <v>7.0000000000000007E-2</v>
      </c>
      <c r="AY421" s="72" t="b">
        <f t="shared" si="430"/>
        <v>1</v>
      </c>
    </row>
    <row r="422" spans="1:51" ht="23.25" x14ac:dyDescent="0.35">
      <c r="A422" s="49">
        <v>161</v>
      </c>
      <c r="B422" s="77" t="s">
        <v>179</v>
      </c>
      <c r="C422" s="50">
        <v>2065</v>
      </c>
      <c r="D422" s="51">
        <v>43463</v>
      </c>
      <c r="E422" s="52">
        <v>390.6</v>
      </c>
      <c r="F422" s="53">
        <v>23</v>
      </c>
      <c r="G422" s="52">
        <v>390.6</v>
      </c>
      <c r="H422" s="53">
        <v>23</v>
      </c>
      <c r="I422" s="54" t="s">
        <v>1168</v>
      </c>
      <c r="J422" s="54" t="s">
        <v>1169</v>
      </c>
      <c r="K422" s="55">
        <v>23</v>
      </c>
      <c r="L422" s="55">
        <v>23</v>
      </c>
      <c r="M422" s="56">
        <v>390.6</v>
      </c>
      <c r="N422" s="39"/>
      <c r="O422" s="39"/>
      <c r="P422" s="39"/>
      <c r="Q422" s="56">
        <v>390.6</v>
      </c>
      <c r="R422" s="57"/>
      <c r="S422" s="57"/>
      <c r="T422" s="18">
        <f t="shared" si="436"/>
        <v>42375412.799999997</v>
      </c>
      <c r="U422" s="18">
        <f t="shared" si="437"/>
        <v>33137572.809999999</v>
      </c>
      <c r="V422" s="18">
        <f t="shared" si="441"/>
        <v>2319630.1</v>
      </c>
      <c r="W422" s="18">
        <v>0</v>
      </c>
      <c r="X422" s="18">
        <f t="shared" si="442"/>
        <v>21572559.899999999</v>
      </c>
      <c r="Y422" s="18">
        <f t="shared" si="438"/>
        <v>9245382.8100000005</v>
      </c>
      <c r="Z422" s="18">
        <v>0</v>
      </c>
      <c r="AA422" s="18">
        <v>0</v>
      </c>
      <c r="AB422" s="18">
        <f t="shared" si="439"/>
        <v>9237839.9900000002</v>
      </c>
      <c r="AC422" s="18">
        <f t="shared" si="443"/>
        <v>646648.80000000005</v>
      </c>
      <c r="AD422" s="18">
        <v>0</v>
      </c>
      <c r="AE422" s="18">
        <f t="shared" si="444"/>
        <v>6013833.8300000001</v>
      </c>
      <c r="AF422" s="18">
        <f t="shared" si="440"/>
        <v>2577357.36</v>
      </c>
      <c r="AG422" s="18">
        <v>0</v>
      </c>
      <c r="AH422" s="18">
        <v>0</v>
      </c>
      <c r="AI422" s="73">
        <v>0.78200000000000003</v>
      </c>
      <c r="AJ422" s="81">
        <f t="shared" si="425"/>
        <v>0.218</v>
      </c>
      <c r="AK422" s="23">
        <f t="shared" si="408"/>
        <v>42375412.799999997</v>
      </c>
      <c r="AL422" s="22">
        <f t="shared" si="426"/>
        <v>33137572.809999999</v>
      </c>
      <c r="AM422" s="22">
        <f t="shared" si="427"/>
        <v>9237839.9900000002</v>
      </c>
      <c r="AN422" s="74" t="b">
        <f t="shared" si="392"/>
        <v>1</v>
      </c>
      <c r="AO422" s="74" t="b">
        <f t="shared" si="393"/>
        <v>1</v>
      </c>
      <c r="AP422" s="74" t="b">
        <f t="shared" si="394"/>
        <v>1</v>
      </c>
      <c r="AQ422" s="5"/>
      <c r="AR422" s="28" t="s">
        <v>1152</v>
      </c>
      <c r="AS422" s="30" t="s">
        <v>1153</v>
      </c>
      <c r="AT422" t="b">
        <f t="shared" si="395"/>
        <v>1</v>
      </c>
      <c r="AU422" t="b">
        <f t="shared" si="396"/>
        <v>1</v>
      </c>
      <c r="AV422" t="b">
        <f t="shared" si="397"/>
        <v>1</v>
      </c>
      <c r="AW422" s="83">
        <f t="shared" si="428"/>
        <v>7.0000000000000007E-2</v>
      </c>
      <c r="AX422" s="83">
        <f t="shared" si="429"/>
        <v>7.0000000000000007E-2</v>
      </c>
      <c r="AY422" s="72" t="b">
        <f t="shared" si="430"/>
        <v>1</v>
      </c>
    </row>
    <row r="423" spans="1:51" ht="23.25" x14ac:dyDescent="0.35">
      <c r="A423" s="49">
        <v>162</v>
      </c>
      <c r="B423" s="77" t="s">
        <v>180</v>
      </c>
      <c r="C423" s="50">
        <v>2065</v>
      </c>
      <c r="D423" s="51">
        <v>43463</v>
      </c>
      <c r="E423" s="52">
        <v>408.4</v>
      </c>
      <c r="F423" s="53">
        <v>23</v>
      </c>
      <c r="G423" s="52">
        <v>408.4</v>
      </c>
      <c r="H423" s="53">
        <v>23</v>
      </c>
      <c r="I423" s="54" t="s">
        <v>1168</v>
      </c>
      <c r="J423" s="54" t="s">
        <v>1169</v>
      </c>
      <c r="K423" s="55">
        <v>23</v>
      </c>
      <c r="L423" s="55">
        <v>23</v>
      </c>
      <c r="M423" s="56">
        <v>408.4</v>
      </c>
      <c r="N423" s="39"/>
      <c r="O423" s="39"/>
      <c r="P423" s="39"/>
      <c r="Q423" s="56">
        <v>408.4</v>
      </c>
      <c r="R423" s="57"/>
      <c r="S423" s="57"/>
      <c r="T423" s="18">
        <f t="shared" si="436"/>
        <v>44306499.200000003</v>
      </c>
      <c r="U423" s="18">
        <f t="shared" si="437"/>
        <v>34647682.369999997</v>
      </c>
      <c r="V423" s="18">
        <f t="shared" si="441"/>
        <v>2425337.77</v>
      </c>
      <c r="W423" s="18">
        <v>0</v>
      </c>
      <c r="X423" s="18">
        <f t="shared" si="442"/>
        <v>22555641.219999999</v>
      </c>
      <c r="Y423" s="18">
        <f t="shared" si="438"/>
        <v>9666703.3800000008</v>
      </c>
      <c r="Z423" s="18">
        <v>0</v>
      </c>
      <c r="AA423" s="18">
        <v>0</v>
      </c>
      <c r="AB423" s="18">
        <f t="shared" si="439"/>
        <v>9658816.8300000001</v>
      </c>
      <c r="AC423" s="18">
        <f t="shared" si="443"/>
        <v>676117.18</v>
      </c>
      <c r="AD423" s="18">
        <v>0</v>
      </c>
      <c r="AE423" s="18">
        <f t="shared" si="444"/>
        <v>6287889.7599999998</v>
      </c>
      <c r="AF423" s="18">
        <f t="shared" si="440"/>
        <v>2694809.89</v>
      </c>
      <c r="AG423" s="18">
        <v>0</v>
      </c>
      <c r="AH423" s="18">
        <v>0</v>
      </c>
      <c r="AI423" s="73">
        <v>0.78200000000000003</v>
      </c>
      <c r="AJ423" s="81">
        <f t="shared" si="425"/>
        <v>0.218</v>
      </c>
      <c r="AK423" s="23">
        <f t="shared" si="408"/>
        <v>44306499.200000003</v>
      </c>
      <c r="AL423" s="22">
        <f t="shared" si="426"/>
        <v>34647682.369999997</v>
      </c>
      <c r="AM423" s="22">
        <f t="shared" si="427"/>
        <v>9658816.8300000001</v>
      </c>
      <c r="AN423" s="74" t="b">
        <f t="shared" si="392"/>
        <v>1</v>
      </c>
      <c r="AO423" s="74" t="b">
        <f t="shared" si="393"/>
        <v>1</v>
      </c>
      <c r="AP423" s="74" t="b">
        <f t="shared" si="394"/>
        <v>1</v>
      </c>
      <c r="AQ423" s="5"/>
      <c r="AR423" s="28" t="s">
        <v>1152</v>
      </c>
      <c r="AS423" s="30" t="s">
        <v>1153</v>
      </c>
      <c r="AT423" t="b">
        <f t="shared" si="395"/>
        <v>1</v>
      </c>
      <c r="AU423" t="b">
        <f t="shared" si="396"/>
        <v>1</v>
      </c>
      <c r="AV423" t="b">
        <f t="shared" si="397"/>
        <v>1</v>
      </c>
      <c r="AW423" s="83">
        <f t="shared" si="428"/>
        <v>7.0000000000000007E-2</v>
      </c>
      <c r="AX423" s="83">
        <f t="shared" si="429"/>
        <v>7.0000000000000007E-2</v>
      </c>
      <c r="AY423" s="72" t="b">
        <f t="shared" si="430"/>
        <v>1</v>
      </c>
    </row>
    <row r="424" spans="1:51" ht="23.25" x14ac:dyDescent="0.35">
      <c r="A424" s="49">
        <v>163</v>
      </c>
      <c r="B424" s="77" t="s">
        <v>181</v>
      </c>
      <c r="C424" s="50">
        <v>2065</v>
      </c>
      <c r="D424" s="51">
        <v>43463</v>
      </c>
      <c r="E424" s="52">
        <v>380</v>
      </c>
      <c r="F424" s="53">
        <v>26</v>
      </c>
      <c r="G424" s="52">
        <v>380</v>
      </c>
      <c r="H424" s="53">
        <v>26</v>
      </c>
      <c r="I424" s="54" t="s">
        <v>1168</v>
      </c>
      <c r="J424" s="54" t="s">
        <v>1169</v>
      </c>
      <c r="K424" s="55">
        <v>26</v>
      </c>
      <c r="L424" s="55">
        <v>26</v>
      </c>
      <c r="M424" s="56">
        <v>380</v>
      </c>
      <c r="N424" s="39"/>
      <c r="O424" s="39"/>
      <c r="P424" s="39"/>
      <c r="Q424" s="56">
        <v>380</v>
      </c>
      <c r="R424" s="57"/>
      <c r="S424" s="57"/>
      <c r="T424" s="18">
        <f t="shared" si="436"/>
        <v>41225440</v>
      </c>
      <c r="U424" s="18">
        <f t="shared" si="437"/>
        <v>32238294.079999998</v>
      </c>
      <c r="V424" s="18">
        <f t="shared" si="441"/>
        <v>2256680.59</v>
      </c>
      <c r="W424" s="18">
        <v>0</v>
      </c>
      <c r="X424" s="18">
        <f t="shared" si="442"/>
        <v>20987129.440000001</v>
      </c>
      <c r="Y424" s="18">
        <f t="shared" si="438"/>
        <v>8994484.0500000007</v>
      </c>
      <c r="Z424" s="18">
        <v>0</v>
      </c>
      <c r="AA424" s="18">
        <v>0</v>
      </c>
      <c r="AB424" s="18">
        <f t="shared" si="439"/>
        <v>8987145.9199999999</v>
      </c>
      <c r="AC424" s="18">
        <f t="shared" si="443"/>
        <v>629100.21</v>
      </c>
      <c r="AD424" s="18">
        <v>0</v>
      </c>
      <c r="AE424" s="18">
        <f t="shared" si="444"/>
        <v>5850632</v>
      </c>
      <c r="AF424" s="18">
        <f t="shared" si="440"/>
        <v>2507413.71</v>
      </c>
      <c r="AG424" s="18">
        <v>0</v>
      </c>
      <c r="AH424" s="18">
        <v>0</v>
      </c>
      <c r="AI424" s="73">
        <v>0.78200000000000003</v>
      </c>
      <c r="AJ424" s="81">
        <f t="shared" si="425"/>
        <v>0.218</v>
      </c>
      <c r="AK424" s="23">
        <f t="shared" si="408"/>
        <v>41225440</v>
      </c>
      <c r="AL424" s="22">
        <f t="shared" si="426"/>
        <v>32238294.079999998</v>
      </c>
      <c r="AM424" s="22">
        <f t="shared" si="427"/>
        <v>8987145.9199999999</v>
      </c>
      <c r="AN424" s="74" t="b">
        <f t="shared" si="392"/>
        <v>1</v>
      </c>
      <c r="AO424" s="74" t="b">
        <f t="shared" si="393"/>
        <v>1</v>
      </c>
      <c r="AP424" s="74" t="b">
        <f t="shared" si="394"/>
        <v>1</v>
      </c>
      <c r="AQ424" s="5"/>
      <c r="AR424" s="28" t="s">
        <v>1152</v>
      </c>
      <c r="AS424" s="30" t="s">
        <v>1153</v>
      </c>
      <c r="AT424" t="b">
        <f t="shared" si="395"/>
        <v>1</v>
      </c>
      <c r="AU424" t="b">
        <f t="shared" si="396"/>
        <v>1</v>
      </c>
      <c r="AV424" t="b">
        <f t="shared" si="397"/>
        <v>1</v>
      </c>
      <c r="AW424" s="83">
        <f t="shared" si="428"/>
        <v>7.0000000000000007E-2</v>
      </c>
      <c r="AX424" s="83">
        <f t="shared" si="429"/>
        <v>7.0000000000000007E-2</v>
      </c>
      <c r="AY424" s="72" t="b">
        <f t="shared" si="430"/>
        <v>1</v>
      </c>
    </row>
    <row r="425" spans="1:51" ht="23.25" x14ac:dyDescent="0.35">
      <c r="A425" s="49">
        <v>164</v>
      </c>
      <c r="B425" s="77" t="s">
        <v>182</v>
      </c>
      <c r="C425" s="50">
        <v>2065</v>
      </c>
      <c r="D425" s="51">
        <v>43463</v>
      </c>
      <c r="E425" s="52">
        <v>379.6</v>
      </c>
      <c r="F425" s="53">
        <v>37</v>
      </c>
      <c r="G425" s="52">
        <v>379.6</v>
      </c>
      <c r="H425" s="53">
        <v>37</v>
      </c>
      <c r="I425" s="54" t="s">
        <v>1168</v>
      </c>
      <c r="J425" s="54" t="s">
        <v>1169</v>
      </c>
      <c r="K425" s="55">
        <v>37</v>
      </c>
      <c r="L425" s="55">
        <v>37</v>
      </c>
      <c r="M425" s="56">
        <v>379.6</v>
      </c>
      <c r="N425" s="39"/>
      <c r="O425" s="39"/>
      <c r="P425" s="39"/>
      <c r="Q425" s="56">
        <v>379.6</v>
      </c>
      <c r="R425" s="57"/>
      <c r="S425" s="57"/>
      <c r="T425" s="18">
        <f t="shared" si="436"/>
        <v>41182044.799999997</v>
      </c>
      <c r="U425" s="18">
        <f t="shared" si="437"/>
        <v>32204359.030000001</v>
      </c>
      <c r="V425" s="18">
        <f t="shared" si="441"/>
        <v>2254305.13</v>
      </c>
      <c r="W425" s="18">
        <v>0</v>
      </c>
      <c r="X425" s="18">
        <f t="shared" si="442"/>
        <v>20965037.73</v>
      </c>
      <c r="Y425" s="18">
        <f t="shared" si="438"/>
        <v>8985016.1699999999</v>
      </c>
      <c r="Z425" s="18">
        <v>0</v>
      </c>
      <c r="AA425" s="18">
        <v>0</v>
      </c>
      <c r="AB425" s="18">
        <f t="shared" si="439"/>
        <v>8977685.7699999996</v>
      </c>
      <c r="AC425" s="18">
        <f t="shared" si="443"/>
        <v>628438</v>
      </c>
      <c r="AD425" s="18">
        <v>0</v>
      </c>
      <c r="AE425" s="18">
        <f t="shared" si="444"/>
        <v>5844473.4400000004</v>
      </c>
      <c r="AF425" s="18">
        <f t="shared" si="440"/>
        <v>2504774.33</v>
      </c>
      <c r="AG425" s="18">
        <v>0</v>
      </c>
      <c r="AH425" s="18">
        <v>0</v>
      </c>
      <c r="AI425" s="73">
        <v>0.78200000000000003</v>
      </c>
      <c r="AJ425" s="81">
        <f t="shared" si="425"/>
        <v>0.218</v>
      </c>
      <c r="AK425" s="23">
        <f t="shared" si="408"/>
        <v>41182044.799999997</v>
      </c>
      <c r="AL425" s="22">
        <f t="shared" si="426"/>
        <v>32204359.030000001</v>
      </c>
      <c r="AM425" s="22">
        <f t="shared" si="427"/>
        <v>8977685.7699999996</v>
      </c>
      <c r="AN425" s="74" t="b">
        <f t="shared" si="392"/>
        <v>1</v>
      </c>
      <c r="AO425" s="74" t="b">
        <f t="shared" si="393"/>
        <v>1</v>
      </c>
      <c r="AP425" s="74" t="b">
        <f t="shared" si="394"/>
        <v>1</v>
      </c>
      <c r="AQ425" s="5"/>
      <c r="AR425" s="28" t="s">
        <v>1152</v>
      </c>
      <c r="AS425" s="30" t="s">
        <v>1153</v>
      </c>
      <c r="AT425" t="b">
        <f t="shared" si="395"/>
        <v>1</v>
      </c>
      <c r="AU425" t="b">
        <f t="shared" si="396"/>
        <v>1</v>
      </c>
      <c r="AV425" t="b">
        <f t="shared" si="397"/>
        <v>1</v>
      </c>
      <c r="AW425" s="83">
        <f t="shared" si="428"/>
        <v>7.0000000000000007E-2</v>
      </c>
      <c r="AX425" s="83">
        <f t="shared" si="429"/>
        <v>7.0000000000000007E-2</v>
      </c>
      <c r="AY425" s="72" t="b">
        <f t="shared" si="430"/>
        <v>1</v>
      </c>
    </row>
    <row r="426" spans="1:51" ht="23.25" x14ac:dyDescent="0.35">
      <c r="A426" s="49">
        <v>165</v>
      </c>
      <c r="B426" s="77" t="s">
        <v>183</v>
      </c>
      <c r="C426" s="50">
        <v>2065</v>
      </c>
      <c r="D426" s="51">
        <v>43463</v>
      </c>
      <c r="E426" s="52">
        <v>772.4</v>
      </c>
      <c r="F426" s="53">
        <v>55</v>
      </c>
      <c r="G426" s="52">
        <v>772.4</v>
      </c>
      <c r="H426" s="53">
        <v>55</v>
      </c>
      <c r="I426" s="54" t="s">
        <v>1168</v>
      </c>
      <c r="J426" s="54" t="s">
        <v>1169</v>
      </c>
      <c r="K426" s="55">
        <v>55</v>
      </c>
      <c r="L426" s="55">
        <v>55</v>
      </c>
      <c r="M426" s="56">
        <v>772.4</v>
      </c>
      <c r="N426" s="39"/>
      <c r="O426" s="39"/>
      <c r="P426" s="39"/>
      <c r="Q426" s="56">
        <v>772.4</v>
      </c>
      <c r="R426" s="57"/>
      <c r="S426" s="57"/>
      <c r="T426" s="18">
        <f t="shared" si="436"/>
        <v>83796131.200000003</v>
      </c>
      <c r="U426" s="18">
        <f t="shared" si="437"/>
        <v>65528574.600000001</v>
      </c>
      <c r="V426" s="18">
        <f t="shared" si="441"/>
        <v>4587000.22</v>
      </c>
      <c r="W426" s="18">
        <v>0</v>
      </c>
      <c r="X426" s="18">
        <f t="shared" si="442"/>
        <v>42659102.07</v>
      </c>
      <c r="Y426" s="18">
        <f t="shared" si="438"/>
        <v>18282472.309999999</v>
      </c>
      <c r="Z426" s="18">
        <v>0</v>
      </c>
      <c r="AA426" s="18">
        <v>0</v>
      </c>
      <c r="AB426" s="18">
        <f t="shared" si="439"/>
        <v>18267556.600000001</v>
      </c>
      <c r="AC426" s="18">
        <f t="shared" si="443"/>
        <v>1278728.96</v>
      </c>
      <c r="AD426" s="18">
        <v>0</v>
      </c>
      <c r="AE426" s="18">
        <f t="shared" si="444"/>
        <v>11892179.35</v>
      </c>
      <c r="AF426" s="18">
        <f t="shared" si="440"/>
        <v>5096648.29</v>
      </c>
      <c r="AG426" s="18">
        <v>0</v>
      </c>
      <c r="AH426" s="18">
        <v>0</v>
      </c>
      <c r="AI426" s="73">
        <v>0.78200000000000003</v>
      </c>
      <c r="AJ426" s="81">
        <f t="shared" si="425"/>
        <v>0.218</v>
      </c>
      <c r="AK426" s="23">
        <f t="shared" si="408"/>
        <v>83796131.200000003</v>
      </c>
      <c r="AL426" s="22">
        <f t="shared" si="426"/>
        <v>65528574.600000001</v>
      </c>
      <c r="AM426" s="22">
        <f t="shared" si="427"/>
        <v>18267556.600000001</v>
      </c>
      <c r="AN426" s="74" t="b">
        <f t="shared" si="392"/>
        <v>1</v>
      </c>
      <c r="AO426" s="74" t="b">
        <f t="shared" si="393"/>
        <v>1</v>
      </c>
      <c r="AP426" s="74" t="b">
        <f t="shared" si="394"/>
        <v>1</v>
      </c>
      <c r="AQ426" s="5"/>
      <c r="AR426" s="28" t="s">
        <v>1152</v>
      </c>
      <c r="AS426" s="30" t="s">
        <v>1153</v>
      </c>
      <c r="AT426" t="b">
        <f t="shared" si="395"/>
        <v>1</v>
      </c>
      <c r="AU426" t="b">
        <f t="shared" si="396"/>
        <v>1</v>
      </c>
      <c r="AV426" t="b">
        <f t="shared" si="397"/>
        <v>1</v>
      </c>
      <c r="AW426" s="83">
        <f t="shared" si="428"/>
        <v>7.0000000000000007E-2</v>
      </c>
      <c r="AX426" s="83">
        <f t="shared" si="429"/>
        <v>7.0000000000000007E-2</v>
      </c>
      <c r="AY426" s="72" t="b">
        <f t="shared" si="430"/>
        <v>1</v>
      </c>
    </row>
    <row r="427" spans="1:51" ht="23.25" x14ac:dyDescent="0.35">
      <c r="A427" s="49">
        <v>166</v>
      </c>
      <c r="B427" s="77" t="s">
        <v>184</v>
      </c>
      <c r="C427" s="50">
        <v>2065</v>
      </c>
      <c r="D427" s="51">
        <v>43463</v>
      </c>
      <c r="E427" s="52">
        <v>362.23</v>
      </c>
      <c r="F427" s="53">
        <v>26</v>
      </c>
      <c r="G427" s="52">
        <v>362.23</v>
      </c>
      <c r="H427" s="53">
        <v>26</v>
      </c>
      <c r="I427" s="54" t="s">
        <v>1168</v>
      </c>
      <c r="J427" s="54" t="s">
        <v>1169</v>
      </c>
      <c r="K427" s="55">
        <v>26</v>
      </c>
      <c r="L427" s="55">
        <v>26</v>
      </c>
      <c r="M427" s="56">
        <v>362.23</v>
      </c>
      <c r="N427" s="39"/>
      <c r="O427" s="39"/>
      <c r="P427" s="39"/>
      <c r="Q427" s="56">
        <v>362.23</v>
      </c>
      <c r="R427" s="57"/>
      <c r="S427" s="57"/>
      <c r="T427" s="18">
        <f t="shared" si="436"/>
        <v>39297608.240000002</v>
      </c>
      <c r="U427" s="18">
        <f t="shared" si="437"/>
        <v>30730729.640000001</v>
      </c>
      <c r="V427" s="18">
        <f t="shared" si="441"/>
        <v>2151151.0699999998</v>
      </c>
      <c r="W427" s="18">
        <v>0</v>
      </c>
      <c r="X427" s="18">
        <f t="shared" si="442"/>
        <v>20005705</v>
      </c>
      <c r="Y427" s="18">
        <f t="shared" si="438"/>
        <v>8573873.5700000003</v>
      </c>
      <c r="Z427" s="18">
        <v>0</v>
      </c>
      <c r="AA427" s="18">
        <v>0</v>
      </c>
      <c r="AB427" s="18">
        <f t="shared" si="439"/>
        <v>8566878.5999999996</v>
      </c>
      <c r="AC427" s="18">
        <f t="shared" si="443"/>
        <v>599681.5</v>
      </c>
      <c r="AD427" s="18">
        <v>0</v>
      </c>
      <c r="AE427" s="18">
        <f t="shared" si="444"/>
        <v>5577037.9699999997</v>
      </c>
      <c r="AF427" s="18">
        <f t="shared" si="440"/>
        <v>2390159.13</v>
      </c>
      <c r="AG427" s="18">
        <v>0</v>
      </c>
      <c r="AH427" s="18">
        <v>0</v>
      </c>
      <c r="AI427" s="73">
        <v>0.78200000000000003</v>
      </c>
      <c r="AJ427" s="81">
        <f t="shared" si="425"/>
        <v>0.218</v>
      </c>
      <c r="AK427" s="23">
        <f t="shared" si="408"/>
        <v>39297608.240000002</v>
      </c>
      <c r="AL427" s="22">
        <f t="shared" si="426"/>
        <v>30730729.640000001</v>
      </c>
      <c r="AM427" s="22">
        <f t="shared" si="427"/>
        <v>8566878.5999999996</v>
      </c>
      <c r="AN427" s="74" t="b">
        <f t="shared" si="392"/>
        <v>1</v>
      </c>
      <c r="AO427" s="74" t="b">
        <f t="shared" si="393"/>
        <v>1</v>
      </c>
      <c r="AP427" s="74" t="b">
        <f t="shared" si="394"/>
        <v>1</v>
      </c>
      <c r="AQ427" s="5"/>
      <c r="AR427" s="28" t="s">
        <v>1152</v>
      </c>
      <c r="AS427" s="30" t="s">
        <v>1153</v>
      </c>
      <c r="AT427" t="b">
        <f t="shared" si="395"/>
        <v>1</v>
      </c>
      <c r="AU427" t="b">
        <f t="shared" si="396"/>
        <v>1</v>
      </c>
      <c r="AV427" t="b">
        <f t="shared" si="397"/>
        <v>1</v>
      </c>
      <c r="AW427" s="83">
        <f t="shared" si="428"/>
        <v>7.0000000000000007E-2</v>
      </c>
      <c r="AX427" s="83">
        <f t="shared" si="429"/>
        <v>7.0000000000000007E-2</v>
      </c>
      <c r="AY427" s="72" t="b">
        <f t="shared" si="430"/>
        <v>1</v>
      </c>
    </row>
    <row r="428" spans="1:51" ht="23.25" x14ac:dyDescent="0.35">
      <c r="A428" s="49">
        <v>167</v>
      </c>
      <c r="B428" s="77" t="s">
        <v>185</v>
      </c>
      <c r="C428" s="50">
        <v>2065</v>
      </c>
      <c r="D428" s="51">
        <v>43463</v>
      </c>
      <c r="E428" s="52">
        <v>772.9</v>
      </c>
      <c r="F428" s="53">
        <v>55</v>
      </c>
      <c r="G428" s="52">
        <v>772.9</v>
      </c>
      <c r="H428" s="53">
        <v>55</v>
      </c>
      <c r="I428" s="54" t="s">
        <v>1168</v>
      </c>
      <c r="J428" s="54" t="s">
        <v>1169</v>
      </c>
      <c r="K428" s="55">
        <v>55</v>
      </c>
      <c r="L428" s="55">
        <v>55</v>
      </c>
      <c r="M428" s="56">
        <v>772.9</v>
      </c>
      <c r="N428" s="39"/>
      <c r="O428" s="39"/>
      <c r="P428" s="39"/>
      <c r="Q428" s="56">
        <v>772.9</v>
      </c>
      <c r="R428" s="57"/>
      <c r="S428" s="57"/>
      <c r="T428" s="18">
        <f t="shared" si="436"/>
        <v>83850375.200000003</v>
      </c>
      <c r="U428" s="18">
        <f t="shared" si="437"/>
        <v>65570993.409999996</v>
      </c>
      <c r="V428" s="18">
        <f t="shared" si="441"/>
        <v>4589969.54</v>
      </c>
      <c r="W428" s="18">
        <v>0</v>
      </c>
      <c r="X428" s="18">
        <f t="shared" si="442"/>
        <v>42686716.710000001</v>
      </c>
      <c r="Y428" s="18">
        <f t="shared" si="438"/>
        <v>18294307.16</v>
      </c>
      <c r="Z428" s="18">
        <v>0</v>
      </c>
      <c r="AA428" s="18">
        <v>0</v>
      </c>
      <c r="AB428" s="18">
        <f t="shared" si="439"/>
        <v>18279381.789999999</v>
      </c>
      <c r="AC428" s="18">
        <f t="shared" si="443"/>
        <v>1279556.73</v>
      </c>
      <c r="AD428" s="18">
        <v>0</v>
      </c>
      <c r="AE428" s="18">
        <f t="shared" si="444"/>
        <v>11899877.539999999</v>
      </c>
      <c r="AF428" s="18">
        <f t="shared" si="440"/>
        <v>5099947.5199999996</v>
      </c>
      <c r="AG428" s="18">
        <v>0</v>
      </c>
      <c r="AH428" s="18">
        <v>0</v>
      </c>
      <c r="AI428" s="73">
        <v>0.78200000000000003</v>
      </c>
      <c r="AJ428" s="81">
        <f t="shared" si="425"/>
        <v>0.218</v>
      </c>
      <c r="AK428" s="23">
        <f t="shared" si="408"/>
        <v>83850375.200000003</v>
      </c>
      <c r="AL428" s="22">
        <f t="shared" si="426"/>
        <v>65570993.409999996</v>
      </c>
      <c r="AM428" s="22">
        <f t="shared" si="427"/>
        <v>18279381.789999999</v>
      </c>
      <c r="AN428" s="74" t="b">
        <f t="shared" si="392"/>
        <v>1</v>
      </c>
      <c r="AO428" s="74" t="b">
        <f t="shared" si="393"/>
        <v>1</v>
      </c>
      <c r="AP428" s="74" t="b">
        <f t="shared" si="394"/>
        <v>1</v>
      </c>
      <c r="AQ428" s="5"/>
      <c r="AR428" s="28" t="s">
        <v>1152</v>
      </c>
      <c r="AS428" s="30" t="s">
        <v>1153</v>
      </c>
      <c r="AT428" t="b">
        <f t="shared" si="395"/>
        <v>1</v>
      </c>
      <c r="AU428" t="b">
        <f t="shared" si="396"/>
        <v>1</v>
      </c>
      <c r="AV428" t="b">
        <f t="shared" si="397"/>
        <v>1</v>
      </c>
      <c r="AW428" s="83">
        <f t="shared" si="428"/>
        <v>7.0000000000000007E-2</v>
      </c>
      <c r="AX428" s="83">
        <f t="shared" si="429"/>
        <v>7.0000000000000007E-2</v>
      </c>
      <c r="AY428" s="72" t="b">
        <f t="shared" si="430"/>
        <v>1</v>
      </c>
    </row>
    <row r="429" spans="1:51" ht="23.25" x14ac:dyDescent="0.35">
      <c r="A429" s="49">
        <v>168</v>
      </c>
      <c r="B429" s="77" t="s">
        <v>186</v>
      </c>
      <c r="C429" s="50">
        <v>2065</v>
      </c>
      <c r="D429" s="51">
        <v>43463</v>
      </c>
      <c r="E429" s="52">
        <v>768.2</v>
      </c>
      <c r="F429" s="53">
        <v>37</v>
      </c>
      <c r="G429" s="52">
        <v>768.2</v>
      </c>
      <c r="H429" s="53">
        <v>37</v>
      </c>
      <c r="I429" s="54" t="s">
        <v>1168</v>
      </c>
      <c r="J429" s="54" t="s">
        <v>1169</v>
      </c>
      <c r="K429" s="55">
        <v>37</v>
      </c>
      <c r="L429" s="55">
        <v>37</v>
      </c>
      <c r="M429" s="56">
        <v>768.2</v>
      </c>
      <c r="N429" s="39"/>
      <c r="O429" s="39"/>
      <c r="P429" s="39"/>
      <c r="Q429" s="56">
        <v>768.2</v>
      </c>
      <c r="R429" s="57"/>
      <c r="S429" s="57"/>
      <c r="T429" s="18">
        <f t="shared" si="436"/>
        <v>83340481.599999994</v>
      </c>
      <c r="U429" s="18">
        <f t="shared" si="437"/>
        <v>65172256.609999999</v>
      </c>
      <c r="V429" s="18">
        <f t="shared" si="441"/>
        <v>4562057.96</v>
      </c>
      <c r="W429" s="18">
        <v>0</v>
      </c>
      <c r="X429" s="18">
        <f t="shared" si="442"/>
        <v>42427139.060000002</v>
      </c>
      <c r="Y429" s="18">
        <f t="shared" si="438"/>
        <v>18183059.59</v>
      </c>
      <c r="Z429" s="18">
        <v>0</v>
      </c>
      <c r="AA429" s="18">
        <v>0</v>
      </c>
      <c r="AB429" s="18">
        <f t="shared" si="439"/>
        <v>18168224.989999998</v>
      </c>
      <c r="AC429" s="18">
        <f t="shared" si="443"/>
        <v>1271775.75</v>
      </c>
      <c r="AD429" s="18">
        <v>0</v>
      </c>
      <c r="AE429" s="18">
        <f t="shared" si="444"/>
        <v>11827514.470000001</v>
      </c>
      <c r="AF429" s="18">
        <f t="shared" si="440"/>
        <v>5068934.7699999996</v>
      </c>
      <c r="AG429" s="18">
        <v>0</v>
      </c>
      <c r="AH429" s="18">
        <v>0</v>
      </c>
      <c r="AI429" s="73">
        <v>0.78200000000000003</v>
      </c>
      <c r="AJ429" s="81">
        <f t="shared" si="425"/>
        <v>0.218</v>
      </c>
      <c r="AK429" s="23">
        <f t="shared" si="408"/>
        <v>83340481.599999994</v>
      </c>
      <c r="AL429" s="22">
        <f t="shared" si="426"/>
        <v>65172256.609999999</v>
      </c>
      <c r="AM429" s="22">
        <f t="shared" si="427"/>
        <v>18168224.989999998</v>
      </c>
      <c r="AN429" s="74" t="b">
        <f t="shared" si="392"/>
        <v>1</v>
      </c>
      <c r="AO429" s="74" t="b">
        <f t="shared" si="393"/>
        <v>1</v>
      </c>
      <c r="AP429" s="74" t="b">
        <f t="shared" si="394"/>
        <v>1</v>
      </c>
      <c r="AQ429" s="5"/>
      <c r="AR429" s="28" t="s">
        <v>1152</v>
      </c>
      <c r="AS429" s="30" t="s">
        <v>1153</v>
      </c>
      <c r="AT429" t="b">
        <f t="shared" si="395"/>
        <v>1</v>
      </c>
      <c r="AU429" t="b">
        <f t="shared" si="396"/>
        <v>1</v>
      </c>
      <c r="AV429" t="b">
        <f t="shared" si="397"/>
        <v>1</v>
      </c>
      <c r="AW429" s="83">
        <f t="shared" si="428"/>
        <v>7.0000000000000007E-2</v>
      </c>
      <c r="AX429" s="83">
        <f t="shared" si="429"/>
        <v>7.0000000000000007E-2</v>
      </c>
      <c r="AY429" s="72" t="b">
        <f t="shared" si="430"/>
        <v>1</v>
      </c>
    </row>
    <row r="430" spans="1:51" ht="23.25" x14ac:dyDescent="0.35">
      <c r="A430" s="49">
        <v>169</v>
      </c>
      <c r="B430" s="77" t="s">
        <v>187</v>
      </c>
      <c r="C430" s="50">
        <v>2065</v>
      </c>
      <c r="D430" s="51">
        <v>43463</v>
      </c>
      <c r="E430" s="52">
        <v>692.2</v>
      </c>
      <c r="F430" s="53">
        <v>45</v>
      </c>
      <c r="G430" s="52">
        <v>692.2</v>
      </c>
      <c r="H430" s="53">
        <v>45</v>
      </c>
      <c r="I430" s="54" t="s">
        <v>1168</v>
      </c>
      <c r="J430" s="54" t="s">
        <v>1169</v>
      </c>
      <c r="K430" s="55">
        <v>45</v>
      </c>
      <c r="L430" s="55">
        <v>45</v>
      </c>
      <c r="M430" s="56">
        <v>692.2</v>
      </c>
      <c r="N430" s="39"/>
      <c r="O430" s="39"/>
      <c r="P430" s="39"/>
      <c r="Q430" s="56">
        <v>692.2</v>
      </c>
      <c r="R430" s="57"/>
      <c r="S430" s="57"/>
      <c r="T430" s="18">
        <f t="shared" si="436"/>
        <v>75095393.599999994</v>
      </c>
      <c r="U430" s="18">
        <f t="shared" si="437"/>
        <v>58724597.799999997</v>
      </c>
      <c r="V430" s="18">
        <f t="shared" si="441"/>
        <v>4110721.85</v>
      </c>
      <c r="W430" s="18">
        <v>0</v>
      </c>
      <c r="X430" s="18">
        <f t="shared" si="442"/>
        <v>38229713.170000002</v>
      </c>
      <c r="Y430" s="18">
        <f t="shared" si="438"/>
        <v>16384162.779999999</v>
      </c>
      <c r="Z430" s="18">
        <v>0</v>
      </c>
      <c r="AA430" s="18">
        <v>0</v>
      </c>
      <c r="AB430" s="18">
        <f t="shared" si="439"/>
        <v>16370795.800000001</v>
      </c>
      <c r="AC430" s="18">
        <f t="shared" si="443"/>
        <v>1145955.71</v>
      </c>
      <c r="AD430" s="18">
        <v>0</v>
      </c>
      <c r="AE430" s="18">
        <f t="shared" si="444"/>
        <v>10657388.060000001</v>
      </c>
      <c r="AF430" s="18">
        <f t="shared" si="440"/>
        <v>4567452.03</v>
      </c>
      <c r="AG430" s="18">
        <v>0</v>
      </c>
      <c r="AH430" s="18">
        <v>0</v>
      </c>
      <c r="AI430" s="73">
        <v>0.78200000000000003</v>
      </c>
      <c r="AJ430" s="81">
        <f t="shared" si="425"/>
        <v>0.218</v>
      </c>
      <c r="AK430" s="23">
        <f t="shared" si="408"/>
        <v>75095393.599999994</v>
      </c>
      <c r="AL430" s="22">
        <f t="shared" si="426"/>
        <v>58724597.799999997</v>
      </c>
      <c r="AM430" s="22">
        <f t="shared" si="427"/>
        <v>16370795.800000001</v>
      </c>
      <c r="AN430" s="74" t="b">
        <f t="shared" si="392"/>
        <v>1</v>
      </c>
      <c r="AO430" s="74" t="b">
        <f t="shared" si="393"/>
        <v>1</v>
      </c>
      <c r="AP430" s="74" t="b">
        <f t="shared" si="394"/>
        <v>1</v>
      </c>
      <c r="AQ430" s="5"/>
      <c r="AR430" s="28" t="s">
        <v>1152</v>
      </c>
      <c r="AS430" s="30" t="s">
        <v>1153</v>
      </c>
      <c r="AT430" t="b">
        <f t="shared" si="395"/>
        <v>1</v>
      </c>
      <c r="AU430" t="b">
        <f t="shared" si="396"/>
        <v>1</v>
      </c>
      <c r="AV430" t="b">
        <f t="shared" si="397"/>
        <v>1</v>
      </c>
      <c r="AW430" s="83">
        <f t="shared" si="428"/>
        <v>7.0000000000000007E-2</v>
      </c>
      <c r="AX430" s="83">
        <f t="shared" si="429"/>
        <v>7.0000000000000007E-2</v>
      </c>
      <c r="AY430" s="72" t="b">
        <f t="shared" si="430"/>
        <v>1</v>
      </c>
    </row>
    <row r="431" spans="1:51" ht="23.25" x14ac:dyDescent="0.35">
      <c r="A431" s="49">
        <v>170</v>
      </c>
      <c r="B431" s="77" t="s">
        <v>188</v>
      </c>
      <c r="C431" s="50">
        <v>2065</v>
      </c>
      <c r="D431" s="51">
        <v>43463</v>
      </c>
      <c r="E431" s="52">
        <v>422.8</v>
      </c>
      <c r="F431" s="53">
        <v>52</v>
      </c>
      <c r="G431" s="52">
        <v>422.8</v>
      </c>
      <c r="H431" s="53">
        <v>52</v>
      </c>
      <c r="I431" s="54" t="s">
        <v>1168</v>
      </c>
      <c r="J431" s="54" t="s">
        <v>1169</v>
      </c>
      <c r="K431" s="55">
        <v>52</v>
      </c>
      <c r="L431" s="55">
        <v>52</v>
      </c>
      <c r="M431" s="56">
        <v>422.8</v>
      </c>
      <c r="N431" s="39"/>
      <c r="O431" s="39"/>
      <c r="P431" s="39"/>
      <c r="Q431" s="56">
        <v>422.8</v>
      </c>
      <c r="R431" s="57"/>
      <c r="S431" s="57"/>
      <c r="T431" s="18">
        <f t="shared" si="436"/>
        <v>45868726.399999999</v>
      </c>
      <c r="U431" s="18">
        <f t="shared" si="437"/>
        <v>35869344.039999999</v>
      </c>
      <c r="V431" s="18">
        <f t="shared" si="441"/>
        <v>2510854.08</v>
      </c>
      <c r="W431" s="18">
        <v>0</v>
      </c>
      <c r="X431" s="18">
        <f t="shared" si="442"/>
        <v>23350942.969999999</v>
      </c>
      <c r="Y431" s="18">
        <f t="shared" si="438"/>
        <v>10007546.99</v>
      </c>
      <c r="Z431" s="18">
        <v>0</v>
      </c>
      <c r="AA431" s="18">
        <v>0</v>
      </c>
      <c r="AB431" s="18">
        <f t="shared" si="439"/>
        <v>9999382.3599999994</v>
      </c>
      <c r="AC431" s="18">
        <f t="shared" si="443"/>
        <v>699956.77</v>
      </c>
      <c r="AD431" s="18">
        <v>0</v>
      </c>
      <c r="AE431" s="18">
        <f t="shared" si="444"/>
        <v>6509597.9100000001</v>
      </c>
      <c r="AF431" s="18">
        <f t="shared" si="440"/>
        <v>2789827.68</v>
      </c>
      <c r="AG431" s="18">
        <v>0</v>
      </c>
      <c r="AH431" s="18">
        <v>0</v>
      </c>
      <c r="AI431" s="73">
        <v>0.78200000000000003</v>
      </c>
      <c r="AJ431" s="81">
        <f t="shared" si="425"/>
        <v>0.218</v>
      </c>
      <c r="AK431" s="23">
        <f t="shared" si="408"/>
        <v>45868726.399999999</v>
      </c>
      <c r="AL431" s="22">
        <f t="shared" si="426"/>
        <v>35869344.039999999</v>
      </c>
      <c r="AM431" s="22">
        <f t="shared" si="427"/>
        <v>9999382.3599999994</v>
      </c>
      <c r="AN431" s="74" t="b">
        <f t="shared" si="392"/>
        <v>1</v>
      </c>
      <c r="AO431" s="74" t="b">
        <f t="shared" si="393"/>
        <v>1</v>
      </c>
      <c r="AP431" s="74" t="b">
        <f t="shared" si="394"/>
        <v>1</v>
      </c>
      <c r="AQ431" s="5"/>
      <c r="AR431" s="28" t="s">
        <v>1152</v>
      </c>
      <c r="AS431" s="30" t="s">
        <v>1153</v>
      </c>
      <c r="AT431" t="b">
        <f t="shared" si="395"/>
        <v>1</v>
      </c>
      <c r="AU431" t="b">
        <f t="shared" si="396"/>
        <v>1</v>
      </c>
      <c r="AV431" t="b">
        <f t="shared" si="397"/>
        <v>1</v>
      </c>
      <c r="AW431" s="83">
        <f t="shared" si="428"/>
        <v>7.0000000000000007E-2</v>
      </c>
      <c r="AX431" s="83">
        <f t="shared" si="429"/>
        <v>7.0000000000000007E-2</v>
      </c>
      <c r="AY431" s="72" t="b">
        <f t="shared" si="430"/>
        <v>1</v>
      </c>
    </row>
    <row r="432" spans="1:51" ht="23.25" x14ac:dyDescent="0.35">
      <c r="A432" s="49">
        <v>171</v>
      </c>
      <c r="B432" s="77" t="s">
        <v>189</v>
      </c>
      <c r="C432" s="50">
        <v>2065</v>
      </c>
      <c r="D432" s="51">
        <v>43463</v>
      </c>
      <c r="E432" s="52">
        <v>774.6</v>
      </c>
      <c r="F432" s="53">
        <v>81</v>
      </c>
      <c r="G432" s="52">
        <v>774.6</v>
      </c>
      <c r="H432" s="53">
        <v>81</v>
      </c>
      <c r="I432" s="54" t="s">
        <v>1168</v>
      </c>
      <c r="J432" s="54" t="s">
        <v>1169</v>
      </c>
      <c r="K432" s="55">
        <v>81</v>
      </c>
      <c r="L432" s="55">
        <v>81</v>
      </c>
      <c r="M432" s="56">
        <v>774.6</v>
      </c>
      <c r="N432" s="39"/>
      <c r="O432" s="39"/>
      <c r="P432" s="39"/>
      <c r="Q432" s="56">
        <v>774.6</v>
      </c>
      <c r="R432" s="57"/>
      <c r="S432" s="57"/>
      <c r="T432" s="18">
        <f t="shared" si="436"/>
        <v>84034804.799999997</v>
      </c>
      <c r="U432" s="18">
        <f t="shared" si="437"/>
        <v>65715217.350000001</v>
      </c>
      <c r="V432" s="18">
        <f t="shared" si="441"/>
        <v>4600065.21</v>
      </c>
      <c r="W432" s="18">
        <v>0</v>
      </c>
      <c r="X432" s="18">
        <f t="shared" si="442"/>
        <v>42780606.5</v>
      </c>
      <c r="Y432" s="18">
        <f t="shared" si="438"/>
        <v>18334545.640000001</v>
      </c>
      <c r="Z432" s="18">
        <v>0</v>
      </c>
      <c r="AA432" s="18">
        <v>0</v>
      </c>
      <c r="AB432" s="18">
        <f t="shared" si="439"/>
        <v>18319587.449999999</v>
      </c>
      <c r="AC432" s="18">
        <f t="shared" si="443"/>
        <v>1282371.1200000001</v>
      </c>
      <c r="AD432" s="18">
        <v>0</v>
      </c>
      <c r="AE432" s="18">
        <f t="shared" si="444"/>
        <v>11926051.43</v>
      </c>
      <c r="AF432" s="18">
        <f t="shared" si="440"/>
        <v>5111164.9000000004</v>
      </c>
      <c r="AG432" s="18">
        <v>0</v>
      </c>
      <c r="AH432" s="18">
        <v>0</v>
      </c>
      <c r="AI432" s="73">
        <v>0.78200000000000003</v>
      </c>
      <c r="AJ432" s="81">
        <f t="shared" ref="AJ432:AJ457" si="445">1-AI432</f>
        <v>0.218</v>
      </c>
      <c r="AK432" s="23">
        <f t="shared" si="408"/>
        <v>84034804.799999997</v>
      </c>
      <c r="AL432" s="22">
        <f t="shared" ref="AL432:AL457" si="446">ROUND(AK432*AI432,2)</f>
        <v>65715217.350000001</v>
      </c>
      <c r="AM432" s="22">
        <f t="shared" ref="AM432:AM457" si="447">AK432-AL432</f>
        <v>18319587.449999999</v>
      </c>
      <c r="AN432" s="74" t="b">
        <f t="shared" si="392"/>
        <v>1</v>
      </c>
      <c r="AO432" s="74" t="b">
        <f t="shared" si="393"/>
        <v>1</v>
      </c>
      <c r="AP432" s="74" t="b">
        <f t="shared" si="394"/>
        <v>1</v>
      </c>
      <c r="AQ432" s="5"/>
      <c r="AR432" s="28" t="s">
        <v>1152</v>
      </c>
      <c r="AS432" s="30" t="s">
        <v>1153</v>
      </c>
      <c r="AT432" t="b">
        <f t="shared" si="395"/>
        <v>1</v>
      </c>
      <c r="AU432" t="b">
        <f t="shared" si="396"/>
        <v>1</v>
      </c>
      <c r="AV432" t="b">
        <f t="shared" si="397"/>
        <v>1</v>
      </c>
      <c r="AW432" s="83">
        <f t="shared" si="428"/>
        <v>7.0000000000000007E-2</v>
      </c>
      <c r="AX432" s="83">
        <f t="shared" si="429"/>
        <v>7.0000000000000007E-2</v>
      </c>
      <c r="AY432" s="72" t="b">
        <f t="shared" si="430"/>
        <v>1</v>
      </c>
    </row>
    <row r="433" spans="1:51" ht="23.25" x14ac:dyDescent="0.35">
      <c r="A433" s="49">
        <v>172</v>
      </c>
      <c r="B433" s="77" t="s">
        <v>190</v>
      </c>
      <c r="C433" s="50">
        <v>2065</v>
      </c>
      <c r="D433" s="51">
        <v>43463</v>
      </c>
      <c r="E433" s="52">
        <v>227.8</v>
      </c>
      <c r="F433" s="53">
        <v>12</v>
      </c>
      <c r="G433" s="52">
        <v>227.8</v>
      </c>
      <c r="H433" s="53">
        <v>12</v>
      </c>
      <c r="I433" s="54" t="s">
        <v>1168</v>
      </c>
      <c r="J433" s="54" t="s">
        <v>1169</v>
      </c>
      <c r="K433" s="55">
        <v>12</v>
      </c>
      <c r="L433" s="55">
        <v>12</v>
      </c>
      <c r="M433" s="56">
        <v>227.8</v>
      </c>
      <c r="N433" s="39"/>
      <c r="O433" s="39"/>
      <c r="P433" s="39"/>
      <c r="Q433" s="56">
        <v>227.8</v>
      </c>
      <c r="R433" s="57"/>
      <c r="S433" s="57"/>
      <c r="T433" s="18">
        <f t="shared" si="436"/>
        <v>24713566.399999999</v>
      </c>
      <c r="U433" s="18">
        <f t="shared" si="437"/>
        <v>19326008.920000002</v>
      </c>
      <c r="V433" s="18">
        <f t="shared" si="441"/>
        <v>1352820.62</v>
      </c>
      <c r="W433" s="18">
        <v>0</v>
      </c>
      <c r="X433" s="18">
        <f t="shared" si="442"/>
        <v>12581231.810000001</v>
      </c>
      <c r="Y433" s="18">
        <f t="shared" si="438"/>
        <v>5391956.4900000002</v>
      </c>
      <c r="Z433" s="18">
        <v>0</v>
      </c>
      <c r="AA433" s="18">
        <v>0</v>
      </c>
      <c r="AB433" s="18">
        <f t="shared" si="439"/>
        <v>5387557.4800000004</v>
      </c>
      <c r="AC433" s="18">
        <f t="shared" si="443"/>
        <v>377129.02</v>
      </c>
      <c r="AD433" s="18">
        <v>0</v>
      </c>
      <c r="AE433" s="18">
        <f t="shared" si="444"/>
        <v>3507299.92</v>
      </c>
      <c r="AF433" s="18">
        <f t="shared" si="440"/>
        <v>1503128.54</v>
      </c>
      <c r="AG433" s="18">
        <v>0</v>
      </c>
      <c r="AH433" s="18">
        <v>0</v>
      </c>
      <c r="AI433" s="73">
        <v>0.78200000000000003</v>
      </c>
      <c r="AJ433" s="81">
        <f t="shared" si="445"/>
        <v>0.218</v>
      </c>
      <c r="AK433" s="23">
        <f t="shared" si="408"/>
        <v>24713566.399999999</v>
      </c>
      <c r="AL433" s="22">
        <f t="shared" si="446"/>
        <v>19326008.920000002</v>
      </c>
      <c r="AM433" s="22">
        <f t="shared" si="447"/>
        <v>5387557.4800000004</v>
      </c>
      <c r="AN433" s="74" t="b">
        <f t="shared" si="392"/>
        <v>1</v>
      </c>
      <c r="AO433" s="74" t="b">
        <f t="shared" si="393"/>
        <v>1</v>
      </c>
      <c r="AP433" s="74" t="b">
        <f t="shared" si="394"/>
        <v>1</v>
      </c>
      <c r="AQ433" s="5"/>
      <c r="AR433" s="28" t="s">
        <v>1152</v>
      </c>
      <c r="AS433" s="30" t="s">
        <v>1153</v>
      </c>
      <c r="AT433" t="b">
        <f t="shared" si="395"/>
        <v>1</v>
      </c>
      <c r="AU433" t="b">
        <f t="shared" si="396"/>
        <v>1</v>
      </c>
      <c r="AV433" t="b">
        <f t="shared" si="397"/>
        <v>1</v>
      </c>
      <c r="AW433" s="83">
        <f t="shared" si="428"/>
        <v>7.0000000000000007E-2</v>
      </c>
      <c r="AX433" s="83">
        <f t="shared" si="429"/>
        <v>7.0000000000000007E-2</v>
      </c>
      <c r="AY433" s="72" t="b">
        <f t="shared" si="430"/>
        <v>1</v>
      </c>
    </row>
    <row r="434" spans="1:51" ht="23.25" x14ac:dyDescent="0.35">
      <c r="A434" s="49">
        <v>173</v>
      </c>
      <c r="B434" s="77" t="s">
        <v>191</v>
      </c>
      <c r="C434" s="50">
        <v>2065</v>
      </c>
      <c r="D434" s="51">
        <v>43463</v>
      </c>
      <c r="E434" s="52">
        <v>379.1</v>
      </c>
      <c r="F434" s="53">
        <v>40</v>
      </c>
      <c r="G434" s="52">
        <v>379.1</v>
      </c>
      <c r="H434" s="53">
        <v>40</v>
      </c>
      <c r="I434" s="54" t="s">
        <v>1168</v>
      </c>
      <c r="J434" s="54" t="s">
        <v>1169</v>
      </c>
      <c r="K434" s="55">
        <v>40</v>
      </c>
      <c r="L434" s="55">
        <v>40</v>
      </c>
      <c r="M434" s="56">
        <v>379.1</v>
      </c>
      <c r="N434" s="39"/>
      <c r="O434" s="39"/>
      <c r="P434" s="39"/>
      <c r="Q434" s="56">
        <v>379.1</v>
      </c>
      <c r="R434" s="57"/>
      <c r="S434" s="57"/>
      <c r="T434" s="18">
        <f t="shared" si="436"/>
        <v>41127800.799999997</v>
      </c>
      <c r="U434" s="18">
        <f t="shared" si="437"/>
        <v>32161940.23</v>
      </c>
      <c r="V434" s="18">
        <f t="shared" si="441"/>
        <v>2251335.8199999998</v>
      </c>
      <c r="W434" s="18">
        <v>0</v>
      </c>
      <c r="X434" s="18">
        <f t="shared" si="442"/>
        <v>20937423.09</v>
      </c>
      <c r="Y434" s="18">
        <f t="shared" si="438"/>
        <v>8973181.3200000003</v>
      </c>
      <c r="Z434" s="18">
        <v>0</v>
      </c>
      <c r="AA434" s="18">
        <v>0</v>
      </c>
      <c r="AB434" s="18">
        <f t="shared" si="439"/>
        <v>8965860.5700000003</v>
      </c>
      <c r="AC434" s="18">
        <f>AB434*0.07</f>
        <v>627610.24</v>
      </c>
      <c r="AD434" s="18">
        <v>0</v>
      </c>
      <c r="AE434" s="18">
        <f t="shared" si="444"/>
        <v>5836775.2300000004</v>
      </c>
      <c r="AF434" s="18">
        <f t="shared" si="440"/>
        <v>2501475.1</v>
      </c>
      <c r="AG434" s="18">
        <v>0</v>
      </c>
      <c r="AH434" s="18">
        <v>0</v>
      </c>
      <c r="AI434" s="73">
        <v>0.78200000000000003</v>
      </c>
      <c r="AJ434" s="81">
        <f t="shared" si="445"/>
        <v>0.218</v>
      </c>
      <c r="AK434" s="23">
        <f t="shared" si="408"/>
        <v>41127800.799999997</v>
      </c>
      <c r="AL434" s="22">
        <f t="shared" si="446"/>
        <v>32161940.23</v>
      </c>
      <c r="AM434" s="22">
        <f t="shared" si="447"/>
        <v>8965860.5700000003</v>
      </c>
      <c r="AN434" s="74" t="b">
        <f t="shared" si="392"/>
        <v>1</v>
      </c>
      <c r="AO434" s="74" t="b">
        <f t="shared" si="393"/>
        <v>1</v>
      </c>
      <c r="AP434" s="74" t="b">
        <f t="shared" si="394"/>
        <v>1</v>
      </c>
      <c r="AQ434" s="5"/>
      <c r="AR434" s="28" t="s">
        <v>1152</v>
      </c>
      <c r="AS434" s="30" t="s">
        <v>1153</v>
      </c>
      <c r="AT434" t="b">
        <f t="shared" si="395"/>
        <v>1</v>
      </c>
      <c r="AU434" t="b">
        <f t="shared" si="396"/>
        <v>1</v>
      </c>
      <c r="AV434" t="b">
        <f t="shared" si="397"/>
        <v>1</v>
      </c>
      <c r="AW434" s="83">
        <f t="shared" si="428"/>
        <v>7.0000000000000007E-2</v>
      </c>
      <c r="AX434" s="83">
        <f t="shared" si="429"/>
        <v>7.0000000000000007E-2</v>
      </c>
      <c r="AY434" s="72" t="b">
        <f t="shared" si="430"/>
        <v>1</v>
      </c>
    </row>
    <row r="435" spans="1:51" ht="23.25" x14ac:dyDescent="0.35">
      <c r="A435" s="49">
        <v>174</v>
      </c>
      <c r="B435" s="77" t="s">
        <v>192</v>
      </c>
      <c r="C435" s="50">
        <v>2065</v>
      </c>
      <c r="D435" s="51">
        <v>43463</v>
      </c>
      <c r="E435" s="52">
        <v>407.9</v>
      </c>
      <c r="F435" s="53">
        <v>17</v>
      </c>
      <c r="G435" s="52">
        <v>407.9</v>
      </c>
      <c r="H435" s="53">
        <v>17</v>
      </c>
      <c r="I435" s="54" t="s">
        <v>1168</v>
      </c>
      <c r="J435" s="54" t="s">
        <v>1169</v>
      </c>
      <c r="K435" s="55">
        <v>17</v>
      </c>
      <c r="L435" s="55">
        <v>17</v>
      </c>
      <c r="M435" s="56">
        <v>407.9</v>
      </c>
      <c r="N435" s="39"/>
      <c r="O435" s="39"/>
      <c r="P435" s="39"/>
      <c r="Q435" s="56">
        <v>407.9</v>
      </c>
      <c r="R435" s="57"/>
      <c r="S435" s="57"/>
      <c r="T435" s="18">
        <f t="shared" si="436"/>
        <v>44252255.200000003</v>
      </c>
      <c r="U435" s="18">
        <f t="shared" si="437"/>
        <v>34605263.57</v>
      </c>
      <c r="V435" s="18">
        <f t="shared" si="441"/>
        <v>2422368.4500000002</v>
      </c>
      <c r="W435" s="18">
        <v>0</v>
      </c>
      <c r="X435" s="18">
        <f t="shared" si="442"/>
        <v>22528026.579999998</v>
      </c>
      <c r="Y435" s="18">
        <f t="shared" si="438"/>
        <v>9654868.5399999991</v>
      </c>
      <c r="Z435" s="18">
        <v>0</v>
      </c>
      <c r="AA435" s="18">
        <v>0</v>
      </c>
      <c r="AB435" s="18">
        <f t="shared" si="439"/>
        <v>9646991.6300000008</v>
      </c>
      <c r="AC435" s="18">
        <f t="shared" si="443"/>
        <v>675289.41</v>
      </c>
      <c r="AD435" s="18">
        <v>0</v>
      </c>
      <c r="AE435" s="18">
        <f t="shared" si="444"/>
        <v>6280191.5499999998</v>
      </c>
      <c r="AF435" s="18">
        <f t="shared" si="440"/>
        <v>2691510.67</v>
      </c>
      <c r="AG435" s="18">
        <v>0</v>
      </c>
      <c r="AH435" s="18">
        <v>0</v>
      </c>
      <c r="AI435" s="73">
        <v>0.78200000000000003</v>
      </c>
      <c r="AJ435" s="81">
        <f t="shared" si="445"/>
        <v>0.218</v>
      </c>
      <c r="AK435" s="23">
        <f t="shared" si="408"/>
        <v>44252255.200000003</v>
      </c>
      <c r="AL435" s="22">
        <f t="shared" si="446"/>
        <v>34605263.57</v>
      </c>
      <c r="AM435" s="22">
        <f t="shared" si="447"/>
        <v>9646991.6300000008</v>
      </c>
      <c r="AN435" s="74" t="b">
        <f t="shared" si="392"/>
        <v>1</v>
      </c>
      <c r="AO435" s="74" t="b">
        <f t="shared" si="393"/>
        <v>1</v>
      </c>
      <c r="AP435" s="74" t="b">
        <f t="shared" si="394"/>
        <v>1</v>
      </c>
      <c r="AQ435" s="5"/>
      <c r="AR435" s="28" t="s">
        <v>1152</v>
      </c>
      <c r="AS435" s="30" t="s">
        <v>1153</v>
      </c>
      <c r="AT435" t="b">
        <f t="shared" si="395"/>
        <v>1</v>
      </c>
      <c r="AU435" t="b">
        <f t="shared" si="396"/>
        <v>1</v>
      </c>
      <c r="AV435" t="b">
        <f t="shared" si="397"/>
        <v>1</v>
      </c>
      <c r="AW435" s="83">
        <f t="shared" si="428"/>
        <v>7.0000000000000007E-2</v>
      </c>
      <c r="AX435" s="83">
        <f t="shared" si="429"/>
        <v>7.0000000000000007E-2</v>
      </c>
      <c r="AY435" s="72" t="b">
        <f t="shared" si="430"/>
        <v>1</v>
      </c>
    </row>
    <row r="436" spans="1:51" ht="23.25" x14ac:dyDescent="0.35">
      <c r="A436" s="49">
        <v>175</v>
      </c>
      <c r="B436" s="77" t="s">
        <v>193</v>
      </c>
      <c r="C436" s="50">
        <v>2065</v>
      </c>
      <c r="D436" s="51">
        <v>43463</v>
      </c>
      <c r="E436" s="52">
        <v>763</v>
      </c>
      <c r="F436" s="53">
        <v>29</v>
      </c>
      <c r="G436" s="52">
        <v>763</v>
      </c>
      <c r="H436" s="53">
        <v>29</v>
      </c>
      <c r="I436" s="54" t="s">
        <v>1168</v>
      </c>
      <c r="J436" s="54" t="s">
        <v>1169</v>
      </c>
      <c r="K436" s="55">
        <v>29</v>
      </c>
      <c r="L436" s="55">
        <v>29</v>
      </c>
      <c r="M436" s="56">
        <v>763</v>
      </c>
      <c r="N436" s="39"/>
      <c r="O436" s="39"/>
      <c r="P436" s="39"/>
      <c r="Q436" s="56">
        <v>763</v>
      </c>
      <c r="R436" s="57"/>
      <c r="S436" s="57"/>
      <c r="T436" s="18">
        <f t="shared" si="436"/>
        <v>82776344</v>
      </c>
      <c r="U436" s="18">
        <f t="shared" si="437"/>
        <v>64731101.009999998</v>
      </c>
      <c r="V436" s="18">
        <f t="shared" si="441"/>
        <v>4531177.07</v>
      </c>
      <c r="W436" s="18">
        <v>0</v>
      </c>
      <c r="X436" s="18">
        <f t="shared" si="442"/>
        <v>42139946.759999998</v>
      </c>
      <c r="Y436" s="18">
        <f t="shared" si="438"/>
        <v>18059977.18</v>
      </c>
      <c r="Z436" s="18">
        <v>0</v>
      </c>
      <c r="AA436" s="18">
        <v>0</v>
      </c>
      <c r="AB436" s="18">
        <f t="shared" si="439"/>
        <v>18045242.989999998</v>
      </c>
      <c r="AC436" s="18">
        <f t="shared" si="443"/>
        <v>1263167.01</v>
      </c>
      <c r="AD436" s="18">
        <v>0</v>
      </c>
      <c r="AE436" s="18">
        <f t="shared" si="444"/>
        <v>11747453.189999999</v>
      </c>
      <c r="AF436" s="18">
        <f t="shared" si="440"/>
        <v>5034622.79</v>
      </c>
      <c r="AG436" s="18">
        <v>0</v>
      </c>
      <c r="AH436" s="18">
        <v>0</v>
      </c>
      <c r="AI436" s="73">
        <v>0.78200000000000003</v>
      </c>
      <c r="AJ436" s="81">
        <f t="shared" si="445"/>
        <v>0.218</v>
      </c>
      <c r="AK436" s="23">
        <f t="shared" si="408"/>
        <v>82776344</v>
      </c>
      <c r="AL436" s="22">
        <f t="shared" si="446"/>
        <v>64731101.009999998</v>
      </c>
      <c r="AM436" s="22">
        <f t="shared" si="447"/>
        <v>18045242.989999998</v>
      </c>
      <c r="AN436" s="74" t="b">
        <f t="shared" si="392"/>
        <v>1</v>
      </c>
      <c r="AO436" s="74" t="b">
        <f t="shared" si="393"/>
        <v>1</v>
      </c>
      <c r="AP436" s="74" t="b">
        <f t="shared" si="394"/>
        <v>1</v>
      </c>
      <c r="AQ436" s="5"/>
      <c r="AR436" s="28" t="s">
        <v>1152</v>
      </c>
      <c r="AS436" s="30" t="s">
        <v>1153</v>
      </c>
      <c r="AT436" t="b">
        <f t="shared" si="395"/>
        <v>1</v>
      </c>
      <c r="AU436" t="b">
        <f t="shared" si="396"/>
        <v>1</v>
      </c>
      <c r="AV436" t="b">
        <f t="shared" si="397"/>
        <v>1</v>
      </c>
      <c r="AW436" s="83">
        <f t="shared" si="428"/>
        <v>7.0000000000000007E-2</v>
      </c>
      <c r="AX436" s="83">
        <f t="shared" si="429"/>
        <v>7.0000000000000007E-2</v>
      </c>
      <c r="AY436" s="72" t="b">
        <f t="shared" si="430"/>
        <v>1</v>
      </c>
    </row>
    <row r="437" spans="1:51" ht="23.25" x14ac:dyDescent="0.35">
      <c r="A437" s="49">
        <v>176</v>
      </c>
      <c r="B437" s="77" t="s">
        <v>194</v>
      </c>
      <c r="C437" s="50">
        <v>2065</v>
      </c>
      <c r="D437" s="51">
        <v>43463</v>
      </c>
      <c r="E437" s="52">
        <v>701.6</v>
      </c>
      <c r="F437" s="53">
        <v>56</v>
      </c>
      <c r="G437" s="52">
        <v>701.6</v>
      </c>
      <c r="H437" s="53">
        <v>56</v>
      </c>
      <c r="I437" s="54" t="s">
        <v>1168</v>
      </c>
      <c r="J437" s="54" t="s">
        <v>1169</v>
      </c>
      <c r="K437" s="55">
        <v>56</v>
      </c>
      <c r="L437" s="55">
        <v>56</v>
      </c>
      <c r="M437" s="56">
        <v>701.6</v>
      </c>
      <c r="N437" s="39"/>
      <c r="O437" s="39"/>
      <c r="P437" s="39"/>
      <c r="Q437" s="56">
        <v>701.6</v>
      </c>
      <c r="R437" s="57"/>
      <c r="S437" s="57"/>
      <c r="T437" s="18">
        <f t="shared" si="436"/>
        <v>76115180.799999997</v>
      </c>
      <c r="U437" s="18">
        <f t="shared" si="437"/>
        <v>59522071.390000001</v>
      </c>
      <c r="V437" s="18">
        <f t="shared" si="441"/>
        <v>4166545</v>
      </c>
      <c r="W437" s="18">
        <v>0</v>
      </c>
      <c r="X437" s="18">
        <f t="shared" si="442"/>
        <v>38748868.469999999</v>
      </c>
      <c r="Y437" s="18">
        <f t="shared" si="438"/>
        <v>16606657.92</v>
      </c>
      <c r="Z437" s="18">
        <v>0</v>
      </c>
      <c r="AA437" s="18">
        <v>0</v>
      </c>
      <c r="AB437" s="18">
        <f t="shared" si="439"/>
        <v>16593109.41</v>
      </c>
      <c r="AC437" s="18">
        <f t="shared" si="443"/>
        <v>1161517.6599999999</v>
      </c>
      <c r="AD437" s="18">
        <v>0</v>
      </c>
      <c r="AE437" s="18">
        <f t="shared" si="444"/>
        <v>10802114.23</v>
      </c>
      <c r="AF437" s="18">
        <f t="shared" si="440"/>
        <v>4629477.5199999996</v>
      </c>
      <c r="AG437" s="18">
        <v>0</v>
      </c>
      <c r="AH437" s="18">
        <v>0</v>
      </c>
      <c r="AI437" s="73">
        <v>0.78200000000000003</v>
      </c>
      <c r="AJ437" s="81">
        <f t="shared" si="445"/>
        <v>0.218</v>
      </c>
      <c r="AK437" s="23">
        <f t="shared" si="408"/>
        <v>76115180.799999997</v>
      </c>
      <c r="AL437" s="22">
        <f t="shared" si="446"/>
        <v>59522071.390000001</v>
      </c>
      <c r="AM437" s="22">
        <f t="shared" si="447"/>
        <v>16593109.41</v>
      </c>
      <c r="AN437" s="74" t="b">
        <f t="shared" si="392"/>
        <v>1</v>
      </c>
      <c r="AO437" s="74" t="b">
        <f t="shared" si="393"/>
        <v>1</v>
      </c>
      <c r="AP437" s="74" t="b">
        <f t="shared" si="394"/>
        <v>1</v>
      </c>
      <c r="AQ437" s="5"/>
      <c r="AR437" s="28" t="s">
        <v>1152</v>
      </c>
      <c r="AS437" s="30" t="s">
        <v>1153</v>
      </c>
      <c r="AT437" t="b">
        <f t="shared" si="395"/>
        <v>1</v>
      </c>
      <c r="AU437" t="b">
        <f t="shared" si="396"/>
        <v>1</v>
      </c>
      <c r="AV437" t="b">
        <f t="shared" si="397"/>
        <v>1</v>
      </c>
      <c r="AW437" s="83">
        <f t="shared" si="428"/>
        <v>7.0000000000000007E-2</v>
      </c>
      <c r="AX437" s="83">
        <f t="shared" si="429"/>
        <v>7.0000000000000007E-2</v>
      </c>
      <c r="AY437" s="72" t="b">
        <f t="shared" si="430"/>
        <v>1</v>
      </c>
    </row>
    <row r="438" spans="1:51" ht="23.25" x14ac:dyDescent="0.35">
      <c r="A438" s="49">
        <v>177</v>
      </c>
      <c r="B438" s="77" t="s">
        <v>195</v>
      </c>
      <c r="C438" s="50">
        <v>2065</v>
      </c>
      <c r="D438" s="51">
        <v>43463</v>
      </c>
      <c r="E438" s="52">
        <v>626.20000000000005</v>
      </c>
      <c r="F438" s="53">
        <v>38</v>
      </c>
      <c r="G438" s="52">
        <v>626.20000000000005</v>
      </c>
      <c r="H438" s="53">
        <v>38</v>
      </c>
      <c r="I438" s="54" t="s">
        <v>1168</v>
      </c>
      <c r="J438" s="54" t="s">
        <v>1169</v>
      </c>
      <c r="K438" s="55">
        <v>38</v>
      </c>
      <c r="L438" s="55">
        <v>38</v>
      </c>
      <c r="M438" s="56">
        <v>626.20000000000005</v>
      </c>
      <c r="N438" s="39"/>
      <c r="O438" s="39"/>
      <c r="P438" s="39"/>
      <c r="Q438" s="56">
        <v>626.20000000000005</v>
      </c>
      <c r="R438" s="57"/>
      <c r="S438" s="57"/>
      <c r="T438" s="18">
        <f t="shared" si="436"/>
        <v>67935185.599999994</v>
      </c>
      <c r="U438" s="18">
        <f t="shared" si="437"/>
        <v>53125315.140000001</v>
      </c>
      <c r="V438" s="18">
        <f t="shared" si="441"/>
        <v>3718772.06</v>
      </c>
      <c r="W438" s="18">
        <v>0</v>
      </c>
      <c r="X438" s="18">
        <f t="shared" si="442"/>
        <v>34584580.159999996</v>
      </c>
      <c r="Y438" s="18">
        <f t="shared" si="438"/>
        <v>14821962.92</v>
      </c>
      <c r="Z438" s="18">
        <v>0</v>
      </c>
      <c r="AA438" s="18">
        <v>0</v>
      </c>
      <c r="AB438" s="18">
        <f t="shared" si="439"/>
        <v>14809870.460000001</v>
      </c>
      <c r="AC438" s="18">
        <f t="shared" si="443"/>
        <v>1036690.93</v>
      </c>
      <c r="AD438" s="18">
        <v>0</v>
      </c>
      <c r="AE438" s="18">
        <f t="shared" si="444"/>
        <v>9641225.6699999999</v>
      </c>
      <c r="AF438" s="18">
        <f t="shared" si="440"/>
        <v>4131953.86</v>
      </c>
      <c r="AG438" s="18">
        <v>0</v>
      </c>
      <c r="AH438" s="18">
        <v>0</v>
      </c>
      <c r="AI438" s="73">
        <v>0.78200000000000003</v>
      </c>
      <c r="AJ438" s="81">
        <f t="shared" si="445"/>
        <v>0.218</v>
      </c>
      <c r="AK438" s="23">
        <f t="shared" si="408"/>
        <v>67935185.599999994</v>
      </c>
      <c r="AL438" s="22">
        <f t="shared" si="446"/>
        <v>53125315.140000001</v>
      </c>
      <c r="AM438" s="22">
        <f t="shared" si="447"/>
        <v>14809870.460000001</v>
      </c>
      <c r="AN438" s="74" t="b">
        <f t="shared" si="392"/>
        <v>1</v>
      </c>
      <c r="AO438" s="74" t="b">
        <f t="shared" si="393"/>
        <v>1</v>
      </c>
      <c r="AP438" s="74" t="b">
        <f t="shared" si="394"/>
        <v>1</v>
      </c>
      <c r="AQ438" s="5"/>
      <c r="AR438" s="28" t="s">
        <v>1152</v>
      </c>
      <c r="AS438" s="30" t="s">
        <v>1153</v>
      </c>
      <c r="AT438" t="b">
        <f t="shared" si="395"/>
        <v>1</v>
      </c>
      <c r="AU438" t="b">
        <f t="shared" si="396"/>
        <v>1</v>
      </c>
      <c r="AV438" t="b">
        <f t="shared" si="397"/>
        <v>1</v>
      </c>
      <c r="AW438" s="83">
        <f t="shared" si="428"/>
        <v>7.0000000000000007E-2</v>
      </c>
      <c r="AX438" s="83">
        <f t="shared" si="429"/>
        <v>7.0000000000000007E-2</v>
      </c>
      <c r="AY438" s="72" t="b">
        <f t="shared" si="430"/>
        <v>1</v>
      </c>
    </row>
    <row r="439" spans="1:51" ht="23.25" x14ac:dyDescent="0.35">
      <c r="A439" s="49">
        <v>181</v>
      </c>
      <c r="B439" s="77" t="s">
        <v>196</v>
      </c>
      <c r="C439" s="50">
        <v>2065</v>
      </c>
      <c r="D439" s="51">
        <v>43463</v>
      </c>
      <c r="E439" s="52">
        <v>443.1</v>
      </c>
      <c r="F439" s="53">
        <v>63</v>
      </c>
      <c r="G439" s="52">
        <v>443.1</v>
      </c>
      <c r="H439" s="53">
        <v>63</v>
      </c>
      <c r="I439" s="54" t="s">
        <v>1168</v>
      </c>
      <c r="J439" s="54" t="s">
        <v>1169</v>
      </c>
      <c r="K439" s="55">
        <v>63</v>
      </c>
      <c r="L439" s="55">
        <v>63</v>
      </c>
      <c r="M439" s="56">
        <v>443.1</v>
      </c>
      <c r="N439" s="39"/>
      <c r="O439" s="39"/>
      <c r="P439" s="39"/>
      <c r="Q439" s="56">
        <v>443.1</v>
      </c>
      <c r="R439" s="57"/>
      <c r="S439" s="57"/>
      <c r="T439" s="18">
        <f t="shared" si="436"/>
        <v>48071032.799999997</v>
      </c>
      <c r="U439" s="18">
        <f t="shared" si="437"/>
        <v>37591547.649999999</v>
      </c>
      <c r="V439" s="18">
        <f t="shared" si="441"/>
        <v>2631408.34</v>
      </c>
      <c r="W439" s="18">
        <v>0</v>
      </c>
      <c r="X439" s="18">
        <f t="shared" si="442"/>
        <v>24472097.52</v>
      </c>
      <c r="Y439" s="18">
        <f t="shared" si="438"/>
        <v>10488041.789999999</v>
      </c>
      <c r="Z439" s="18">
        <v>0</v>
      </c>
      <c r="AA439" s="18">
        <v>0</v>
      </c>
      <c r="AB439" s="18">
        <f t="shared" si="439"/>
        <v>10479485.15</v>
      </c>
      <c r="AC439" s="18">
        <f t="shared" si="443"/>
        <v>733563.96</v>
      </c>
      <c r="AD439" s="18">
        <v>0</v>
      </c>
      <c r="AE439" s="18">
        <f t="shared" si="444"/>
        <v>6822144.8300000001</v>
      </c>
      <c r="AF439" s="18">
        <f t="shared" si="440"/>
        <v>2923776.36</v>
      </c>
      <c r="AG439" s="18">
        <v>0</v>
      </c>
      <c r="AH439" s="18">
        <v>0</v>
      </c>
      <c r="AI439" s="73">
        <v>0.78200000000000003</v>
      </c>
      <c r="AJ439" s="81">
        <f t="shared" si="445"/>
        <v>0.218</v>
      </c>
      <c r="AK439" s="23">
        <f t="shared" si="408"/>
        <v>48071032.799999997</v>
      </c>
      <c r="AL439" s="22">
        <f t="shared" si="446"/>
        <v>37591547.649999999</v>
      </c>
      <c r="AM439" s="22">
        <f t="shared" si="447"/>
        <v>10479485.15</v>
      </c>
      <c r="AN439" s="74" t="b">
        <f t="shared" si="392"/>
        <v>1</v>
      </c>
      <c r="AO439" s="74" t="b">
        <f t="shared" si="393"/>
        <v>1</v>
      </c>
      <c r="AP439" s="74" t="b">
        <f t="shared" si="394"/>
        <v>1</v>
      </c>
      <c r="AQ439" s="5"/>
      <c r="AR439" s="28" t="s">
        <v>1152</v>
      </c>
      <c r="AS439" s="30" t="s">
        <v>1153</v>
      </c>
      <c r="AT439" t="b">
        <f t="shared" si="395"/>
        <v>1</v>
      </c>
      <c r="AU439" t="b">
        <f t="shared" si="396"/>
        <v>1</v>
      </c>
      <c r="AV439" t="b">
        <f t="shared" si="397"/>
        <v>1</v>
      </c>
      <c r="AW439" s="83">
        <f t="shared" si="428"/>
        <v>7.0000000000000007E-2</v>
      </c>
      <c r="AX439" s="83">
        <f t="shared" si="429"/>
        <v>7.0000000000000007E-2</v>
      </c>
      <c r="AY439" s="72" t="b">
        <f t="shared" si="430"/>
        <v>1</v>
      </c>
    </row>
    <row r="440" spans="1:51" ht="23.25" x14ac:dyDescent="0.35">
      <c r="A440" s="49">
        <v>182</v>
      </c>
      <c r="B440" s="77" t="s">
        <v>197</v>
      </c>
      <c r="C440" s="50">
        <v>2065</v>
      </c>
      <c r="D440" s="51">
        <v>43463</v>
      </c>
      <c r="E440" s="52">
        <v>640.5</v>
      </c>
      <c r="F440" s="53">
        <v>47</v>
      </c>
      <c r="G440" s="52">
        <v>640.5</v>
      </c>
      <c r="H440" s="53">
        <v>47</v>
      </c>
      <c r="I440" s="54" t="s">
        <v>1168</v>
      </c>
      <c r="J440" s="54" t="s">
        <v>1169</v>
      </c>
      <c r="K440" s="55">
        <v>47</v>
      </c>
      <c r="L440" s="55">
        <v>47</v>
      </c>
      <c r="M440" s="56">
        <v>640.5</v>
      </c>
      <c r="N440" s="39"/>
      <c r="O440" s="39"/>
      <c r="P440" s="39"/>
      <c r="Q440" s="56">
        <v>640.5</v>
      </c>
      <c r="R440" s="57"/>
      <c r="S440" s="57"/>
      <c r="T440" s="18">
        <f t="shared" si="436"/>
        <v>69486564</v>
      </c>
      <c r="U440" s="18">
        <f t="shared" si="437"/>
        <v>54338493.049999997</v>
      </c>
      <c r="V440" s="18">
        <f t="shared" si="441"/>
        <v>3803694.51</v>
      </c>
      <c r="W440" s="18">
        <v>0</v>
      </c>
      <c r="X440" s="18">
        <f t="shared" si="442"/>
        <v>35374358.979999997</v>
      </c>
      <c r="Y440" s="18">
        <f t="shared" si="438"/>
        <v>15160439.560000001</v>
      </c>
      <c r="Z440" s="18">
        <v>0</v>
      </c>
      <c r="AA440" s="18">
        <v>0</v>
      </c>
      <c r="AB440" s="18">
        <f t="shared" si="439"/>
        <v>15148070.949999999</v>
      </c>
      <c r="AC440" s="18">
        <f t="shared" si="443"/>
        <v>1060364.97</v>
      </c>
      <c r="AD440" s="18">
        <v>0</v>
      </c>
      <c r="AE440" s="18">
        <f t="shared" si="444"/>
        <v>9861394.1899999995</v>
      </c>
      <c r="AF440" s="18">
        <f t="shared" si="440"/>
        <v>4226311.79</v>
      </c>
      <c r="AG440" s="18">
        <v>0</v>
      </c>
      <c r="AH440" s="18">
        <v>0</v>
      </c>
      <c r="AI440" s="73">
        <v>0.78200000000000003</v>
      </c>
      <c r="AJ440" s="81">
        <f t="shared" si="445"/>
        <v>0.218</v>
      </c>
      <c r="AK440" s="23">
        <f t="shared" si="408"/>
        <v>69486564</v>
      </c>
      <c r="AL440" s="22">
        <f t="shared" si="446"/>
        <v>54338493.049999997</v>
      </c>
      <c r="AM440" s="22">
        <f t="shared" si="447"/>
        <v>15148070.949999999</v>
      </c>
      <c r="AN440" s="74" t="b">
        <f t="shared" si="392"/>
        <v>1</v>
      </c>
      <c r="AO440" s="74" t="b">
        <f t="shared" si="393"/>
        <v>1</v>
      </c>
      <c r="AP440" s="74" t="b">
        <f t="shared" si="394"/>
        <v>1</v>
      </c>
      <c r="AQ440" s="5"/>
      <c r="AR440" s="28" t="s">
        <v>1152</v>
      </c>
      <c r="AS440" s="30" t="s">
        <v>1153</v>
      </c>
      <c r="AT440" t="b">
        <f t="shared" si="395"/>
        <v>1</v>
      </c>
      <c r="AU440" t="b">
        <f t="shared" si="396"/>
        <v>1</v>
      </c>
      <c r="AV440" t="b">
        <f t="shared" si="397"/>
        <v>1</v>
      </c>
      <c r="AW440" s="83">
        <f t="shared" si="428"/>
        <v>7.0000000000000007E-2</v>
      </c>
      <c r="AX440" s="83">
        <f t="shared" si="429"/>
        <v>7.0000000000000007E-2</v>
      </c>
      <c r="AY440" s="72" t="b">
        <f t="shared" si="430"/>
        <v>1</v>
      </c>
    </row>
    <row r="441" spans="1:51" ht="23.25" x14ac:dyDescent="0.35">
      <c r="A441" s="49">
        <v>186</v>
      </c>
      <c r="B441" s="77" t="s">
        <v>198</v>
      </c>
      <c r="C441" s="50">
        <v>2065</v>
      </c>
      <c r="D441" s="51">
        <v>43463</v>
      </c>
      <c r="E441" s="52">
        <v>668.4</v>
      </c>
      <c r="F441" s="53">
        <v>25</v>
      </c>
      <c r="G441" s="52">
        <v>668.4</v>
      </c>
      <c r="H441" s="53">
        <v>25</v>
      </c>
      <c r="I441" s="54" t="s">
        <v>1168</v>
      </c>
      <c r="J441" s="54" t="s">
        <v>1169</v>
      </c>
      <c r="K441" s="55">
        <v>25</v>
      </c>
      <c r="L441" s="55">
        <v>25</v>
      </c>
      <c r="M441" s="56">
        <v>668.4</v>
      </c>
      <c r="N441" s="39"/>
      <c r="O441" s="39"/>
      <c r="P441" s="39"/>
      <c r="Q441" s="56">
        <v>668.4</v>
      </c>
      <c r="R441" s="57"/>
      <c r="S441" s="57"/>
      <c r="T441" s="18">
        <f t="shared" si="436"/>
        <v>72513379.200000003</v>
      </c>
      <c r="U441" s="18">
        <f t="shared" si="437"/>
        <v>56705462.530000001</v>
      </c>
      <c r="V441" s="18">
        <f t="shared" si="441"/>
        <v>3969382.38</v>
      </c>
      <c r="W441" s="18">
        <v>0</v>
      </c>
      <c r="X441" s="18">
        <f t="shared" si="442"/>
        <v>36915256.109999999</v>
      </c>
      <c r="Y441" s="18">
        <f t="shared" si="438"/>
        <v>15820824.039999999</v>
      </c>
      <c r="Z441" s="18">
        <v>0</v>
      </c>
      <c r="AA441" s="18">
        <v>0</v>
      </c>
      <c r="AB441" s="18">
        <f t="shared" si="439"/>
        <v>15807916.67</v>
      </c>
      <c r="AC441" s="18">
        <f t="shared" si="443"/>
        <v>1106554.17</v>
      </c>
      <c r="AD441" s="18">
        <v>0</v>
      </c>
      <c r="AE441" s="18">
        <f t="shared" si="444"/>
        <v>10290953.75</v>
      </c>
      <c r="AF441" s="18">
        <f t="shared" si="440"/>
        <v>4410408.75</v>
      </c>
      <c r="AG441" s="18">
        <v>0</v>
      </c>
      <c r="AH441" s="18">
        <v>0</v>
      </c>
      <c r="AI441" s="73">
        <v>0.78200000000000003</v>
      </c>
      <c r="AJ441" s="81">
        <f t="shared" si="445"/>
        <v>0.218</v>
      </c>
      <c r="AK441" s="23">
        <f t="shared" si="408"/>
        <v>72513379.200000003</v>
      </c>
      <c r="AL441" s="22">
        <f t="shared" si="446"/>
        <v>56705462.530000001</v>
      </c>
      <c r="AM441" s="22">
        <f t="shared" si="447"/>
        <v>15807916.67</v>
      </c>
      <c r="AN441" s="74" t="b">
        <f t="shared" si="392"/>
        <v>1</v>
      </c>
      <c r="AO441" s="74" t="b">
        <f t="shared" si="393"/>
        <v>1</v>
      </c>
      <c r="AP441" s="74" t="b">
        <f t="shared" si="394"/>
        <v>1</v>
      </c>
      <c r="AQ441" s="5"/>
      <c r="AR441" s="28" t="s">
        <v>1152</v>
      </c>
      <c r="AS441" s="30" t="s">
        <v>1153</v>
      </c>
      <c r="AT441" t="b">
        <f t="shared" si="395"/>
        <v>1</v>
      </c>
      <c r="AU441" t="b">
        <f t="shared" si="396"/>
        <v>1</v>
      </c>
      <c r="AV441" t="b">
        <f t="shared" si="397"/>
        <v>1</v>
      </c>
      <c r="AW441" s="83">
        <f t="shared" si="428"/>
        <v>7.0000000000000007E-2</v>
      </c>
      <c r="AX441" s="83">
        <f t="shared" si="429"/>
        <v>7.0000000000000007E-2</v>
      </c>
      <c r="AY441" s="72" t="b">
        <f t="shared" si="430"/>
        <v>1</v>
      </c>
    </row>
    <row r="442" spans="1:51" ht="23.25" x14ac:dyDescent="0.35">
      <c r="A442" s="49">
        <v>187</v>
      </c>
      <c r="B442" s="77" t="s">
        <v>199</v>
      </c>
      <c r="C442" s="50">
        <v>2065</v>
      </c>
      <c r="D442" s="51">
        <v>43463</v>
      </c>
      <c r="E442" s="52">
        <v>600.70000000000005</v>
      </c>
      <c r="F442" s="53">
        <v>28</v>
      </c>
      <c r="G442" s="52">
        <v>600.70000000000005</v>
      </c>
      <c r="H442" s="53">
        <v>28</v>
      </c>
      <c r="I442" s="54" t="s">
        <v>1168</v>
      </c>
      <c r="J442" s="54" t="s">
        <v>1169</v>
      </c>
      <c r="K442" s="55">
        <v>28</v>
      </c>
      <c r="L442" s="55">
        <v>28</v>
      </c>
      <c r="M442" s="56">
        <v>600.70000000000005</v>
      </c>
      <c r="N442" s="39"/>
      <c r="O442" s="39"/>
      <c r="P442" s="39"/>
      <c r="Q442" s="56">
        <v>600.70000000000005</v>
      </c>
      <c r="R442" s="57"/>
      <c r="S442" s="57"/>
      <c r="T442" s="18">
        <f t="shared" si="436"/>
        <v>65168741.600000001</v>
      </c>
      <c r="U442" s="18">
        <f t="shared" si="437"/>
        <v>50961955.93</v>
      </c>
      <c r="V442" s="18">
        <f t="shared" si="441"/>
        <v>3567336.92</v>
      </c>
      <c r="W442" s="18">
        <v>0</v>
      </c>
      <c r="X442" s="18">
        <f t="shared" si="442"/>
        <v>33176233.309999999</v>
      </c>
      <c r="Y442" s="18">
        <f t="shared" si="438"/>
        <v>14218385.699999999</v>
      </c>
      <c r="Z442" s="18">
        <v>0</v>
      </c>
      <c r="AA442" s="18">
        <v>0</v>
      </c>
      <c r="AB442" s="18">
        <f t="shared" si="439"/>
        <v>14206785.67</v>
      </c>
      <c r="AC442" s="18">
        <f t="shared" si="443"/>
        <v>994475</v>
      </c>
      <c r="AD442" s="18">
        <v>0</v>
      </c>
      <c r="AE442" s="18">
        <f t="shared" si="444"/>
        <v>9248617.4700000007</v>
      </c>
      <c r="AF442" s="18">
        <f t="shared" si="440"/>
        <v>3963693.2</v>
      </c>
      <c r="AG442" s="18">
        <v>0</v>
      </c>
      <c r="AH442" s="18">
        <v>0</v>
      </c>
      <c r="AI442" s="73">
        <v>0.78200000000000003</v>
      </c>
      <c r="AJ442" s="81">
        <f t="shared" si="445"/>
        <v>0.218</v>
      </c>
      <c r="AK442" s="23">
        <f t="shared" si="408"/>
        <v>65168741.600000001</v>
      </c>
      <c r="AL442" s="22">
        <f t="shared" si="446"/>
        <v>50961955.93</v>
      </c>
      <c r="AM442" s="22">
        <f t="shared" si="447"/>
        <v>14206785.67</v>
      </c>
      <c r="AN442" s="74" t="b">
        <f t="shared" ref="AN442:AN505" si="448">AK442=T442</f>
        <v>1</v>
      </c>
      <c r="AO442" s="74" t="b">
        <f t="shared" ref="AO442:AO505" si="449">AL442=U442</f>
        <v>1</v>
      </c>
      <c r="AP442" s="74" t="b">
        <f t="shared" ref="AP442:AP505" si="450">AM442=AB442</f>
        <v>1</v>
      </c>
      <c r="AQ442" s="5"/>
      <c r="AR442" s="28" t="s">
        <v>1152</v>
      </c>
      <c r="AS442" s="30" t="s">
        <v>1153</v>
      </c>
      <c r="AT442" t="b">
        <f t="shared" ref="AT442:AT505" si="451">T442=U442+AB442</f>
        <v>1</v>
      </c>
      <c r="AU442" t="b">
        <f t="shared" ref="AU442:AU505" si="452">U442=V442+W442+X442+Y442+Z442+AA442</f>
        <v>1</v>
      </c>
      <c r="AV442" t="b">
        <f t="shared" ref="AV442:AV505" si="453">AB442=AC442+AD442+AE442+AF442+AG442</f>
        <v>1</v>
      </c>
      <c r="AW442" s="83">
        <f t="shared" si="428"/>
        <v>7.0000000000000007E-2</v>
      </c>
      <c r="AX442" s="83">
        <f t="shared" si="429"/>
        <v>7.0000000000000007E-2</v>
      </c>
      <c r="AY442" s="72" t="b">
        <f t="shared" si="430"/>
        <v>1</v>
      </c>
    </row>
    <row r="443" spans="1:51" ht="23.25" x14ac:dyDescent="0.35">
      <c r="A443" s="49">
        <v>188</v>
      </c>
      <c r="B443" s="77" t="s">
        <v>200</v>
      </c>
      <c r="C443" s="50">
        <v>2065</v>
      </c>
      <c r="D443" s="51">
        <v>43463</v>
      </c>
      <c r="E443" s="52">
        <v>778</v>
      </c>
      <c r="F443" s="53">
        <v>49</v>
      </c>
      <c r="G443" s="52">
        <v>778</v>
      </c>
      <c r="H443" s="53">
        <v>49</v>
      </c>
      <c r="I443" s="54" t="s">
        <v>1168</v>
      </c>
      <c r="J443" s="54" t="s">
        <v>1169</v>
      </c>
      <c r="K443" s="55">
        <v>49</v>
      </c>
      <c r="L443" s="55">
        <v>49</v>
      </c>
      <c r="M443" s="56">
        <v>778</v>
      </c>
      <c r="N443" s="39"/>
      <c r="O443" s="39"/>
      <c r="P443" s="39"/>
      <c r="Q443" s="56">
        <v>778</v>
      </c>
      <c r="R443" s="57"/>
      <c r="S443" s="57"/>
      <c r="T443" s="18">
        <f t="shared" si="436"/>
        <v>84403664</v>
      </c>
      <c r="U443" s="18">
        <f t="shared" si="437"/>
        <v>66003665.25</v>
      </c>
      <c r="V443" s="18">
        <f t="shared" si="441"/>
        <v>4620256.57</v>
      </c>
      <c r="W443" s="18">
        <v>0</v>
      </c>
      <c r="X443" s="18">
        <f t="shared" si="442"/>
        <v>42968386.079999998</v>
      </c>
      <c r="Y443" s="18">
        <f t="shared" si="438"/>
        <v>18415022.600000001</v>
      </c>
      <c r="Z443" s="18">
        <v>0</v>
      </c>
      <c r="AA443" s="18">
        <v>0</v>
      </c>
      <c r="AB443" s="18">
        <f t="shared" si="439"/>
        <v>18399998.75</v>
      </c>
      <c r="AC443" s="18">
        <f t="shared" si="443"/>
        <v>1287999.9099999999</v>
      </c>
      <c r="AD443" s="18">
        <v>0</v>
      </c>
      <c r="AE443" s="18">
        <f t="shared" si="444"/>
        <v>11978399.189999999</v>
      </c>
      <c r="AF443" s="18">
        <f t="shared" si="440"/>
        <v>5133599.6500000004</v>
      </c>
      <c r="AG443" s="18">
        <v>0</v>
      </c>
      <c r="AH443" s="18">
        <v>0</v>
      </c>
      <c r="AI443" s="73">
        <v>0.78200000000000003</v>
      </c>
      <c r="AJ443" s="81">
        <f t="shared" si="445"/>
        <v>0.218</v>
      </c>
      <c r="AK443" s="23">
        <f t="shared" si="408"/>
        <v>84403664</v>
      </c>
      <c r="AL443" s="22">
        <f t="shared" si="446"/>
        <v>66003665.25</v>
      </c>
      <c r="AM443" s="22">
        <f t="shared" si="447"/>
        <v>18399998.75</v>
      </c>
      <c r="AN443" s="74" t="b">
        <f t="shared" si="448"/>
        <v>1</v>
      </c>
      <c r="AO443" s="74" t="b">
        <f t="shared" si="449"/>
        <v>1</v>
      </c>
      <c r="AP443" s="74" t="b">
        <f t="shared" si="450"/>
        <v>1</v>
      </c>
      <c r="AQ443" s="5"/>
      <c r="AR443" s="28" t="s">
        <v>1152</v>
      </c>
      <c r="AS443" s="30" t="s">
        <v>1153</v>
      </c>
      <c r="AT443" t="b">
        <f t="shared" si="451"/>
        <v>1</v>
      </c>
      <c r="AU443" t="b">
        <f t="shared" si="452"/>
        <v>1</v>
      </c>
      <c r="AV443" t="b">
        <f t="shared" si="453"/>
        <v>1</v>
      </c>
      <c r="AW443" s="83">
        <f t="shared" si="428"/>
        <v>7.0000000000000007E-2</v>
      </c>
      <c r="AX443" s="83">
        <f t="shared" si="429"/>
        <v>7.0000000000000007E-2</v>
      </c>
      <c r="AY443" s="72" t="b">
        <f t="shared" si="430"/>
        <v>1</v>
      </c>
    </row>
    <row r="444" spans="1:51" ht="23.25" x14ac:dyDescent="0.35">
      <c r="A444" s="49">
        <v>189</v>
      </c>
      <c r="B444" s="77" t="s">
        <v>201</v>
      </c>
      <c r="C444" s="50">
        <v>2065</v>
      </c>
      <c r="D444" s="51">
        <v>43463</v>
      </c>
      <c r="E444" s="52">
        <v>734.2</v>
      </c>
      <c r="F444" s="53">
        <v>50</v>
      </c>
      <c r="G444" s="52">
        <v>734.2</v>
      </c>
      <c r="H444" s="53">
        <v>50</v>
      </c>
      <c r="I444" s="54" t="s">
        <v>1168</v>
      </c>
      <c r="J444" s="54" t="s">
        <v>1169</v>
      </c>
      <c r="K444" s="55">
        <v>50</v>
      </c>
      <c r="L444" s="55">
        <v>50</v>
      </c>
      <c r="M444" s="56">
        <v>734.2</v>
      </c>
      <c r="N444" s="39"/>
      <c r="O444" s="39"/>
      <c r="P444" s="39"/>
      <c r="Q444" s="56">
        <v>734.2</v>
      </c>
      <c r="R444" s="57"/>
      <c r="S444" s="57"/>
      <c r="T444" s="18">
        <f t="shared" si="436"/>
        <v>79651889.599999994</v>
      </c>
      <c r="U444" s="18">
        <f t="shared" si="437"/>
        <v>62287777.670000002</v>
      </c>
      <c r="V444" s="18">
        <f t="shared" si="441"/>
        <v>4360144.4400000004</v>
      </c>
      <c r="W444" s="18">
        <v>0</v>
      </c>
      <c r="X444" s="18">
        <f t="shared" si="442"/>
        <v>40549343.259999998</v>
      </c>
      <c r="Y444" s="18">
        <f t="shared" si="438"/>
        <v>17378289.969999999</v>
      </c>
      <c r="Z444" s="18">
        <v>0</v>
      </c>
      <c r="AA444" s="18">
        <v>0</v>
      </c>
      <c r="AB444" s="18">
        <f t="shared" si="439"/>
        <v>17364111.93</v>
      </c>
      <c r="AC444" s="18">
        <f t="shared" si="443"/>
        <v>1215487.8400000001</v>
      </c>
      <c r="AD444" s="18">
        <v>0</v>
      </c>
      <c r="AE444" s="18">
        <f t="shared" si="444"/>
        <v>11304036.859999999</v>
      </c>
      <c r="AF444" s="18">
        <f t="shared" si="440"/>
        <v>4844587.2300000004</v>
      </c>
      <c r="AG444" s="18">
        <v>0</v>
      </c>
      <c r="AH444" s="18">
        <v>0</v>
      </c>
      <c r="AI444" s="73">
        <v>0.78200000000000003</v>
      </c>
      <c r="AJ444" s="81">
        <f t="shared" si="445"/>
        <v>0.218</v>
      </c>
      <c r="AK444" s="23">
        <f t="shared" si="408"/>
        <v>79651889.599999994</v>
      </c>
      <c r="AL444" s="22">
        <f t="shared" si="446"/>
        <v>62287777.670000002</v>
      </c>
      <c r="AM444" s="22">
        <f t="shared" si="447"/>
        <v>17364111.93</v>
      </c>
      <c r="AN444" s="74" t="b">
        <f t="shared" si="448"/>
        <v>1</v>
      </c>
      <c r="AO444" s="74" t="b">
        <f t="shared" si="449"/>
        <v>1</v>
      </c>
      <c r="AP444" s="74" t="b">
        <f t="shared" si="450"/>
        <v>1</v>
      </c>
      <c r="AQ444" s="5"/>
      <c r="AR444" s="28" t="s">
        <v>1152</v>
      </c>
      <c r="AS444" s="30" t="s">
        <v>1153</v>
      </c>
      <c r="AT444" t="b">
        <f t="shared" si="451"/>
        <v>1</v>
      </c>
      <c r="AU444" t="b">
        <f t="shared" si="452"/>
        <v>1</v>
      </c>
      <c r="AV444" t="b">
        <f t="shared" si="453"/>
        <v>1</v>
      </c>
      <c r="AW444" s="83">
        <f t="shared" si="428"/>
        <v>7.0000000000000007E-2</v>
      </c>
      <c r="AX444" s="83">
        <f t="shared" si="429"/>
        <v>7.0000000000000007E-2</v>
      </c>
      <c r="AY444" s="72" t="b">
        <f t="shared" si="430"/>
        <v>1</v>
      </c>
    </row>
    <row r="445" spans="1:51" ht="23.25" x14ac:dyDescent="0.35">
      <c r="A445" s="49">
        <v>190</v>
      </c>
      <c r="B445" s="77" t="s">
        <v>202</v>
      </c>
      <c r="C445" s="50">
        <v>2065</v>
      </c>
      <c r="D445" s="51">
        <v>43463</v>
      </c>
      <c r="E445" s="52">
        <v>759.2</v>
      </c>
      <c r="F445" s="53">
        <v>53</v>
      </c>
      <c r="G445" s="52">
        <v>759.2</v>
      </c>
      <c r="H445" s="53">
        <v>53</v>
      </c>
      <c r="I445" s="54" t="s">
        <v>1168</v>
      </c>
      <c r="J445" s="54" t="s">
        <v>1169</v>
      </c>
      <c r="K445" s="55">
        <v>53</v>
      </c>
      <c r="L445" s="55">
        <v>53</v>
      </c>
      <c r="M445" s="56">
        <v>759.2</v>
      </c>
      <c r="N445" s="39"/>
      <c r="O445" s="39"/>
      <c r="P445" s="39"/>
      <c r="Q445" s="56">
        <v>759.2</v>
      </c>
      <c r="R445" s="57"/>
      <c r="S445" s="57"/>
      <c r="T445" s="18">
        <f t="shared" si="436"/>
        <v>82364089.599999994</v>
      </c>
      <c r="U445" s="18">
        <f t="shared" si="437"/>
        <v>64408718.07</v>
      </c>
      <c r="V445" s="18">
        <f t="shared" si="441"/>
        <v>4508610.26</v>
      </c>
      <c r="W445" s="18">
        <v>0</v>
      </c>
      <c r="X445" s="18">
        <f t="shared" si="442"/>
        <v>41930075.469999999</v>
      </c>
      <c r="Y445" s="18">
        <f t="shared" si="438"/>
        <v>17970032.34</v>
      </c>
      <c r="Z445" s="18">
        <v>0</v>
      </c>
      <c r="AA445" s="18">
        <v>0</v>
      </c>
      <c r="AB445" s="18">
        <f t="shared" si="439"/>
        <v>17955371.530000001</v>
      </c>
      <c r="AC445" s="18">
        <f t="shared" si="443"/>
        <v>1256876.01</v>
      </c>
      <c r="AD445" s="18">
        <v>0</v>
      </c>
      <c r="AE445" s="18">
        <f t="shared" si="444"/>
        <v>11688946.859999999</v>
      </c>
      <c r="AF445" s="18">
        <f t="shared" si="440"/>
        <v>5009548.66</v>
      </c>
      <c r="AG445" s="18">
        <v>0</v>
      </c>
      <c r="AH445" s="18">
        <v>0</v>
      </c>
      <c r="AI445" s="73">
        <v>0.78200000000000003</v>
      </c>
      <c r="AJ445" s="81">
        <f t="shared" si="445"/>
        <v>0.218</v>
      </c>
      <c r="AK445" s="23">
        <f t="shared" si="408"/>
        <v>82364089.599999994</v>
      </c>
      <c r="AL445" s="22">
        <f t="shared" si="446"/>
        <v>64408718.07</v>
      </c>
      <c r="AM445" s="22">
        <f t="shared" si="447"/>
        <v>17955371.530000001</v>
      </c>
      <c r="AN445" s="74" t="b">
        <f t="shared" si="448"/>
        <v>1</v>
      </c>
      <c r="AO445" s="74" t="b">
        <f t="shared" si="449"/>
        <v>1</v>
      </c>
      <c r="AP445" s="74" t="b">
        <f t="shared" si="450"/>
        <v>1</v>
      </c>
      <c r="AQ445" s="5"/>
      <c r="AR445" s="28" t="s">
        <v>1152</v>
      </c>
      <c r="AS445" s="30" t="s">
        <v>1153</v>
      </c>
      <c r="AT445" t="b">
        <f t="shared" si="451"/>
        <v>1</v>
      </c>
      <c r="AU445" t="b">
        <f t="shared" si="452"/>
        <v>1</v>
      </c>
      <c r="AV445" t="b">
        <f t="shared" si="453"/>
        <v>1</v>
      </c>
      <c r="AW445" s="83">
        <f t="shared" si="428"/>
        <v>7.0000000000000007E-2</v>
      </c>
      <c r="AX445" s="83">
        <f t="shared" si="429"/>
        <v>7.0000000000000007E-2</v>
      </c>
      <c r="AY445" s="72" t="b">
        <f t="shared" si="430"/>
        <v>1</v>
      </c>
    </row>
    <row r="446" spans="1:51" ht="23.25" x14ac:dyDescent="0.35">
      <c r="A446" s="49">
        <v>191</v>
      </c>
      <c r="B446" s="77" t="s">
        <v>203</v>
      </c>
      <c r="C446" s="50">
        <v>2065</v>
      </c>
      <c r="D446" s="51">
        <v>43463</v>
      </c>
      <c r="E446" s="52">
        <v>770.3</v>
      </c>
      <c r="F446" s="53">
        <v>51</v>
      </c>
      <c r="G446" s="52">
        <v>770.3</v>
      </c>
      <c r="H446" s="53">
        <v>51</v>
      </c>
      <c r="I446" s="54" t="s">
        <v>1168</v>
      </c>
      <c r="J446" s="54" t="s">
        <v>1169</v>
      </c>
      <c r="K446" s="55">
        <v>51</v>
      </c>
      <c r="L446" s="55">
        <v>51</v>
      </c>
      <c r="M446" s="56">
        <v>770.3</v>
      </c>
      <c r="N446" s="39"/>
      <c r="O446" s="39"/>
      <c r="P446" s="39"/>
      <c r="Q446" s="56">
        <v>770.3</v>
      </c>
      <c r="R446" s="57"/>
      <c r="S446" s="57"/>
      <c r="T446" s="18">
        <f t="shared" si="436"/>
        <v>83568306.400000006</v>
      </c>
      <c r="U446" s="18">
        <f t="shared" si="437"/>
        <v>65350415.600000001</v>
      </c>
      <c r="V446" s="18">
        <f t="shared" si="441"/>
        <v>4574529.09</v>
      </c>
      <c r="W446" s="18">
        <v>0</v>
      </c>
      <c r="X446" s="18">
        <f t="shared" si="442"/>
        <v>42543120.560000002</v>
      </c>
      <c r="Y446" s="18">
        <f t="shared" si="438"/>
        <v>18232765.949999999</v>
      </c>
      <c r="Z446" s="18">
        <v>0</v>
      </c>
      <c r="AA446" s="18">
        <v>0</v>
      </c>
      <c r="AB446" s="18">
        <f t="shared" si="439"/>
        <v>18217890.800000001</v>
      </c>
      <c r="AC446" s="18">
        <f t="shared" si="443"/>
        <v>1275252.3600000001</v>
      </c>
      <c r="AD446" s="18">
        <v>0</v>
      </c>
      <c r="AE446" s="18">
        <f t="shared" si="444"/>
        <v>11859846.91</v>
      </c>
      <c r="AF446" s="18">
        <f t="shared" si="440"/>
        <v>5082791.53</v>
      </c>
      <c r="AG446" s="18">
        <v>0</v>
      </c>
      <c r="AH446" s="18">
        <v>0</v>
      </c>
      <c r="AI446" s="73">
        <v>0.78200000000000003</v>
      </c>
      <c r="AJ446" s="81">
        <f t="shared" si="445"/>
        <v>0.218</v>
      </c>
      <c r="AK446" s="23">
        <f t="shared" si="408"/>
        <v>83568306.400000006</v>
      </c>
      <c r="AL446" s="22">
        <f t="shared" si="446"/>
        <v>65350415.600000001</v>
      </c>
      <c r="AM446" s="22">
        <f t="shared" si="447"/>
        <v>18217890.800000001</v>
      </c>
      <c r="AN446" s="74" t="b">
        <f t="shared" si="448"/>
        <v>1</v>
      </c>
      <c r="AO446" s="74" t="b">
        <f t="shared" si="449"/>
        <v>1</v>
      </c>
      <c r="AP446" s="74" t="b">
        <f t="shared" si="450"/>
        <v>1</v>
      </c>
      <c r="AQ446" s="5"/>
      <c r="AR446" s="28" t="s">
        <v>1152</v>
      </c>
      <c r="AS446" s="30" t="s">
        <v>1153</v>
      </c>
      <c r="AT446" t="b">
        <f t="shared" si="451"/>
        <v>1</v>
      </c>
      <c r="AU446" t="b">
        <f t="shared" si="452"/>
        <v>1</v>
      </c>
      <c r="AV446" t="b">
        <f t="shared" si="453"/>
        <v>1</v>
      </c>
      <c r="AW446" s="83">
        <f t="shared" si="428"/>
        <v>7.0000000000000007E-2</v>
      </c>
      <c r="AX446" s="83">
        <f t="shared" si="429"/>
        <v>7.0000000000000007E-2</v>
      </c>
      <c r="AY446" s="72" t="b">
        <f t="shared" si="430"/>
        <v>1</v>
      </c>
    </row>
    <row r="447" spans="1:51" ht="23.25" x14ac:dyDescent="0.35">
      <c r="A447" s="49">
        <v>192</v>
      </c>
      <c r="B447" s="77" t="s">
        <v>204</v>
      </c>
      <c r="C447" s="50">
        <v>2065</v>
      </c>
      <c r="D447" s="51">
        <v>43463</v>
      </c>
      <c r="E447" s="52">
        <v>742.9</v>
      </c>
      <c r="F447" s="53">
        <v>43</v>
      </c>
      <c r="G447" s="52">
        <v>742.9</v>
      </c>
      <c r="H447" s="53">
        <v>43</v>
      </c>
      <c r="I447" s="54" t="s">
        <v>1168</v>
      </c>
      <c r="J447" s="54" t="s">
        <v>1169</v>
      </c>
      <c r="K447" s="55">
        <v>43</v>
      </c>
      <c r="L447" s="55">
        <v>43</v>
      </c>
      <c r="M447" s="56">
        <v>742.9</v>
      </c>
      <c r="N447" s="39"/>
      <c r="O447" s="39"/>
      <c r="P447" s="39"/>
      <c r="Q447" s="56">
        <v>742.9</v>
      </c>
      <c r="R447" s="57"/>
      <c r="S447" s="57"/>
      <c r="T447" s="18">
        <f t="shared" si="436"/>
        <v>80595735.200000003</v>
      </c>
      <c r="U447" s="18">
        <f t="shared" si="437"/>
        <v>63025864.93</v>
      </c>
      <c r="V447" s="18">
        <f t="shared" si="441"/>
        <v>4411810.55</v>
      </c>
      <c r="W447" s="18">
        <v>0</v>
      </c>
      <c r="X447" s="18">
        <f t="shared" si="442"/>
        <v>41029838.07</v>
      </c>
      <c r="Y447" s="18">
        <f t="shared" si="438"/>
        <v>17584216.309999999</v>
      </c>
      <c r="Z447" s="18">
        <v>0</v>
      </c>
      <c r="AA447" s="18">
        <v>0</v>
      </c>
      <c r="AB447" s="18">
        <f t="shared" si="439"/>
        <v>17569870.27</v>
      </c>
      <c r="AC447" s="18">
        <f t="shared" si="443"/>
        <v>1229890.92</v>
      </c>
      <c r="AD447" s="18">
        <v>0</v>
      </c>
      <c r="AE447" s="18">
        <f t="shared" si="444"/>
        <v>11437985.550000001</v>
      </c>
      <c r="AF447" s="18">
        <f t="shared" si="440"/>
        <v>4901993.8</v>
      </c>
      <c r="AG447" s="18">
        <v>0</v>
      </c>
      <c r="AH447" s="18">
        <v>0</v>
      </c>
      <c r="AI447" s="73">
        <v>0.78200000000000003</v>
      </c>
      <c r="AJ447" s="81">
        <f t="shared" si="445"/>
        <v>0.218</v>
      </c>
      <c r="AK447" s="23">
        <f t="shared" si="408"/>
        <v>80595735.200000003</v>
      </c>
      <c r="AL447" s="22">
        <f t="shared" si="446"/>
        <v>63025864.93</v>
      </c>
      <c r="AM447" s="22">
        <f t="shared" si="447"/>
        <v>17569870.27</v>
      </c>
      <c r="AN447" s="74" t="b">
        <f t="shared" si="448"/>
        <v>1</v>
      </c>
      <c r="AO447" s="74" t="b">
        <f t="shared" si="449"/>
        <v>1</v>
      </c>
      <c r="AP447" s="74" t="b">
        <f t="shared" si="450"/>
        <v>1</v>
      </c>
      <c r="AQ447" s="5"/>
      <c r="AR447" s="28" t="s">
        <v>1152</v>
      </c>
      <c r="AS447" s="30" t="s">
        <v>1153</v>
      </c>
      <c r="AT447" t="b">
        <f t="shared" si="451"/>
        <v>1</v>
      </c>
      <c r="AU447" t="b">
        <f t="shared" si="452"/>
        <v>1</v>
      </c>
      <c r="AV447" t="b">
        <f t="shared" si="453"/>
        <v>1</v>
      </c>
      <c r="AW447" s="83">
        <f t="shared" si="428"/>
        <v>7.0000000000000007E-2</v>
      </c>
      <c r="AX447" s="83">
        <f t="shared" si="429"/>
        <v>7.0000000000000007E-2</v>
      </c>
      <c r="AY447" s="72" t="b">
        <f t="shared" si="430"/>
        <v>1</v>
      </c>
    </row>
    <row r="448" spans="1:51" ht="23.25" x14ac:dyDescent="0.35">
      <c r="A448" s="49">
        <v>193</v>
      </c>
      <c r="B448" s="77" t="s">
        <v>205</v>
      </c>
      <c r="C448" s="50">
        <v>2065</v>
      </c>
      <c r="D448" s="51">
        <v>43463</v>
      </c>
      <c r="E448" s="52">
        <v>748.1</v>
      </c>
      <c r="F448" s="53">
        <v>36</v>
      </c>
      <c r="G448" s="52">
        <v>748.1</v>
      </c>
      <c r="H448" s="53">
        <v>36</v>
      </c>
      <c r="I448" s="54" t="s">
        <v>1168</v>
      </c>
      <c r="J448" s="54" t="s">
        <v>1169</v>
      </c>
      <c r="K448" s="55">
        <v>36</v>
      </c>
      <c r="L448" s="55">
        <v>36</v>
      </c>
      <c r="M448" s="56">
        <v>748.1</v>
      </c>
      <c r="N448" s="39"/>
      <c r="O448" s="39"/>
      <c r="P448" s="39"/>
      <c r="Q448" s="56">
        <v>748.1</v>
      </c>
      <c r="R448" s="57"/>
      <c r="S448" s="57"/>
      <c r="T448" s="18">
        <f t="shared" si="436"/>
        <v>81159872.799999997</v>
      </c>
      <c r="U448" s="18">
        <f t="shared" si="437"/>
        <v>63467020.530000001</v>
      </c>
      <c r="V448" s="18">
        <f t="shared" si="441"/>
        <v>4442691.4400000004</v>
      </c>
      <c r="W448" s="18">
        <v>0</v>
      </c>
      <c r="X448" s="18">
        <f t="shared" si="442"/>
        <v>41317030.359999999</v>
      </c>
      <c r="Y448" s="18">
        <f t="shared" si="438"/>
        <v>17707298.73</v>
      </c>
      <c r="Z448" s="18">
        <v>0</v>
      </c>
      <c r="AA448" s="18">
        <v>0</v>
      </c>
      <c r="AB448" s="18">
        <f t="shared" si="439"/>
        <v>17692852.27</v>
      </c>
      <c r="AC448" s="18">
        <f t="shared" si="443"/>
        <v>1238499.6599999999</v>
      </c>
      <c r="AD448" s="18">
        <v>0</v>
      </c>
      <c r="AE448" s="18">
        <f t="shared" si="444"/>
        <v>11518046.83</v>
      </c>
      <c r="AF448" s="18">
        <f t="shared" si="440"/>
        <v>4936305.78</v>
      </c>
      <c r="AG448" s="18">
        <v>0</v>
      </c>
      <c r="AH448" s="18">
        <v>0</v>
      </c>
      <c r="AI448" s="73">
        <v>0.78200000000000003</v>
      </c>
      <c r="AJ448" s="81">
        <f t="shared" si="445"/>
        <v>0.218</v>
      </c>
      <c r="AK448" s="23">
        <f t="shared" si="408"/>
        <v>81159872.799999997</v>
      </c>
      <c r="AL448" s="22">
        <f t="shared" si="446"/>
        <v>63467020.530000001</v>
      </c>
      <c r="AM448" s="22">
        <f t="shared" si="447"/>
        <v>17692852.27</v>
      </c>
      <c r="AN448" s="74" t="b">
        <f t="shared" si="448"/>
        <v>1</v>
      </c>
      <c r="AO448" s="74" t="b">
        <f t="shared" si="449"/>
        <v>1</v>
      </c>
      <c r="AP448" s="74" t="b">
        <f t="shared" si="450"/>
        <v>1</v>
      </c>
      <c r="AQ448" s="5"/>
      <c r="AR448" s="28" t="s">
        <v>1152</v>
      </c>
      <c r="AS448" s="30" t="s">
        <v>1153</v>
      </c>
      <c r="AT448" t="b">
        <f t="shared" si="451"/>
        <v>1</v>
      </c>
      <c r="AU448" t="b">
        <f t="shared" si="452"/>
        <v>1</v>
      </c>
      <c r="AV448" t="b">
        <f t="shared" si="453"/>
        <v>1</v>
      </c>
      <c r="AW448" s="83">
        <f t="shared" si="428"/>
        <v>7.0000000000000007E-2</v>
      </c>
      <c r="AX448" s="83">
        <f t="shared" si="429"/>
        <v>7.0000000000000007E-2</v>
      </c>
      <c r="AY448" s="72" t="b">
        <f t="shared" si="430"/>
        <v>1</v>
      </c>
    </row>
    <row r="449" spans="1:51" s="14" customFormat="1" ht="20.25" customHeight="1" x14ac:dyDescent="0.35">
      <c r="A449" s="181" t="s">
        <v>206</v>
      </c>
      <c r="B449" s="181"/>
      <c r="C449" s="181"/>
      <c r="D449" s="181"/>
      <c r="E449" s="58">
        <f>SUM(E450:E474)</f>
        <v>6833.5</v>
      </c>
      <c r="F449" s="59">
        <f t="shared" ref="F449:AH449" si="454">SUM(F450:F474)</f>
        <v>439</v>
      </c>
      <c r="G449" s="47">
        <f t="shared" si="454"/>
        <v>6833.5</v>
      </c>
      <c r="H449" s="6">
        <f t="shared" si="454"/>
        <v>439</v>
      </c>
      <c r="I449" s="6"/>
      <c r="J449" s="6"/>
      <c r="K449" s="32">
        <f t="shared" ref="K449:M449" si="455">SUM(K450:K474)</f>
        <v>439</v>
      </c>
      <c r="L449" s="32">
        <f t="shared" si="455"/>
        <v>439</v>
      </c>
      <c r="M449" s="31">
        <f t="shared" si="455"/>
        <v>6833.5</v>
      </c>
      <c r="N449" s="32">
        <f t="shared" si="454"/>
        <v>0</v>
      </c>
      <c r="O449" s="32">
        <f t="shared" si="454"/>
        <v>0</v>
      </c>
      <c r="P449" s="32">
        <f t="shared" si="454"/>
        <v>0</v>
      </c>
      <c r="Q449" s="31">
        <f t="shared" si="454"/>
        <v>6833.5</v>
      </c>
      <c r="R449" s="48">
        <f t="shared" si="454"/>
        <v>0</v>
      </c>
      <c r="S449" s="48">
        <f t="shared" si="454"/>
        <v>0</v>
      </c>
      <c r="T449" s="19">
        <f t="shared" si="454"/>
        <v>741352748</v>
      </c>
      <c r="U449" s="19">
        <f t="shared" si="454"/>
        <v>662769356.72000003</v>
      </c>
      <c r="V449" s="19">
        <f t="shared" si="454"/>
        <v>86160016.370000005</v>
      </c>
      <c r="W449" s="19">
        <f t="shared" si="454"/>
        <v>0</v>
      </c>
      <c r="X449" s="19">
        <f t="shared" si="454"/>
        <v>403626538.25</v>
      </c>
      <c r="Y449" s="19">
        <f t="shared" si="454"/>
        <v>172982802.09999999</v>
      </c>
      <c r="Z449" s="19">
        <f t="shared" si="454"/>
        <v>0</v>
      </c>
      <c r="AA449" s="19">
        <f t="shared" si="454"/>
        <v>0</v>
      </c>
      <c r="AB449" s="19">
        <f t="shared" si="454"/>
        <v>78583391.280000001</v>
      </c>
      <c r="AC449" s="19">
        <f t="shared" si="454"/>
        <v>10215840.83</v>
      </c>
      <c r="AD449" s="19">
        <f t="shared" si="454"/>
        <v>0</v>
      </c>
      <c r="AE449" s="19">
        <f t="shared" si="454"/>
        <v>47857285.329999998</v>
      </c>
      <c r="AF449" s="19">
        <f t="shared" si="454"/>
        <v>20510265.120000001</v>
      </c>
      <c r="AG449" s="19">
        <f t="shared" si="454"/>
        <v>0</v>
      </c>
      <c r="AH449" s="19">
        <f t="shared" si="454"/>
        <v>0</v>
      </c>
      <c r="AI449" s="73">
        <v>0.89400000000000002</v>
      </c>
      <c r="AJ449" s="73">
        <f t="shared" si="445"/>
        <v>0.106</v>
      </c>
      <c r="AK449" s="23">
        <f t="shared" si="408"/>
        <v>741352748</v>
      </c>
      <c r="AL449" s="23">
        <f t="shared" si="446"/>
        <v>662769356.71000004</v>
      </c>
      <c r="AM449" s="23">
        <f t="shared" si="447"/>
        <v>78583391.290000007</v>
      </c>
      <c r="AN449" s="74" t="b">
        <f t="shared" si="448"/>
        <v>1</v>
      </c>
      <c r="AO449" s="74" t="b">
        <f t="shared" si="449"/>
        <v>0</v>
      </c>
      <c r="AP449" s="74" t="b">
        <f t="shared" si="450"/>
        <v>0</v>
      </c>
      <c r="AQ449" s="6"/>
      <c r="AR449" s="29"/>
      <c r="AS449" s="29"/>
      <c r="AT449" t="b">
        <f t="shared" si="451"/>
        <v>1</v>
      </c>
      <c r="AU449" t="b">
        <f t="shared" si="452"/>
        <v>1</v>
      </c>
      <c r="AV449" t="b">
        <f t="shared" si="453"/>
        <v>1</v>
      </c>
      <c r="AW449" s="83">
        <f t="shared" si="428"/>
        <v>0.13</v>
      </c>
      <c r="AX449" s="83">
        <f t="shared" si="429"/>
        <v>0.13</v>
      </c>
      <c r="AY449" s="72" t="b">
        <f t="shared" si="430"/>
        <v>1</v>
      </c>
    </row>
    <row r="450" spans="1:51" ht="23.25" x14ac:dyDescent="0.35">
      <c r="A450" s="49">
        <v>194</v>
      </c>
      <c r="B450" s="77" t="s">
        <v>207</v>
      </c>
      <c r="C450" s="50" t="s">
        <v>208</v>
      </c>
      <c r="D450" s="51">
        <v>43938</v>
      </c>
      <c r="E450" s="52">
        <v>279</v>
      </c>
      <c r="F450" s="53">
        <v>22</v>
      </c>
      <c r="G450" s="52">
        <v>279</v>
      </c>
      <c r="H450" s="53">
        <v>22</v>
      </c>
      <c r="I450" s="54" t="s">
        <v>1168</v>
      </c>
      <c r="J450" s="54" t="s">
        <v>1169</v>
      </c>
      <c r="K450" s="55">
        <v>22</v>
      </c>
      <c r="L450" s="55">
        <v>22</v>
      </c>
      <c r="M450" s="56">
        <v>279</v>
      </c>
      <c r="N450" s="39"/>
      <c r="O450" s="39"/>
      <c r="P450" s="39"/>
      <c r="Q450" s="56">
        <v>279</v>
      </c>
      <c r="R450" s="57"/>
      <c r="S450" s="57"/>
      <c r="T450" s="18">
        <f t="shared" ref="T450:T474" si="456">AK450</f>
        <v>30268152</v>
      </c>
      <c r="U450" s="18">
        <f t="shared" ref="U450:U474" si="457">T450*AI450</f>
        <v>27059727.890000001</v>
      </c>
      <c r="V450" s="18">
        <f>U450*0.13</f>
        <v>3517764.63</v>
      </c>
      <c r="W450" s="18">
        <v>0</v>
      </c>
      <c r="X450" s="18">
        <f>(U450-V450)*0.7</f>
        <v>16479374.279999999</v>
      </c>
      <c r="Y450" s="18">
        <f t="shared" ref="Y450:Y474" si="458">U450-X450-V450</f>
        <v>7062588.9800000004</v>
      </c>
      <c r="Z450" s="18">
        <v>0</v>
      </c>
      <c r="AA450" s="18">
        <v>0</v>
      </c>
      <c r="AB450" s="18">
        <f t="shared" ref="AB450:AB474" si="459">T450-U450</f>
        <v>3208424.11</v>
      </c>
      <c r="AC450" s="18">
        <f>AB450*0.13</f>
        <v>417095.13</v>
      </c>
      <c r="AD450" s="18">
        <v>0</v>
      </c>
      <c r="AE450" s="18">
        <f>(AB450-AC450)*0.7</f>
        <v>1953930.29</v>
      </c>
      <c r="AF450" s="18">
        <f t="shared" ref="AF450:AF474" si="460">AB450-AE450-AC450</f>
        <v>837398.69</v>
      </c>
      <c r="AG450" s="18">
        <v>0</v>
      </c>
      <c r="AH450" s="18">
        <v>0</v>
      </c>
      <c r="AI450" s="73">
        <v>0.89400000000000002</v>
      </c>
      <c r="AJ450" s="81">
        <f t="shared" si="445"/>
        <v>0.106</v>
      </c>
      <c r="AK450" s="23">
        <f t="shared" si="408"/>
        <v>30268152</v>
      </c>
      <c r="AL450" s="22">
        <f t="shared" si="446"/>
        <v>27059727.890000001</v>
      </c>
      <c r="AM450" s="22">
        <f t="shared" si="447"/>
        <v>3208424.11</v>
      </c>
      <c r="AN450" s="74" t="b">
        <f t="shared" si="448"/>
        <v>1</v>
      </c>
      <c r="AO450" s="74" t="b">
        <f t="shared" si="449"/>
        <v>1</v>
      </c>
      <c r="AP450" s="74" t="b">
        <f t="shared" si="450"/>
        <v>1</v>
      </c>
      <c r="AQ450" s="5"/>
      <c r="AR450" s="28" t="s">
        <v>1156</v>
      </c>
      <c r="AS450" s="28" t="s">
        <v>1158</v>
      </c>
      <c r="AT450" t="b">
        <f t="shared" si="451"/>
        <v>1</v>
      </c>
      <c r="AU450" t="b">
        <f t="shared" si="452"/>
        <v>1</v>
      </c>
      <c r="AV450" t="b">
        <f t="shared" si="453"/>
        <v>1</v>
      </c>
      <c r="AW450" s="83">
        <f t="shared" si="428"/>
        <v>0.13</v>
      </c>
      <c r="AX450" s="83">
        <f t="shared" si="429"/>
        <v>0.13</v>
      </c>
      <c r="AY450" s="72" t="b">
        <f t="shared" si="430"/>
        <v>1</v>
      </c>
    </row>
    <row r="451" spans="1:51" ht="23.25" x14ac:dyDescent="0.35">
      <c r="A451" s="49">
        <v>195</v>
      </c>
      <c r="B451" s="77" t="s">
        <v>209</v>
      </c>
      <c r="C451" s="50" t="s">
        <v>210</v>
      </c>
      <c r="D451" s="51">
        <v>43938</v>
      </c>
      <c r="E451" s="52">
        <v>454.8</v>
      </c>
      <c r="F451" s="53">
        <v>17</v>
      </c>
      <c r="G451" s="52">
        <v>454.8</v>
      </c>
      <c r="H451" s="53">
        <v>17</v>
      </c>
      <c r="I451" s="54" t="s">
        <v>1168</v>
      </c>
      <c r="J451" s="54" t="s">
        <v>1169</v>
      </c>
      <c r="K451" s="55">
        <v>17</v>
      </c>
      <c r="L451" s="55">
        <v>17</v>
      </c>
      <c r="M451" s="56">
        <v>454.8</v>
      </c>
      <c r="N451" s="39"/>
      <c r="O451" s="39"/>
      <c r="P451" s="39"/>
      <c r="Q451" s="56">
        <v>454.8</v>
      </c>
      <c r="R451" s="57"/>
      <c r="S451" s="57"/>
      <c r="T451" s="18">
        <f t="shared" si="456"/>
        <v>49340342.399999999</v>
      </c>
      <c r="U451" s="18">
        <f t="shared" si="457"/>
        <v>44110266.109999999</v>
      </c>
      <c r="V451" s="18">
        <f t="shared" ref="V451:V474" si="461">U451*0.13</f>
        <v>5734334.5899999999</v>
      </c>
      <c r="W451" s="18">
        <v>0</v>
      </c>
      <c r="X451" s="18">
        <f t="shared" ref="X451:X474" si="462">(U451-V451)*0.7</f>
        <v>26863152.059999999</v>
      </c>
      <c r="Y451" s="18">
        <f t="shared" si="458"/>
        <v>11512779.460000001</v>
      </c>
      <c r="Z451" s="18">
        <v>0</v>
      </c>
      <c r="AA451" s="18">
        <v>0</v>
      </c>
      <c r="AB451" s="18">
        <f t="shared" si="459"/>
        <v>5230076.29</v>
      </c>
      <c r="AC451" s="18">
        <f t="shared" ref="AC451:AC474" si="463">AB451*0.13</f>
        <v>679909.92</v>
      </c>
      <c r="AD451" s="18">
        <v>0</v>
      </c>
      <c r="AE451" s="18">
        <f t="shared" ref="AE451:AE474" si="464">(AB451-AC451)*0.7</f>
        <v>3185116.46</v>
      </c>
      <c r="AF451" s="18">
        <f t="shared" si="460"/>
        <v>1365049.91</v>
      </c>
      <c r="AG451" s="18">
        <v>0</v>
      </c>
      <c r="AH451" s="18">
        <v>0</v>
      </c>
      <c r="AI451" s="73">
        <v>0.89400000000000002</v>
      </c>
      <c r="AJ451" s="81">
        <f t="shared" si="445"/>
        <v>0.106</v>
      </c>
      <c r="AK451" s="23">
        <f t="shared" si="408"/>
        <v>49340342.399999999</v>
      </c>
      <c r="AL451" s="22">
        <f t="shared" si="446"/>
        <v>44110266.109999999</v>
      </c>
      <c r="AM451" s="22">
        <f t="shared" si="447"/>
        <v>5230076.29</v>
      </c>
      <c r="AN451" s="74" t="b">
        <f t="shared" si="448"/>
        <v>1</v>
      </c>
      <c r="AO451" s="74" t="b">
        <f t="shared" si="449"/>
        <v>1</v>
      </c>
      <c r="AP451" s="74" t="b">
        <f t="shared" si="450"/>
        <v>1</v>
      </c>
      <c r="AQ451" s="5"/>
      <c r="AR451" s="28" t="s">
        <v>1156</v>
      </c>
      <c r="AS451" s="28" t="s">
        <v>1158</v>
      </c>
      <c r="AT451" t="b">
        <f t="shared" si="451"/>
        <v>1</v>
      </c>
      <c r="AU451" t="b">
        <f t="shared" si="452"/>
        <v>1</v>
      </c>
      <c r="AV451" t="b">
        <f t="shared" si="453"/>
        <v>1</v>
      </c>
      <c r="AW451" s="83">
        <f t="shared" si="428"/>
        <v>0.13</v>
      </c>
      <c r="AX451" s="83">
        <f t="shared" si="429"/>
        <v>0.13</v>
      </c>
      <c r="AY451" s="72" t="b">
        <f t="shared" si="430"/>
        <v>1</v>
      </c>
    </row>
    <row r="452" spans="1:51" ht="23.25" x14ac:dyDescent="0.35">
      <c r="A452" s="49">
        <v>196</v>
      </c>
      <c r="B452" s="77" t="s">
        <v>211</v>
      </c>
      <c r="C452" s="50" t="s">
        <v>212</v>
      </c>
      <c r="D452" s="51">
        <v>43938</v>
      </c>
      <c r="E452" s="52">
        <v>171</v>
      </c>
      <c r="F452" s="53">
        <v>19</v>
      </c>
      <c r="G452" s="52">
        <v>171</v>
      </c>
      <c r="H452" s="53">
        <v>19</v>
      </c>
      <c r="I452" s="54" t="s">
        <v>1168</v>
      </c>
      <c r="J452" s="54" t="s">
        <v>1169</v>
      </c>
      <c r="K452" s="55">
        <v>19</v>
      </c>
      <c r="L452" s="55">
        <v>19</v>
      </c>
      <c r="M452" s="56">
        <v>171</v>
      </c>
      <c r="N452" s="39"/>
      <c r="O452" s="39"/>
      <c r="P452" s="39"/>
      <c r="Q452" s="56">
        <v>171</v>
      </c>
      <c r="R452" s="57"/>
      <c r="S452" s="57"/>
      <c r="T452" s="18">
        <f t="shared" si="456"/>
        <v>18551448</v>
      </c>
      <c r="U452" s="18">
        <f t="shared" si="457"/>
        <v>16584994.51</v>
      </c>
      <c r="V452" s="18">
        <f t="shared" si="461"/>
        <v>2156049.29</v>
      </c>
      <c r="W452" s="18">
        <v>0</v>
      </c>
      <c r="X452" s="18">
        <f t="shared" si="462"/>
        <v>10100261.65</v>
      </c>
      <c r="Y452" s="18">
        <f t="shared" si="458"/>
        <v>4328683.57</v>
      </c>
      <c r="Z452" s="18">
        <v>0</v>
      </c>
      <c r="AA452" s="18">
        <v>0</v>
      </c>
      <c r="AB452" s="18">
        <f t="shared" si="459"/>
        <v>1966453.49</v>
      </c>
      <c r="AC452" s="18">
        <f t="shared" si="463"/>
        <v>255638.95</v>
      </c>
      <c r="AD452" s="18">
        <v>0</v>
      </c>
      <c r="AE452" s="18">
        <f t="shared" si="464"/>
        <v>1197570.18</v>
      </c>
      <c r="AF452" s="18">
        <f t="shared" si="460"/>
        <v>513244.36</v>
      </c>
      <c r="AG452" s="18">
        <v>0</v>
      </c>
      <c r="AH452" s="18">
        <v>0</v>
      </c>
      <c r="AI452" s="73">
        <v>0.89400000000000002</v>
      </c>
      <c r="AJ452" s="81">
        <f t="shared" si="445"/>
        <v>0.106</v>
      </c>
      <c r="AK452" s="23">
        <f t="shared" si="408"/>
        <v>18551448</v>
      </c>
      <c r="AL452" s="22">
        <f t="shared" si="446"/>
        <v>16584994.51</v>
      </c>
      <c r="AM452" s="22">
        <f t="shared" si="447"/>
        <v>1966453.49</v>
      </c>
      <c r="AN452" s="74" t="b">
        <f t="shared" si="448"/>
        <v>1</v>
      </c>
      <c r="AO452" s="74" t="b">
        <f t="shared" si="449"/>
        <v>1</v>
      </c>
      <c r="AP452" s="74" t="b">
        <f t="shared" si="450"/>
        <v>1</v>
      </c>
      <c r="AQ452" s="5"/>
      <c r="AR452" s="28" t="s">
        <v>1156</v>
      </c>
      <c r="AS452" s="28" t="s">
        <v>1158</v>
      </c>
      <c r="AT452" t="b">
        <f t="shared" si="451"/>
        <v>1</v>
      </c>
      <c r="AU452" t="b">
        <f t="shared" si="452"/>
        <v>1</v>
      </c>
      <c r="AV452" t="b">
        <f t="shared" si="453"/>
        <v>1</v>
      </c>
      <c r="AW452" s="83">
        <f t="shared" si="428"/>
        <v>0.13</v>
      </c>
      <c r="AX452" s="83">
        <f t="shared" si="429"/>
        <v>0.13</v>
      </c>
      <c r="AY452" s="72" t="b">
        <f t="shared" si="430"/>
        <v>1</v>
      </c>
    </row>
    <row r="453" spans="1:51" ht="23.25" x14ac:dyDescent="0.35">
      <c r="A453" s="49">
        <v>197</v>
      </c>
      <c r="B453" s="77" t="s">
        <v>213</v>
      </c>
      <c r="C453" s="50" t="s">
        <v>214</v>
      </c>
      <c r="D453" s="51">
        <v>43734</v>
      </c>
      <c r="E453" s="52">
        <v>454.3</v>
      </c>
      <c r="F453" s="53">
        <v>32</v>
      </c>
      <c r="G453" s="52">
        <v>454.3</v>
      </c>
      <c r="H453" s="53">
        <v>32</v>
      </c>
      <c r="I453" s="54" t="s">
        <v>1168</v>
      </c>
      <c r="J453" s="54" t="s">
        <v>1169</v>
      </c>
      <c r="K453" s="55">
        <v>32</v>
      </c>
      <c r="L453" s="55">
        <v>32</v>
      </c>
      <c r="M453" s="56">
        <v>454.3</v>
      </c>
      <c r="N453" s="39"/>
      <c r="O453" s="39"/>
      <c r="P453" s="39"/>
      <c r="Q453" s="56">
        <v>454.3</v>
      </c>
      <c r="R453" s="57"/>
      <c r="S453" s="57"/>
      <c r="T453" s="18">
        <f t="shared" si="456"/>
        <v>49286098.399999999</v>
      </c>
      <c r="U453" s="18">
        <f t="shared" si="457"/>
        <v>44061771.969999999</v>
      </c>
      <c r="V453" s="18">
        <f t="shared" si="461"/>
        <v>5728030.3600000003</v>
      </c>
      <c r="W453" s="18">
        <v>0</v>
      </c>
      <c r="X453" s="18">
        <f t="shared" si="462"/>
        <v>26833619.129999999</v>
      </c>
      <c r="Y453" s="18">
        <f t="shared" si="458"/>
        <v>11500122.48</v>
      </c>
      <c r="Z453" s="18">
        <v>0</v>
      </c>
      <c r="AA453" s="18">
        <v>0</v>
      </c>
      <c r="AB453" s="18">
        <f t="shared" si="459"/>
        <v>5224326.43</v>
      </c>
      <c r="AC453" s="18">
        <f t="shared" si="463"/>
        <v>679162.44</v>
      </c>
      <c r="AD453" s="18">
        <v>0</v>
      </c>
      <c r="AE453" s="18">
        <f t="shared" si="464"/>
        <v>3181614.79</v>
      </c>
      <c r="AF453" s="18">
        <f t="shared" si="460"/>
        <v>1363549.2</v>
      </c>
      <c r="AG453" s="18">
        <v>0</v>
      </c>
      <c r="AH453" s="18">
        <v>0</v>
      </c>
      <c r="AI453" s="73">
        <v>0.89400000000000002</v>
      </c>
      <c r="AJ453" s="81">
        <f t="shared" si="445"/>
        <v>0.106</v>
      </c>
      <c r="AK453" s="23">
        <f t="shared" si="408"/>
        <v>49286098.399999999</v>
      </c>
      <c r="AL453" s="22">
        <f t="shared" si="446"/>
        <v>44061771.969999999</v>
      </c>
      <c r="AM453" s="22">
        <f t="shared" si="447"/>
        <v>5224326.43</v>
      </c>
      <c r="AN453" s="74" t="b">
        <f t="shared" si="448"/>
        <v>1</v>
      </c>
      <c r="AO453" s="74" t="b">
        <f t="shared" si="449"/>
        <v>1</v>
      </c>
      <c r="AP453" s="74" t="b">
        <f t="shared" si="450"/>
        <v>1</v>
      </c>
      <c r="AQ453" s="5"/>
      <c r="AR453" s="28" t="s">
        <v>1156</v>
      </c>
      <c r="AS453" s="28" t="s">
        <v>1158</v>
      </c>
      <c r="AT453" t="b">
        <f t="shared" si="451"/>
        <v>1</v>
      </c>
      <c r="AU453" t="b">
        <f t="shared" si="452"/>
        <v>1</v>
      </c>
      <c r="AV453" t="b">
        <f t="shared" si="453"/>
        <v>1</v>
      </c>
      <c r="AW453" s="83">
        <f t="shared" si="428"/>
        <v>0.13</v>
      </c>
      <c r="AX453" s="83">
        <f t="shared" si="429"/>
        <v>0.13</v>
      </c>
      <c r="AY453" s="72" t="b">
        <f t="shared" si="430"/>
        <v>1</v>
      </c>
    </row>
    <row r="454" spans="1:51" ht="23.25" x14ac:dyDescent="0.35">
      <c r="A454" s="49">
        <v>198</v>
      </c>
      <c r="B454" s="77" t="s">
        <v>215</v>
      </c>
      <c r="C454" s="50" t="s">
        <v>216</v>
      </c>
      <c r="D454" s="51">
        <v>43938</v>
      </c>
      <c r="E454" s="52">
        <v>189.2</v>
      </c>
      <c r="F454" s="53">
        <v>11</v>
      </c>
      <c r="G454" s="52">
        <v>189.2</v>
      </c>
      <c r="H454" s="53">
        <v>11</v>
      </c>
      <c r="I454" s="54" t="s">
        <v>1168</v>
      </c>
      <c r="J454" s="54" t="s">
        <v>1169</v>
      </c>
      <c r="K454" s="55">
        <v>11</v>
      </c>
      <c r="L454" s="55">
        <v>11</v>
      </c>
      <c r="M454" s="56">
        <v>189.2</v>
      </c>
      <c r="N454" s="39"/>
      <c r="O454" s="39"/>
      <c r="P454" s="39"/>
      <c r="Q454" s="56">
        <v>189.2</v>
      </c>
      <c r="R454" s="57"/>
      <c r="S454" s="57"/>
      <c r="T454" s="18">
        <f t="shared" si="456"/>
        <v>20525929.600000001</v>
      </c>
      <c r="U454" s="18">
        <f t="shared" si="457"/>
        <v>18350181.059999999</v>
      </c>
      <c r="V454" s="18">
        <f t="shared" si="461"/>
        <v>2385523.54</v>
      </c>
      <c r="W454" s="18">
        <v>0</v>
      </c>
      <c r="X454" s="18">
        <f t="shared" si="462"/>
        <v>11175260.26</v>
      </c>
      <c r="Y454" s="18">
        <f t="shared" si="458"/>
        <v>4789397.26</v>
      </c>
      <c r="Z454" s="18">
        <v>0</v>
      </c>
      <c r="AA454" s="18">
        <v>0</v>
      </c>
      <c r="AB454" s="18">
        <f t="shared" si="459"/>
        <v>2175748.54</v>
      </c>
      <c r="AC454" s="18">
        <f t="shared" si="463"/>
        <v>282847.31</v>
      </c>
      <c r="AD454" s="18">
        <v>0</v>
      </c>
      <c r="AE454" s="18">
        <f t="shared" si="464"/>
        <v>1325030.8600000001</v>
      </c>
      <c r="AF454" s="18">
        <f t="shared" si="460"/>
        <v>567870.37</v>
      </c>
      <c r="AG454" s="18">
        <v>0</v>
      </c>
      <c r="AH454" s="18">
        <v>0</v>
      </c>
      <c r="AI454" s="73">
        <v>0.89400000000000002</v>
      </c>
      <c r="AJ454" s="81">
        <f t="shared" si="445"/>
        <v>0.106</v>
      </c>
      <c r="AK454" s="23">
        <f t="shared" si="408"/>
        <v>20525929.600000001</v>
      </c>
      <c r="AL454" s="22">
        <f t="shared" si="446"/>
        <v>18350181.059999999</v>
      </c>
      <c r="AM454" s="22">
        <f t="shared" si="447"/>
        <v>2175748.54</v>
      </c>
      <c r="AN454" s="74" t="b">
        <f t="shared" si="448"/>
        <v>1</v>
      </c>
      <c r="AO454" s="74" t="b">
        <f t="shared" si="449"/>
        <v>1</v>
      </c>
      <c r="AP454" s="74" t="b">
        <f t="shared" si="450"/>
        <v>1</v>
      </c>
      <c r="AQ454" s="5"/>
      <c r="AR454" s="28" t="s">
        <v>1156</v>
      </c>
      <c r="AS454" s="28" t="s">
        <v>1158</v>
      </c>
      <c r="AT454" t="b">
        <f t="shared" si="451"/>
        <v>1</v>
      </c>
      <c r="AU454" t="b">
        <f t="shared" si="452"/>
        <v>1</v>
      </c>
      <c r="AV454" t="b">
        <f t="shared" si="453"/>
        <v>1</v>
      </c>
      <c r="AW454" s="83">
        <f t="shared" si="428"/>
        <v>0.13</v>
      </c>
      <c r="AX454" s="83">
        <f t="shared" si="429"/>
        <v>0.13</v>
      </c>
      <c r="AY454" s="72" t="b">
        <f t="shared" si="430"/>
        <v>1</v>
      </c>
    </row>
    <row r="455" spans="1:51" ht="23.25" x14ac:dyDescent="0.35">
      <c r="A455" s="49">
        <v>199</v>
      </c>
      <c r="B455" s="77" t="s">
        <v>217</v>
      </c>
      <c r="C455" s="50" t="s">
        <v>218</v>
      </c>
      <c r="D455" s="51">
        <v>43938</v>
      </c>
      <c r="E455" s="52">
        <v>254.7</v>
      </c>
      <c r="F455" s="53">
        <v>24</v>
      </c>
      <c r="G455" s="52">
        <v>254.7</v>
      </c>
      <c r="H455" s="53">
        <v>24</v>
      </c>
      <c r="I455" s="54" t="s">
        <v>1168</v>
      </c>
      <c r="J455" s="54" t="s">
        <v>1169</v>
      </c>
      <c r="K455" s="55">
        <v>24</v>
      </c>
      <c r="L455" s="55">
        <v>24</v>
      </c>
      <c r="M455" s="56">
        <v>254.7</v>
      </c>
      <c r="N455" s="39"/>
      <c r="O455" s="39"/>
      <c r="P455" s="39"/>
      <c r="Q455" s="56">
        <v>254.7</v>
      </c>
      <c r="R455" s="57"/>
      <c r="S455" s="57"/>
      <c r="T455" s="18">
        <f t="shared" si="456"/>
        <v>27631893.600000001</v>
      </c>
      <c r="U455" s="18">
        <f t="shared" si="457"/>
        <v>24702912.879999999</v>
      </c>
      <c r="V455" s="18">
        <f t="shared" si="461"/>
        <v>3211378.67</v>
      </c>
      <c r="W455" s="18">
        <v>0</v>
      </c>
      <c r="X455" s="18">
        <f t="shared" si="462"/>
        <v>15044073.949999999</v>
      </c>
      <c r="Y455" s="18">
        <f t="shared" si="458"/>
        <v>6447460.2599999998</v>
      </c>
      <c r="Z455" s="18">
        <v>0</v>
      </c>
      <c r="AA455" s="18">
        <v>0</v>
      </c>
      <c r="AB455" s="18">
        <f t="shared" si="459"/>
        <v>2928980.72</v>
      </c>
      <c r="AC455" s="18">
        <f t="shared" si="463"/>
        <v>380767.49</v>
      </c>
      <c r="AD455" s="18">
        <v>0</v>
      </c>
      <c r="AE455" s="18">
        <f t="shared" si="464"/>
        <v>1783749.26</v>
      </c>
      <c r="AF455" s="18">
        <f t="shared" si="460"/>
        <v>764463.97</v>
      </c>
      <c r="AG455" s="18">
        <v>0</v>
      </c>
      <c r="AH455" s="18">
        <v>0</v>
      </c>
      <c r="AI455" s="73">
        <v>0.89400000000000002</v>
      </c>
      <c r="AJ455" s="81">
        <f t="shared" si="445"/>
        <v>0.106</v>
      </c>
      <c r="AK455" s="23">
        <f t="shared" si="408"/>
        <v>27631893.600000001</v>
      </c>
      <c r="AL455" s="22">
        <f t="shared" si="446"/>
        <v>24702912.879999999</v>
      </c>
      <c r="AM455" s="22">
        <f t="shared" si="447"/>
        <v>2928980.72</v>
      </c>
      <c r="AN455" s="74" t="b">
        <f t="shared" si="448"/>
        <v>1</v>
      </c>
      <c r="AO455" s="74" t="b">
        <f t="shared" si="449"/>
        <v>1</v>
      </c>
      <c r="AP455" s="74" t="b">
        <f t="shared" si="450"/>
        <v>1</v>
      </c>
      <c r="AQ455" s="5"/>
      <c r="AR455" s="28" t="s">
        <v>1156</v>
      </c>
      <c r="AS455" s="28" t="s">
        <v>1158</v>
      </c>
      <c r="AT455" t="b">
        <f t="shared" si="451"/>
        <v>1</v>
      </c>
      <c r="AU455" t="b">
        <f t="shared" si="452"/>
        <v>1</v>
      </c>
      <c r="AV455" t="b">
        <f t="shared" si="453"/>
        <v>1</v>
      </c>
      <c r="AW455" s="83">
        <f t="shared" si="428"/>
        <v>0.13</v>
      </c>
      <c r="AX455" s="83">
        <f t="shared" si="429"/>
        <v>0.13</v>
      </c>
      <c r="AY455" s="72" t="b">
        <f t="shared" si="430"/>
        <v>1</v>
      </c>
    </row>
    <row r="456" spans="1:51" ht="23.25" x14ac:dyDescent="0.35">
      <c r="A456" s="49">
        <v>200</v>
      </c>
      <c r="B456" s="77" t="s">
        <v>219</v>
      </c>
      <c r="C456" s="50" t="s">
        <v>220</v>
      </c>
      <c r="D456" s="51">
        <v>43718</v>
      </c>
      <c r="E456" s="52">
        <v>208.3</v>
      </c>
      <c r="F456" s="53">
        <v>8</v>
      </c>
      <c r="G456" s="52">
        <v>208.3</v>
      </c>
      <c r="H456" s="53">
        <v>8</v>
      </c>
      <c r="I456" s="54" t="s">
        <v>1168</v>
      </c>
      <c r="J456" s="54" t="s">
        <v>1169</v>
      </c>
      <c r="K456" s="55">
        <v>8</v>
      </c>
      <c r="L456" s="55">
        <v>8</v>
      </c>
      <c r="M456" s="56">
        <v>208.3</v>
      </c>
      <c r="N456" s="39"/>
      <c r="O456" s="39"/>
      <c r="P456" s="39"/>
      <c r="Q456" s="56">
        <v>208.3</v>
      </c>
      <c r="R456" s="57"/>
      <c r="S456" s="57"/>
      <c r="T456" s="18">
        <f t="shared" si="456"/>
        <v>22598050.399999999</v>
      </c>
      <c r="U456" s="18">
        <f t="shared" si="457"/>
        <v>20202657.059999999</v>
      </c>
      <c r="V456" s="18">
        <f t="shared" si="461"/>
        <v>2626345.42</v>
      </c>
      <c r="W456" s="18">
        <v>0</v>
      </c>
      <c r="X456" s="18">
        <f t="shared" si="462"/>
        <v>12303418.15</v>
      </c>
      <c r="Y456" s="18">
        <f t="shared" si="458"/>
        <v>5272893.49</v>
      </c>
      <c r="Z456" s="18">
        <v>0</v>
      </c>
      <c r="AA456" s="18">
        <v>0</v>
      </c>
      <c r="AB456" s="18">
        <f t="shared" si="459"/>
        <v>2395393.34</v>
      </c>
      <c r="AC456" s="18">
        <f t="shared" si="463"/>
        <v>311401.13</v>
      </c>
      <c r="AD456" s="18">
        <v>0</v>
      </c>
      <c r="AE456" s="18">
        <f t="shared" si="464"/>
        <v>1458794.55</v>
      </c>
      <c r="AF456" s="18">
        <f t="shared" si="460"/>
        <v>625197.66</v>
      </c>
      <c r="AG456" s="18">
        <v>0</v>
      </c>
      <c r="AH456" s="18">
        <v>0</v>
      </c>
      <c r="AI456" s="73">
        <v>0.89400000000000002</v>
      </c>
      <c r="AJ456" s="81">
        <f t="shared" si="445"/>
        <v>0.106</v>
      </c>
      <c r="AK456" s="23">
        <f t="shared" si="408"/>
        <v>22598050.399999999</v>
      </c>
      <c r="AL456" s="22">
        <f t="shared" si="446"/>
        <v>20202657.059999999</v>
      </c>
      <c r="AM456" s="22">
        <f t="shared" si="447"/>
        <v>2395393.34</v>
      </c>
      <c r="AN456" s="74" t="b">
        <f t="shared" si="448"/>
        <v>1</v>
      </c>
      <c r="AO456" s="74" t="b">
        <f t="shared" si="449"/>
        <v>1</v>
      </c>
      <c r="AP456" s="74" t="b">
        <f t="shared" si="450"/>
        <v>1</v>
      </c>
      <c r="AQ456" s="5"/>
      <c r="AR456" s="28" t="s">
        <v>1156</v>
      </c>
      <c r="AS456" s="28" t="s">
        <v>1158</v>
      </c>
      <c r="AT456" t="b">
        <f t="shared" si="451"/>
        <v>1</v>
      </c>
      <c r="AU456" t="b">
        <f t="shared" si="452"/>
        <v>1</v>
      </c>
      <c r="AV456" t="b">
        <f t="shared" si="453"/>
        <v>1</v>
      </c>
      <c r="AW456" s="83">
        <f t="shared" si="428"/>
        <v>0.13</v>
      </c>
      <c r="AX456" s="83">
        <f t="shared" si="429"/>
        <v>0.13</v>
      </c>
      <c r="AY456" s="72" t="b">
        <f t="shared" si="430"/>
        <v>1</v>
      </c>
    </row>
    <row r="457" spans="1:51" ht="23.25" x14ac:dyDescent="0.35">
      <c r="A457" s="49">
        <v>201</v>
      </c>
      <c r="B457" s="77" t="s">
        <v>221</v>
      </c>
      <c r="C457" s="50" t="s">
        <v>222</v>
      </c>
      <c r="D457" s="51">
        <v>43938</v>
      </c>
      <c r="E457" s="52">
        <v>133</v>
      </c>
      <c r="F457" s="53">
        <v>5</v>
      </c>
      <c r="G457" s="52">
        <v>133</v>
      </c>
      <c r="H457" s="53">
        <v>5</v>
      </c>
      <c r="I457" s="54" t="s">
        <v>1168</v>
      </c>
      <c r="J457" s="54" t="s">
        <v>1169</v>
      </c>
      <c r="K457" s="55">
        <v>5</v>
      </c>
      <c r="L457" s="55">
        <v>5</v>
      </c>
      <c r="M457" s="56">
        <v>133</v>
      </c>
      <c r="N457" s="39"/>
      <c r="O457" s="39"/>
      <c r="P457" s="39"/>
      <c r="Q457" s="56">
        <v>133</v>
      </c>
      <c r="R457" s="57"/>
      <c r="S457" s="57"/>
      <c r="T457" s="18">
        <f t="shared" si="456"/>
        <v>14428904</v>
      </c>
      <c r="U457" s="18">
        <f t="shared" si="457"/>
        <v>12899440.18</v>
      </c>
      <c r="V457" s="18">
        <f t="shared" si="461"/>
        <v>1676927.22</v>
      </c>
      <c r="W457" s="18">
        <v>0</v>
      </c>
      <c r="X457" s="18">
        <f t="shared" si="462"/>
        <v>7855759.0700000003</v>
      </c>
      <c r="Y457" s="18">
        <f t="shared" si="458"/>
        <v>3366753.89</v>
      </c>
      <c r="Z457" s="18">
        <v>0</v>
      </c>
      <c r="AA457" s="18">
        <v>0</v>
      </c>
      <c r="AB457" s="18">
        <f t="shared" si="459"/>
        <v>1529463.82</v>
      </c>
      <c r="AC457" s="18">
        <f t="shared" si="463"/>
        <v>198830.3</v>
      </c>
      <c r="AD457" s="18">
        <v>0</v>
      </c>
      <c r="AE457" s="18">
        <f t="shared" si="464"/>
        <v>931443.46</v>
      </c>
      <c r="AF457" s="18">
        <f t="shared" si="460"/>
        <v>399190.06</v>
      </c>
      <c r="AG457" s="18">
        <v>0</v>
      </c>
      <c r="AH457" s="18">
        <v>0</v>
      </c>
      <c r="AI457" s="73">
        <v>0.89400000000000002</v>
      </c>
      <c r="AJ457" s="81">
        <f t="shared" si="445"/>
        <v>0.106</v>
      </c>
      <c r="AK457" s="23">
        <f t="shared" ref="AK457:AK520" si="465">G457*108488</f>
        <v>14428904</v>
      </c>
      <c r="AL457" s="22">
        <f t="shared" si="446"/>
        <v>12899440.18</v>
      </c>
      <c r="AM457" s="22">
        <f t="shared" si="447"/>
        <v>1529463.82</v>
      </c>
      <c r="AN457" s="74" t="b">
        <f t="shared" si="448"/>
        <v>1</v>
      </c>
      <c r="AO457" s="74" t="b">
        <f t="shared" si="449"/>
        <v>1</v>
      </c>
      <c r="AP457" s="74" t="b">
        <f t="shared" si="450"/>
        <v>1</v>
      </c>
      <c r="AQ457" s="5"/>
      <c r="AR457" s="28" t="s">
        <v>1156</v>
      </c>
      <c r="AS457" s="28" t="s">
        <v>1158</v>
      </c>
      <c r="AT457" t="b">
        <f t="shared" si="451"/>
        <v>1</v>
      </c>
      <c r="AU457" t="b">
        <f t="shared" si="452"/>
        <v>1</v>
      </c>
      <c r="AV457" t="b">
        <f t="shared" si="453"/>
        <v>1</v>
      </c>
      <c r="AW457" s="83">
        <f t="shared" si="428"/>
        <v>0.13</v>
      </c>
      <c r="AX457" s="83">
        <f t="shared" si="429"/>
        <v>0.13</v>
      </c>
      <c r="AY457" s="72" t="b">
        <f t="shared" si="430"/>
        <v>1</v>
      </c>
    </row>
    <row r="458" spans="1:51" ht="23.25" x14ac:dyDescent="0.35">
      <c r="A458" s="49">
        <v>202</v>
      </c>
      <c r="B458" s="77" t="s">
        <v>223</v>
      </c>
      <c r="C458" s="50" t="s">
        <v>224</v>
      </c>
      <c r="D458" s="51">
        <v>43938</v>
      </c>
      <c r="E458" s="52">
        <v>240.8</v>
      </c>
      <c r="F458" s="53">
        <v>8</v>
      </c>
      <c r="G458" s="52">
        <v>240.8</v>
      </c>
      <c r="H458" s="53">
        <v>8</v>
      </c>
      <c r="I458" s="54" t="s">
        <v>1168</v>
      </c>
      <c r="J458" s="54" t="s">
        <v>1169</v>
      </c>
      <c r="K458" s="55">
        <v>8</v>
      </c>
      <c r="L458" s="55">
        <v>8</v>
      </c>
      <c r="M458" s="56">
        <v>240.8</v>
      </c>
      <c r="N458" s="39"/>
      <c r="O458" s="39"/>
      <c r="P458" s="39"/>
      <c r="Q458" s="56">
        <v>240.8</v>
      </c>
      <c r="R458" s="57"/>
      <c r="S458" s="57"/>
      <c r="T458" s="18">
        <f t="shared" si="456"/>
        <v>26123910.399999999</v>
      </c>
      <c r="U458" s="18">
        <f t="shared" si="457"/>
        <v>23354775.899999999</v>
      </c>
      <c r="V458" s="18">
        <f t="shared" si="461"/>
        <v>3036120.87</v>
      </c>
      <c r="W458" s="18">
        <v>0</v>
      </c>
      <c r="X458" s="18">
        <f t="shared" si="462"/>
        <v>14223058.52</v>
      </c>
      <c r="Y458" s="18">
        <f t="shared" si="458"/>
        <v>6095596.5099999998</v>
      </c>
      <c r="Z458" s="18">
        <v>0</v>
      </c>
      <c r="AA458" s="18">
        <v>0</v>
      </c>
      <c r="AB458" s="18">
        <f t="shared" si="459"/>
        <v>2769134.5</v>
      </c>
      <c r="AC458" s="18">
        <f t="shared" si="463"/>
        <v>359987.49</v>
      </c>
      <c r="AD458" s="18">
        <v>0</v>
      </c>
      <c r="AE458" s="18">
        <f t="shared" si="464"/>
        <v>1686402.91</v>
      </c>
      <c r="AF458" s="18">
        <f t="shared" si="460"/>
        <v>722744.1</v>
      </c>
      <c r="AG458" s="18">
        <v>0</v>
      </c>
      <c r="AH458" s="18">
        <v>0</v>
      </c>
      <c r="AI458" s="73">
        <v>0.89400000000000002</v>
      </c>
      <c r="AJ458" s="81">
        <f t="shared" ref="AJ458:AJ474" si="466">1-AI458</f>
        <v>0.106</v>
      </c>
      <c r="AK458" s="23">
        <f t="shared" si="465"/>
        <v>26123910.399999999</v>
      </c>
      <c r="AL458" s="22">
        <f t="shared" ref="AL458:AL474" si="467">ROUND(AK458*AI458,2)</f>
        <v>23354775.899999999</v>
      </c>
      <c r="AM458" s="22">
        <f t="shared" ref="AM458:AM474" si="468">AK458-AL458</f>
        <v>2769134.5</v>
      </c>
      <c r="AN458" s="74" t="b">
        <f t="shared" si="448"/>
        <v>1</v>
      </c>
      <c r="AO458" s="74" t="b">
        <f t="shared" si="449"/>
        <v>1</v>
      </c>
      <c r="AP458" s="74" t="b">
        <f t="shared" si="450"/>
        <v>1</v>
      </c>
      <c r="AQ458" s="5"/>
      <c r="AR458" s="28" t="s">
        <v>1156</v>
      </c>
      <c r="AS458" s="28" t="s">
        <v>1158</v>
      </c>
      <c r="AT458" t="b">
        <f t="shared" si="451"/>
        <v>1</v>
      </c>
      <c r="AU458" t="b">
        <f t="shared" si="452"/>
        <v>1</v>
      </c>
      <c r="AV458" t="b">
        <f t="shared" si="453"/>
        <v>1</v>
      </c>
      <c r="AW458" s="83">
        <f t="shared" si="428"/>
        <v>0.13</v>
      </c>
      <c r="AX458" s="83">
        <f t="shared" si="429"/>
        <v>0.13</v>
      </c>
      <c r="AY458" s="72" t="b">
        <f t="shared" si="430"/>
        <v>1</v>
      </c>
    </row>
    <row r="459" spans="1:51" ht="23.25" x14ac:dyDescent="0.35">
      <c r="A459" s="49">
        <v>203</v>
      </c>
      <c r="B459" s="77" t="s">
        <v>225</v>
      </c>
      <c r="C459" s="50" t="s">
        <v>226</v>
      </c>
      <c r="D459" s="51">
        <v>44082</v>
      </c>
      <c r="E459" s="52">
        <v>213.7</v>
      </c>
      <c r="F459" s="53">
        <v>11</v>
      </c>
      <c r="G459" s="52">
        <v>213.7</v>
      </c>
      <c r="H459" s="53">
        <v>11</v>
      </c>
      <c r="I459" s="54" t="s">
        <v>1168</v>
      </c>
      <c r="J459" s="54" t="s">
        <v>1169</v>
      </c>
      <c r="K459" s="55">
        <v>11</v>
      </c>
      <c r="L459" s="55">
        <v>11</v>
      </c>
      <c r="M459" s="56">
        <v>213.7</v>
      </c>
      <c r="N459" s="39"/>
      <c r="O459" s="39"/>
      <c r="P459" s="39"/>
      <c r="Q459" s="56">
        <v>213.7</v>
      </c>
      <c r="R459" s="57"/>
      <c r="S459" s="57"/>
      <c r="T459" s="18">
        <f t="shared" si="456"/>
        <v>23183885.600000001</v>
      </c>
      <c r="U459" s="18">
        <f t="shared" si="457"/>
        <v>20726393.73</v>
      </c>
      <c r="V459" s="18">
        <f t="shared" si="461"/>
        <v>2694431.18</v>
      </c>
      <c r="W459" s="18">
        <v>0</v>
      </c>
      <c r="X459" s="18">
        <f t="shared" si="462"/>
        <v>12622373.789999999</v>
      </c>
      <c r="Y459" s="18">
        <f t="shared" si="458"/>
        <v>5409588.7599999998</v>
      </c>
      <c r="Z459" s="18">
        <v>0</v>
      </c>
      <c r="AA459" s="18">
        <v>0</v>
      </c>
      <c r="AB459" s="18">
        <f t="shared" si="459"/>
        <v>2457491.87</v>
      </c>
      <c r="AC459" s="18">
        <f t="shared" si="463"/>
        <v>319473.94</v>
      </c>
      <c r="AD459" s="18">
        <v>0</v>
      </c>
      <c r="AE459" s="18">
        <f t="shared" si="464"/>
        <v>1496612.55</v>
      </c>
      <c r="AF459" s="18">
        <f t="shared" si="460"/>
        <v>641405.38</v>
      </c>
      <c r="AG459" s="18">
        <v>0</v>
      </c>
      <c r="AH459" s="18">
        <v>0</v>
      </c>
      <c r="AI459" s="73">
        <v>0.89400000000000002</v>
      </c>
      <c r="AJ459" s="81">
        <f t="shared" si="466"/>
        <v>0.106</v>
      </c>
      <c r="AK459" s="23">
        <f t="shared" si="465"/>
        <v>23183885.600000001</v>
      </c>
      <c r="AL459" s="22">
        <f t="shared" si="467"/>
        <v>20726393.73</v>
      </c>
      <c r="AM459" s="22">
        <f t="shared" si="468"/>
        <v>2457491.87</v>
      </c>
      <c r="AN459" s="74" t="b">
        <f t="shared" si="448"/>
        <v>1</v>
      </c>
      <c r="AO459" s="74" t="b">
        <f t="shared" si="449"/>
        <v>1</v>
      </c>
      <c r="AP459" s="74" t="b">
        <f t="shared" si="450"/>
        <v>1</v>
      </c>
      <c r="AQ459" s="5"/>
      <c r="AR459" s="28" t="s">
        <v>1156</v>
      </c>
      <c r="AS459" s="28" t="s">
        <v>1158</v>
      </c>
      <c r="AT459" t="b">
        <f t="shared" si="451"/>
        <v>1</v>
      </c>
      <c r="AU459" t="b">
        <f t="shared" si="452"/>
        <v>1</v>
      </c>
      <c r="AV459" t="b">
        <f t="shared" si="453"/>
        <v>1</v>
      </c>
      <c r="AW459" s="83">
        <f t="shared" si="428"/>
        <v>0.13</v>
      </c>
      <c r="AX459" s="83">
        <f t="shared" si="429"/>
        <v>0.13</v>
      </c>
      <c r="AY459" s="72" t="b">
        <f t="shared" si="430"/>
        <v>1</v>
      </c>
    </row>
    <row r="460" spans="1:51" ht="23.25" x14ac:dyDescent="0.35">
      <c r="A460" s="49">
        <v>204</v>
      </c>
      <c r="B460" s="77" t="s">
        <v>227</v>
      </c>
      <c r="C460" s="50" t="s">
        <v>228</v>
      </c>
      <c r="D460" s="51">
        <v>43822</v>
      </c>
      <c r="E460" s="52">
        <v>423.9</v>
      </c>
      <c r="F460" s="53">
        <v>35</v>
      </c>
      <c r="G460" s="52">
        <v>423.9</v>
      </c>
      <c r="H460" s="53">
        <v>35</v>
      </c>
      <c r="I460" s="54" t="s">
        <v>1168</v>
      </c>
      <c r="J460" s="54" t="s">
        <v>1169</v>
      </c>
      <c r="K460" s="55">
        <v>35</v>
      </c>
      <c r="L460" s="55">
        <v>35</v>
      </c>
      <c r="M460" s="56">
        <v>423.9</v>
      </c>
      <c r="N460" s="39"/>
      <c r="O460" s="39"/>
      <c r="P460" s="39"/>
      <c r="Q460" s="56">
        <v>423.9</v>
      </c>
      <c r="R460" s="57"/>
      <c r="S460" s="57"/>
      <c r="T460" s="18">
        <f t="shared" si="456"/>
        <v>45988063.200000003</v>
      </c>
      <c r="U460" s="18">
        <f t="shared" si="457"/>
        <v>41113328.5</v>
      </c>
      <c r="V460" s="18">
        <f t="shared" si="461"/>
        <v>5344732.71</v>
      </c>
      <c r="W460" s="18">
        <v>0</v>
      </c>
      <c r="X460" s="18">
        <f t="shared" si="462"/>
        <v>25038017.050000001</v>
      </c>
      <c r="Y460" s="18">
        <f t="shared" si="458"/>
        <v>10730578.74</v>
      </c>
      <c r="Z460" s="18">
        <v>0</v>
      </c>
      <c r="AA460" s="18">
        <v>0</v>
      </c>
      <c r="AB460" s="18">
        <f t="shared" si="459"/>
        <v>4874734.7</v>
      </c>
      <c r="AC460" s="18">
        <f t="shared" si="463"/>
        <v>633715.51</v>
      </c>
      <c r="AD460" s="18">
        <v>0</v>
      </c>
      <c r="AE460" s="18">
        <f t="shared" si="464"/>
        <v>2968713.43</v>
      </c>
      <c r="AF460" s="18">
        <f t="shared" si="460"/>
        <v>1272305.76</v>
      </c>
      <c r="AG460" s="18">
        <v>0</v>
      </c>
      <c r="AH460" s="18">
        <v>0</v>
      </c>
      <c r="AI460" s="73">
        <v>0.89400000000000002</v>
      </c>
      <c r="AJ460" s="81">
        <f t="shared" si="466"/>
        <v>0.106</v>
      </c>
      <c r="AK460" s="23">
        <f t="shared" si="465"/>
        <v>45988063.200000003</v>
      </c>
      <c r="AL460" s="22">
        <f t="shared" si="467"/>
        <v>41113328.5</v>
      </c>
      <c r="AM460" s="22">
        <f t="shared" si="468"/>
        <v>4874734.7</v>
      </c>
      <c r="AN460" s="74" t="b">
        <f t="shared" si="448"/>
        <v>1</v>
      </c>
      <c r="AO460" s="74" t="b">
        <f t="shared" si="449"/>
        <v>1</v>
      </c>
      <c r="AP460" s="74" t="b">
        <f t="shared" si="450"/>
        <v>1</v>
      </c>
      <c r="AQ460" s="5"/>
      <c r="AR460" s="28" t="s">
        <v>1156</v>
      </c>
      <c r="AS460" s="28" t="s">
        <v>1158</v>
      </c>
      <c r="AT460" t="b">
        <f t="shared" si="451"/>
        <v>1</v>
      </c>
      <c r="AU460" t="b">
        <f t="shared" si="452"/>
        <v>1</v>
      </c>
      <c r="AV460" t="b">
        <f t="shared" si="453"/>
        <v>1</v>
      </c>
      <c r="AW460" s="83">
        <f t="shared" si="428"/>
        <v>0.13</v>
      </c>
      <c r="AX460" s="83">
        <f t="shared" si="429"/>
        <v>0.13</v>
      </c>
      <c r="AY460" s="72" t="b">
        <f t="shared" si="430"/>
        <v>1</v>
      </c>
    </row>
    <row r="461" spans="1:51" ht="23.25" x14ac:dyDescent="0.35">
      <c r="A461" s="49">
        <v>205</v>
      </c>
      <c r="B461" s="77" t="s">
        <v>229</v>
      </c>
      <c r="C461" s="50" t="s">
        <v>230</v>
      </c>
      <c r="D461" s="51">
        <v>43734</v>
      </c>
      <c r="E461" s="52">
        <v>222.8</v>
      </c>
      <c r="F461" s="53">
        <v>21</v>
      </c>
      <c r="G461" s="52">
        <v>222.8</v>
      </c>
      <c r="H461" s="53">
        <v>21</v>
      </c>
      <c r="I461" s="54" t="s">
        <v>1168</v>
      </c>
      <c r="J461" s="54" t="s">
        <v>1169</v>
      </c>
      <c r="K461" s="55">
        <v>21</v>
      </c>
      <c r="L461" s="55">
        <v>21</v>
      </c>
      <c r="M461" s="56">
        <v>222.8</v>
      </c>
      <c r="N461" s="39"/>
      <c r="O461" s="39"/>
      <c r="P461" s="39"/>
      <c r="Q461" s="56">
        <v>222.8</v>
      </c>
      <c r="R461" s="57"/>
      <c r="S461" s="57"/>
      <c r="T461" s="18">
        <f t="shared" si="456"/>
        <v>24171126.399999999</v>
      </c>
      <c r="U461" s="18">
        <f t="shared" si="457"/>
        <v>21608987</v>
      </c>
      <c r="V461" s="18">
        <f t="shared" si="461"/>
        <v>2809168.31</v>
      </c>
      <c r="W461" s="18">
        <v>0</v>
      </c>
      <c r="X461" s="18">
        <f t="shared" si="462"/>
        <v>13159873.08</v>
      </c>
      <c r="Y461" s="18">
        <f t="shared" si="458"/>
        <v>5639945.6100000003</v>
      </c>
      <c r="Z461" s="18">
        <v>0</v>
      </c>
      <c r="AA461" s="18">
        <v>0</v>
      </c>
      <c r="AB461" s="18">
        <f t="shared" si="459"/>
        <v>2562139.4</v>
      </c>
      <c r="AC461" s="18">
        <f t="shared" si="463"/>
        <v>333078.12</v>
      </c>
      <c r="AD461" s="18">
        <v>0</v>
      </c>
      <c r="AE461" s="18">
        <f t="shared" si="464"/>
        <v>1560342.9</v>
      </c>
      <c r="AF461" s="18">
        <f t="shared" si="460"/>
        <v>668718.38</v>
      </c>
      <c r="AG461" s="18">
        <v>0</v>
      </c>
      <c r="AH461" s="18">
        <v>0</v>
      </c>
      <c r="AI461" s="73">
        <v>0.89400000000000002</v>
      </c>
      <c r="AJ461" s="81">
        <f t="shared" si="466"/>
        <v>0.106</v>
      </c>
      <c r="AK461" s="23">
        <f t="shared" si="465"/>
        <v>24171126.399999999</v>
      </c>
      <c r="AL461" s="22">
        <f t="shared" si="467"/>
        <v>21608987</v>
      </c>
      <c r="AM461" s="22">
        <f t="shared" si="468"/>
        <v>2562139.4</v>
      </c>
      <c r="AN461" s="74" t="b">
        <f t="shared" si="448"/>
        <v>1</v>
      </c>
      <c r="AO461" s="74" t="b">
        <f t="shared" si="449"/>
        <v>1</v>
      </c>
      <c r="AP461" s="74" t="b">
        <f t="shared" si="450"/>
        <v>1</v>
      </c>
      <c r="AQ461" s="5"/>
      <c r="AR461" s="28" t="s">
        <v>1156</v>
      </c>
      <c r="AS461" s="28" t="s">
        <v>1158</v>
      </c>
      <c r="AT461" t="b">
        <f t="shared" si="451"/>
        <v>1</v>
      </c>
      <c r="AU461" t="b">
        <f t="shared" si="452"/>
        <v>1</v>
      </c>
      <c r="AV461" t="b">
        <f t="shared" si="453"/>
        <v>1</v>
      </c>
      <c r="AW461" s="83">
        <f t="shared" si="428"/>
        <v>0.13</v>
      </c>
      <c r="AX461" s="83">
        <f t="shared" si="429"/>
        <v>0.13</v>
      </c>
      <c r="AY461" s="72" t="b">
        <f t="shared" si="430"/>
        <v>1</v>
      </c>
    </row>
    <row r="462" spans="1:51" ht="23.25" x14ac:dyDescent="0.35">
      <c r="A462" s="49">
        <v>206</v>
      </c>
      <c r="B462" s="77" t="s">
        <v>231</v>
      </c>
      <c r="C462" s="50" t="s">
        <v>232</v>
      </c>
      <c r="D462" s="51">
        <v>43776</v>
      </c>
      <c r="E462" s="52">
        <v>230.4</v>
      </c>
      <c r="F462" s="53">
        <v>14</v>
      </c>
      <c r="G462" s="52">
        <v>230.4</v>
      </c>
      <c r="H462" s="53">
        <v>14</v>
      </c>
      <c r="I462" s="54" t="s">
        <v>1168</v>
      </c>
      <c r="J462" s="54" t="s">
        <v>1169</v>
      </c>
      <c r="K462" s="55">
        <v>14</v>
      </c>
      <c r="L462" s="55">
        <v>14</v>
      </c>
      <c r="M462" s="56">
        <v>230.4</v>
      </c>
      <c r="N462" s="39"/>
      <c r="O462" s="39"/>
      <c r="P462" s="39"/>
      <c r="Q462" s="56">
        <v>230.4</v>
      </c>
      <c r="R462" s="57"/>
      <c r="S462" s="57"/>
      <c r="T462" s="18">
        <f t="shared" si="456"/>
        <v>24995635.199999999</v>
      </c>
      <c r="U462" s="18">
        <f t="shared" si="457"/>
        <v>22346097.870000001</v>
      </c>
      <c r="V462" s="18">
        <f t="shared" si="461"/>
        <v>2904992.72</v>
      </c>
      <c r="W462" s="18">
        <v>0</v>
      </c>
      <c r="X462" s="18">
        <f t="shared" si="462"/>
        <v>13608773.609999999</v>
      </c>
      <c r="Y462" s="18">
        <f t="shared" si="458"/>
        <v>5832331.54</v>
      </c>
      <c r="Z462" s="18">
        <v>0</v>
      </c>
      <c r="AA462" s="18">
        <v>0</v>
      </c>
      <c r="AB462" s="18">
        <f t="shared" si="459"/>
        <v>2649537.33</v>
      </c>
      <c r="AC462" s="18">
        <f t="shared" si="463"/>
        <v>344439.85</v>
      </c>
      <c r="AD462" s="18">
        <v>0</v>
      </c>
      <c r="AE462" s="18">
        <f t="shared" si="464"/>
        <v>1613568.24</v>
      </c>
      <c r="AF462" s="18">
        <f t="shared" si="460"/>
        <v>691529.24</v>
      </c>
      <c r="AG462" s="18">
        <v>0</v>
      </c>
      <c r="AH462" s="18">
        <v>0</v>
      </c>
      <c r="AI462" s="73">
        <v>0.89400000000000002</v>
      </c>
      <c r="AJ462" s="81">
        <f t="shared" si="466"/>
        <v>0.106</v>
      </c>
      <c r="AK462" s="23">
        <f t="shared" si="465"/>
        <v>24995635.199999999</v>
      </c>
      <c r="AL462" s="22">
        <f t="shared" si="467"/>
        <v>22346097.870000001</v>
      </c>
      <c r="AM462" s="22">
        <f t="shared" si="468"/>
        <v>2649537.33</v>
      </c>
      <c r="AN462" s="74" t="b">
        <f t="shared" si="448"/>
        <v>1</v>
      </c>
      <c r="AO462" s="74" t="b">
        <f t="shared" si="449"/>
        <v>1</v>
      </c>
      <c r="AP462" s="74" t="b">
        <f t="shared" si="450"/>
        <v>1</v>
      </c>
      <c r="AQ462" s="5"/>
      <c r="AR462" s="28" t="s">
        <v>1156</v>
      </c>
      <c r="AS462" s="28" t="s">
        <v>1158</v>
      </c>
      <c r="AT462" t="b">
        <f t="shared" si="451"/>
        <v>1</v>
      </c>
      <c r="AU462" t="b">
        <f t="shared" si="452"/>
        <v>1</v>
      </c>
      <c r="AV462" t="b">
        <f t="shared" si="453"/>
        <v>1</v>
      </c>
      <c r="AW462" s="83">
        <f t="shared" si="428"/>
        <v>0.13</v>
      </c>
      <c r="AX462" s="83">
        <f t="shared" si="429"/>
        <v>0.13</v>
      </c>
      <c r="AY462" s="72" t="b">
        <f t="shared" si="430"/>
        <v>1</v>
      </c>
    </row>
    <row r="463" spans="1:51" ht="23.25" x14ac:dyDescent="0.35">
      <c r="A463" s="49">
        <v>207</v>
      </c>
      <c r="B463" s="77" t="s">
        <v>233</v>
      </c>
      <c r="C463" s="50" t="s">
        <v>234</v>
      </c>
      <c r="D463" s="51">
        <v>43558</v>
      </c>
      <c r="E463" s="52">
        <v>188.8</v>
      </c>
      <c r="F463" s="53">
        <v>6</v>
      </c>
      <c r="G463" s="52">
        <v>188.8</v>
      </c>
      <c r="H463" s="53">
        <v>6</v>
      </c>
      <c r="I463" s="54" t="s">
        <v>1168</v>
      </c>
      <c r="J463" s="54" t="s">
        <v>1169</v>
      </c>
      <c r="K463" s="55">
        <v>6</v>
      </c>
      <c r="L463" s="55">
        <v>6</v>
      </c>
      <c r="M463" s="56">
        <v>188.8</v>
      </c>
      <c r="N463" s="39"/>
      <c r="O463" s="39"/>
      <c r="P463" s="39"/>
      <c r="Q463" s="56">
        <v>188.8</v>
      </c>
      <c r="R463" s="57"/>
      <c r="S463" s="57"/>
      <c r="T463" s="18">
        <f t="shared" si="456"/>
        <v>20482534.399999999</v>
      </c>
      <c r="U463" s="18">
        <f t="shared" si="457"/>
        <v>18311385.75</v>
      </c>
      <c r="V463" s="18">
        <f t="shared" si="461"/>
        <v>2380480.15</v>
      </c>
      <c r="W463" s="18">
        <v>0</v>
      </c>
      <c r="X463" s="18">
        <f t="shared" si="462"/>
        <v>11151633.92</v>
      </c>
      <c r="Y463" s="18">
        <f t="shared" si="458"/>
        <v>4779271.68</v>
      </c>
      <c r="Z463" s="18">
        <v>0</v>
      </c>
      <c r="AA463" s="18">
        <v>0</v>
      </c>
      <c r="AB463" s="18">
        <f t="shared" si="459"/>
        <v>2171148.65</v>
      </c>
      <c r="AC463" s="18">
        <f t="shared" si="463"/>
        <v>282249.32</v>
      </c>
      <c r="AD463" s="18">
        <v>0</v>
      </c>
      <c r="AE463" s="18">
        <f t="shared" si="464"/>
        <v>1322229.53</v>
      </c>
      <c r="AF463" s="18">
        <f t="shared" si="460"/>
        <v>566669.80000000005</v>
      </c>
      <c r="AG463" s="18">
        <v>0</v>
      </c>
      <c r="AH463" s="18">
        <v>0</v>
      </c>
      <c r="AI463" s="73">
        <v>0.89400000000000002</v>
      </c>
      <c r="AJ463" s="81">
        <f t="shared" si="466"/>
        <v>0.106</v>
      </c>
      <c r="AK463" s="23">
        <f t="shared" si="465"/>
        <v>20482534.399999999</v>
      </c>
      <c r="AL463" s="22">
        <f t="shared" si="467"/>
        <v>18311385.75</v>
      </c>
      <c r="AM463" s="22">
        <f t="shared" si="468"/>
        <v>2171148.65</v>
      </c>
      <c r="AN463" s="74" t="b">
        <f t="shared" si="448"/>
        <v>1</v>
      </c>
      <c r="AO463" s="74" t="b">
        <f t="shared" si="449"/>
        <v>1</v>
      </c>
      <c r="AP463" s="74" t="b">
        <f t="shared" si="450"/>
        <v>1</v>
      </c>
      <c r="AQ463" s="5"/>
      <c r="AR463" s="28" t="s">
        <v>1156</v>
      </c>
      <c r="AS463" s="28" t="s">
        <v>1158</v>
      </c>
      <c r="AT463" t="b">
        <f t="shared" si="451"/>
        <v>1</v>
      </c>
      <c r="AU463" t="b">
        <f t="shared" si="452"/>
        <v>1</v>
      </c>
      <c r="AV463" t="b">
        <f t="shared" si="453"/>
        <v>1</v>
      </c>
      <c r="AW463" s="83">
        <f t="shared" si="428"/>
        <v>0.13</v>
      </c>
      <c r="AX463" s="83">
        <f t="shared" si="429"/>
        <v>0.13</v>
      </c>
      <c r="AY463" s="72" t="b">
        <f t="shared" si="430"/>
        <v>1</v>
      </c>
    </row>
    <row r="464" spans="1:51" ht="23.25" x14ac:dyDescent="0.35">
      <c r="A464" s="49">
        <v>208</v>
      </c>
      <c r="B464" s="77" t="s">
        <v>235</v>
      </c>
      <c r="C464" s="50" t="s">
        <v>236</v>
      </c>
      <c r="D464" s="51">
        <v>43858</v>
      </c>
      <c r="E464" s="52">
        <v>420.7</v>
      </c>
      <c r="F464" s="53">
        <v>29</v>
      </c>
      <c r="G464" s="52">
        <v>420.7</v>
      </c>
      <c r="H464" s="53">
        <v>29</v>
      </c>
      <c r="I464" s="54" t="s">
        <v>1168</v>
      </c>
      <c r="J464" s="54" t="s">
        <v>1169</v>
      </c>
      <c r="K464" s="55">
        <v>29</v>
      </c>
      <c r="L464" s="55">
        <v>29</v>
      </c>
      <c r="M464" s="56">
        <v>420.7</v>
      </c>
      <c r="N464" s="39"/>
      <c r="O464" s="39"/>
      <c r="P464" s="39"/>
      <c r="Q464" s="56">
        <v>420.7</v>
      </c>
      <c r="R464" s="57"/>
      <c r="S464" s="57"/>
      <c r="T464" s="18">
        <f t="shared" si="456"/>
        <v>45640901.600000001</v>
      </c>
      <c r="U464" s="18">
        <f t="shared" si="457"/>
        <v>40802966.030000001</v>
      </c>
      <c r="V464" s="18">
        <f t="shared" si="461"/>
        <v>5304385.58</v>
      </c>
      <c r="W464" s="18">
        <v>0</v>
      </c>
      <c r="X464" s="18">
        <f t="shared" si="462"/>
        <v>24849006.32</v>
      </c>
      <c r="Y464" s="18">
        <f t="shared" si="458"/>
        <v>10649574.130000001</v>
      </c>
      <c r="Z464" s="18">
        <v>0</v>
      </c>
      <c r="AA464" s="18">
        <v>0</v>
      </c>
      <c r="AB464" s="18">
        <f t="shared" si="459"/>
        <v>4837935.57</v>
      </c>
      <c r="AC464" s="18">
        <f t="shared" si="463"/>
        <v>628931.62</v>
      </c>
      <c r="AD464" s="18">
        <v>0</v>
      </c>
      <c r="AE464" s="18">
        <f t="shared" si="464"/>
        <v>2946302.77</v>
      </c>
      <c r="AF464" s="18">
        <f t="shared" si="460"/>
        <v>1262701.18</v>
      </c>
      <c r="AG464" s="18">
        <v>0</v>
      </c>
      <c r="AH464" s="18">
        <v>0</v>
      </c>
      <c r="AI464" s="73">
        <v>0.89400000000000002</v>
      </c>
      <c r="AJ464" s="81">
        <f t="shared" si="466"/>
        <v>0.106</v>
      </c>
      <c r="AK464" s="23">
        <f t="shared" si="465"/>
        <v>45640901.600000001</v>
      </c>
      <c r="AL464" s="22">
        <f t="shared" si="467"/>
        <v>40802966.030000001</v>
      </c>
      <c r="AM464" s="22">
        <f t="shared" si="468"/>
        <v>4837935.57</v>
      </c>
      <c r="AN464" s="74" t="b">
        <f t="shared" si="448"/>
        <v>1</v>
      </c>
      <c r="AO464" s="74" t="b">
        <f t="shared" si="449"/>
        <v>1</v>
      </c>
      <c r="AP464" s="74" t="b">
        <f t="shared" si="450"/>
        <v>1</v>
      </c>
      <c r="AQ464" s="5"/>
      <c r="AR464" s="28" t="s">
        <v>1156</v>
      </c>
      <c r="AS464" s="28" t="s">
        <v>1158</v>
      </c>
      <c r="AT464" t="b">
        <f t="shared" si="451"/>
        <v>1</v>
      </c>
      <c r="AU464" t="b">
        <f t="shared" si="452"/>
        <v>1</v>
      </c>
      <c r="AV464" t="b">
        <f t="shared" si="453"/>
        <v>1</v>
      </c>
      <c r="AW464" s="83">
        <f t="shared" si="428"/>
        <v>0.13</v>
      </c>
      <c r="AX464" s="83">
        <f t="shared" si="429"/>
        <v>0.13</v>
      </c>
      <c r="AY464" s="72" t="b">
        <f t="shared" si="430"/>
        <v>1</v>
      </c>
    </row>
    <row r="465" spans="1:51" ht="23.25" x14ac:dyDescent="0.35">
      <c r="A465" s="49">
        <v>209</v>
      </c>
      <c r="B465" s="77" t="s">
        <v>237</v>
      </c>
      <c r="C465" s="50" t="s">
        <v>238</v>
      </c>
      <c r="D465" s="51">
        <v>43938</v>
      </c>
      <c r="E465" s="52">
        <v>107.2</v>
      </c>
      <c r="F465" s="53">
        <v>8</v>
      </c>
      <c r="G465" s="52">
        <v>107.2</v>
      </c>
      <c r="H465" s="53">
        <v>8</v>
      </c>
      <c r="I465" s="54" t="s">
        <v>1168</v>
      </c>
      <c r="J465" s="54" t="s">
        <v>1169</v>
      </c>
      <c r="K465" s="55">
        <v>8</v>
      </c>
      <c r="L465" s="55">
        <v>8</v>
      </c>
      <c r="M465" s="56">
        <v>107.2</v>
      </c>
      <c r="N465" s="39"/>
      <c r="O465" s="39"/>
      <c r="P465" s="39"/>
      <c r="Q465" s="56">
        <v>107.2</v>
      </c>
      <c r="R465" s="57"/>
      <c r="S465" s="57"/>
      <c r="T465" s="18">
        <f t="shared" si="456"/>
        <v>11629913.6</v>
      </c>
      <c r="U465" s="18">
        <f t="shared" si="457"/>
        <v>10397142.76</v>
      </c>
      <c r="V465" s="18">
        <f t="shared" si="461"/>
        <v>1351628.56</v>
      </c>
      <c r="W465" s="18">
        <v>0</v>
      </c>
      <c r="X465" s="18">
        <f t="shared" si="462"/>
        <v>6331859.9400000004</v>
      </c>
      <c r="Y465" s="18">
        <f t="shared" si="458"/>
        <v>2713654.26</v>
      </c>
      <c r="Z465" s="18">
        <v>0</v>
      </c>
      <c r="AA465" s="18">
        <v>0</v>
      </c>
      <c r="AB465" s="18">
        <f t="shared" si="459"/>
        <v>1232770.8400000001</v>
      </c>
      <c r="AC465" s="18">
        <f t="shared" si="463"/>
        <v>160260.21</v>
      </c>
      <c r="AD465" s="18">
        <v>0</v>
      </c>
      <c r="AE465" s="18">
        <f t="shared" si="464"/>
        <v>750757.44</v>
      </c>
      <c r="AF465" s="18">
        <f t="shared" si="460"/>
        <v>321753.19</v>
      </c>
      <c r="AG465" s="18">
        <v>0</v>
      </c>
      <c r="AH465" s="18">
        <v>0</v>
      </c>
      <c r="AI465" s="73">
        <v>0.89400000000000002</v>
      </c>
      <c r="AJ465" s="81">
        <f t="shared" si="466"/>
        <v>0.106</v>
      </c>
      <c r="AK465" s="23">
        <f t="shared" si="465"/>
        <v>11629913.6</v>
      </c>
      <c r="AL465" s="22">
        <f t="shared" si="467"/>
        <v>10397142.76</v>
      </c>
      <c r="AM465" s="22">
        <f t="shared" si="468"/>
        <v>1232770.8400000001</v>
      </c>
      <c r="AN465" s="74" t="b">
        <f t="shared" si="448"/>
        <v>1</v>
      </c>
      <c r="AO465" s="74" t="b">
        <f t="shared" si="449"/>
        <v>1</v>
      </c>
      <c r="AP465" s="74" t="b">
        <f t="shared" si="450"/>
        <v>1</v>
      </c>
      <c r="AQ465" s="5"/>
      <c r="AR465" s="28" t="s">
        <v>1156</v>
      </c>
      <c r="AS465" s="28" t="s">
        <v>1158</v>
      </c>
      <c r="AT465" t="b">
        <f t="shared" si="451"/>
        <v>1</v>
      </c>
      <c r="AU465" t="b">
        <f t="shared" si="452"/>
        <v>1</v>
      </c>
      <c r="AV465" t="b">
        <f t="shared" si="453"/>
        <v>1</v>
      </c>
      <c r="AW465" s="83">
        <f t="shared" si="428"/>
        <v>0.13</v>
      </c>
      <c r="AX465" s="83">
        <f t="shared" si="429"/>
        <v>0.13</v>
      </c>
      <c r="AY465" s="72" t="b">
        <f t="shared" si="430"/>
        <v>1</v>
      </c>
    </row>
    <row r="466" spans="1:51" ht="23.25" x14ac:dyDescent="0.35">
      <c r="A466" s="49">
        <v>210</v>
      </c>
      <c r="B466" s="77" t="s">
        <v>239</v>
      </c>
      <c r="C466" s="50" t="s">
        <v>240</v>
      </c>
      <c r="D466" s="51">
        <v>43907</v>
      </c>
      <c r="E466" s="52">
        <v>175.8</v>
      </c>
      <c r="F466" s="53">
        <v>10</v>
      </c>
      <c r="G466" s="52">
        <v>175.8</v>
      </c>
      <c r="H466" s="53">
        <v>10</v>
      </c>
      <c r="I466" s="54" t="s">
        <v>1168</v>
      </c>
      <c r="J466" s="54" t="s">
        <v>1169</v>
      </c>
      <c r="K466" s="55">
        <v>10</v>
      </c>
      <c r="L466" s="55">
        <v>10</v>
      </c>
      <c r="M466" s="56">
        <v>175.8</v>
      </c>
      <c r="N466" s="39"/>
      <c r="O466" s="39"/>
      <c r="P466" s="39"/>
      <c r="Q466" s="56">
        <v>175.8</v>
      </c>
      <c r="R466" s="57"/>
      <c r="S466" s="57"/>
      <c r="T466" s="18">
        <f t="shared" si="456"/>
        <v>19072190.399999999</v>
      </c>
      <c r="U466" s="18">
        <f t="shared" si="457"/>
        <v>17050538.219999999</v>
      </c>
      <c r="V466" s="18">
        <f t="shared" si="461"/>
        <v>2216569.9700000002</v>
      </c>
      <c r="W466" s="18">
        <v>0</v>
      </c>
      <c r="X466" s="18">
        <f t="shared" si="462"/>
        <v>10383777.779999999</v>
      </c>
      <c r="Y466" s="18">
        <f t="shared" si="458"/>
        <v>4450190.47</v>
      </c>
      <c r="Z466" s="18">
        <v>0</v>
      </c>
      <c r="AA466" s="18">
        <v>0</v>
      </c>
      <c r="AB466" s="18">
        <f t="shared" si="459"/>
        <v>2021652.18</v>
      </c>
      <c r="AC466" s="18">
        <f t="shared" si="463"/>
        <v>262814.78000000003</v>
      </c>
      <c r="AD466" s="18">
        <v>0</v>
      </c>
      <c r="AE466" s="18">
        <f t="shared" si="464"/>
        <v>1231186.18</v>
      </c>
      <c r="AF466" s="18">
        <f t="shared" si="460"/>
        <v>527651.22</v>
      </c>
      <c r="AG466" s="18">
        <v>0</v>
      </c>
      <c r="AH466" s="18">
        <v>0</v>
      </c>
      <c r="AI466" s="73">
        <v>0.89400000000000002</v>
      </c>
      <c r="AJ466" s="81">
        <f t="shared" si="466"/>
        <v>0.106</v>
      </c>
      <c r="AK466" s="23">
        <f t="shared" si="465"/>
        <v>19072190.399999999</v>
      </c>
      <c r="AL466" s="22">
        <f t="shared" si="467"/>
        <v>17050538.219999999</v>
      </c>
      <c r="AM466" s="22">
        <f t="shared" si="468"/>
        <v>2021652.18</v>
      </c>
      <c r="AN466" s="74" t="b">
        <f t="shared" si="448"/>
        <v>1</v>
      </c>
      <c r="AO466" s="74" t="b">
        <f t="shared" si="449"/>
        <v>1</v>
      </c>
      <c r="AP466" s="74" t="b">
        <f t="shared" si="450"/>
        <v>1</v>
      </c>
      <c r="AQ466" s="5"/>
      <c r="AR466" s="28" t="s">
        <v>1156</v>
      </c>
      <c r="AS466" s="28" t="s">
        <v>1158</v>
      </c>
      <c r="AT466" t="b">
        <f t="shared" si="451"/>
        <v>1</v>
      </c>
      <c r="AU466" t="b">
        <f t="shared" si="452"/>
        <v>1</v>
      </c>
      <c r="AV466" t="b">
        <f t="shared" si="453"/>
        <v>1</v>
      </c>
      <c r="AW466" s="83">
        <f t="shared" ref="AW466:AW529" si="469">V466/U466</f>
        <v>0.13</v>
      </c>
      <c r="AX466" s="83">
        <f t="shared" ref="AX466:AX529" si="470">AC466/AB466</f>
        <v>0.13</v>
      </c>
      <c r="AY466" s="72" t="b">
        <f t="shared" ref="AY466:AY529" si="471">AW466=AX466</f>
        <v>1</v>
      </c>
    </row>
    <row r="467" spans="1:51" ht="23.25" x14ac:dyDescent="0.35">
      <c r="A467" s="49">
        <v>211</v>
      </c>
      <c r="B467" s="77" t="s">
        <v>241</v>
      </c>
      <c r="C467" s="50" t="s">
        <v>242</v>
      </c>
      <c r="D467" s="51">
        <v>43665</v>
      </c>
      <c r="E467" s="52">
        <v>161.9</v>
      </c>
      <c r="F467" s="53">
        <v>10</v>
      </c>
      <c r="G467" s="52">
        <v>161.9</v>
      </c>
      <c r="H467" s="53">
        <v>10</v>
      </c>
      <c r="I467" s="54" t="s">
        <v>1168</v>
      </c>
      <c r="J467" s="54" t="s">
        <v>1169</v>
      </c>
      <c r="K467" s="55">
        <v>10</v>
      </c>
      <c r="L467" s="55">
        <v>10</v>
      </c>
      <c r="M467" s="56">
        <v>161.9</v>
      </c>
      <c r="N467" s="39"/>
      <c r="O467" s="39"/>
      <c r="P467" s="39"/>
      <c r="Q467" s="56">
        <v>161.9</v>
      </c>
      <c r="R467" s="57"/>
      <c r="S467" s="57"/>
      <c r="T467" s="18">
        <f t="shared" si="456"/>
        <v>17564207.199999999</v>
      </c>
      <c r="U467" s="18">
        <f t="shared" si="457"/>
        <v>15702401.24</v>
      </c>
      <c r="V467" s="18">
        <f t="shared" si="461"/>
        <v>2041312.16</v>
      </c>
      <c r="W467" s="18">
        <v>0</v>
      </c>
      <c r="X467" s="18">
        <f t="shared" si="462"/>
        <v>9562762.3599999994</v>
      </c>
      <c r="Y467" s="18">
        <f t="shared" si="458"/>
        <v>4098326.72</v>
      </c>
      <c r="Z467" s="18">
        <v>0</v>
      </c>
      <c r="AA467" s="18">
        <v>0</v>
      </c>
      <c r="AB467" s="18">
        <f t="shared" si="459"/>
        <v>1861805.96</v>
      </c>
      <c r="AC467" s="18">
        <f t="shared" si="463"/>
        <v>242034.77</v>
      </c>
      <c r="AD467" s="18">
        <v>0</v>
      </c>
      <c r="AE467" s="18">
        <f t="shared" si="464"/>
        <v>1133839.83</v>
      </c>
      <c r="AF467" s="18">
        <f t="shared" si="460"/>
        <v>485931.36</v>
      </c>
      <c r="AG467" s="18">
        <v>0</v>
      </c>
      <c r="AH467" s="18">
        <v>0</v>
      </c>
      <c r="AI467" s="73">
        <v>0.89400000000000002</v>
      </c>
      <c r="AJ467" s="81">
        <f t="shared" si="466"/>
        <v>0.106</v>
      </c>
      <c r="AK467" s="23">
        <f t="shared" si="465"/>
        <v>17564207.199999999</v>
      </c>
      <c r="AL467" s="22">
        <f t="shared" si="467"/>
        <v>15702401.24</v>
      </c>
      <c r="AM467" s="22">
        <f t="shared" si="468"/>
        <v>1861805.96</v>
      </c>
      <c r="AN467" s="74" t="b">
        <f t="shared" si="448"/>
        <v>1</v>
      </c>
      <c r="AO467" s="74" t="b">
        <f t="shared" si="449"/>
        <v>1</v>
      </c>
      <c r="AP467" s="74" t="b">
        <f t="shared" si="450"/>
        <v>1</v>
      </c>
      <c r="AQ467" s="5"/>
      <c r="AR467" s="28" t="s">
        <v>1156</v>
      </c>
      <c r="AS467" s="28" t="s">
        <v>1158</v>
      </c>
      <c r="AT467" t="b">
        <f t="shared" si="451"/>
        <v>1</v>
      </c>
      <c r="AU467" t="b">
        <f t="shared" si="452"/>
        <v>1</v>
      </c>
      <c r="AV467" t="b">
        <f t="shared" si="453"/>
        <v>1</v>
      </c>
      <c r="AW467" s="83">
        <f t="shared" si="469"/>
        <v>0.13</v>
      </c>
      <c r="AX467" s="83">
        <f t="shared" si="470"/>
        <v>0.13</v>
      </c>
      <c r="AY467" s="72" t="b">
        <f t="shared" si="471"/>
        <v>1</v>
      </c>
    </row>
    <row r="468" spans="1:51" ht="23.25" x14ac:dyDescent="0.35">
      <c r="A468" s="49">
        <v>212</v>
      </c>
      <c r="B468" s="77" t="s">
        <v>243</v>
      </c>
      <c r="C468" s="50" t="s">
        <v>244</v>
      </c>
      <c r="D468" s="51">
        <v>43734</v>
      </c>
      <c r="E468" s="52">
        <v>361.1</v>
      </c>
      <c r="F468" s="53">
        <v>13</v>
      </c>
      <c r="G468" s="52">
        <v>361.1</v>
      </c>
      <c r="H468" s="53">
        <v>13</v>
      </c>
      <c r="I468" s="54" t="s">
        <v>1168</v>
      </c>
      <c r="J468" s="54" t="s">
        <v>1169</v>
      </c>
      <c r="K468" s="55">
        <v>13</v>
      </c>
      <c r="L468" s="55">
        <v>13</v>
      </c>
      <c r="M468" s="56">
        <v>361.1</v>
      </c>
      <c r="N468" s="39"/>
      <c r="O468" s="39"/>
      <c r="P468" s="39"/>
      <c r="Q468" s="56">
        <v>361.1</v>
      </c>
      <c r="R468" s="57"/>
      <c r="S468" s="57"/>
      <c r="T468" s="18">
        <f t="shared" si="456"/>
        <v>39175016.799999997</v>
      </c>
      <c r="U468" s="18">
        <f t="shared" si="457"/>
        <v>35022465.020000003</v>
      </c>
      <c r="V468" s="18">
        <f t="shared" si="461"/>
        <v>4552920.45</v>
      </c>
      <c r="W468" s="18">
        <v>0</v>
      </c>
      <c r="X468" s="18">
        <f t="shared" si="462"/>
        <v>21328681.199999999</v>
      </c>
      <c r="Y468" s="18">
        <f t="shared" si="458"/>
        <v>9140863.3699999992</v>
      </c>
      <c r="Z468" s="18">
        <v>0</v>
      </c>
      <c r="AA468" s="18">
        <v>0</v>
      </c>
      <c r="AB468" s="18">
        <f t="shared" si="459"/>
        <v>4152551.78</v>
      </c>
      <c r="AC468" s="18">
        <f t="shared" si="463"/>
        <v>539831.73</v>
      </c>
      <c r="AD468" s="18">
        <v>0</v>
      </c>
      <c r="AE468" s="18">
        <f t="shared" si="464"/>
        <v>2528904.04</v>
      </c>
      <c r="AF468" s="18">
        <f t="shared" si="460"/>
        <v>1083816.01</v>
      </c>
      <c r="AG468" s="18">
        <v>0</v>
      </c>
      <c r="AH468" s="18">
        <v>0</v>
      </c>
      <c r="AI468" s="73">
        <v>0.89400000000000002</v>
      </c>
      <c r="AJ468" s="81">
        <f t="shared" si="466"/>
        <v>0.106</v>
      </c>
      <c r="AK468" s="23">
        <f t="shared" si="465"/>
        <v>39175016.799999997</v>
      </c>
      <c r="AL468" s="22">
        <f t="shared" si="467"/>
        <v>35022465.020000003</v>
      </c>
      <c r="AM468" s="22">
        <f t="shared" si="468"/>
        <v>4152551.78</v>
      </c>
      <c r="AN468" s="74" t="b">
        <f t="shared" si="448"/>
        <v>1</v>
      </c>
      <c r="AO468" s="74" t="b">
        <f t="shared" si="449"/>
        <v>1</v>
      </c>
      <c r="AP468" s="74" t="b">
        <f t="shared" si="450"/>
        <v>1</v>
      </c>
      <c r="AQ468" s="5"/>
      <c r="AR468" s="28" t="s">
        <v>1156</v>
      </c>
      <c r="AS468" s="28" t="s">
        <v>1158</v>
      </c>
      <c r="AT468" t="b">
        <f t="shared" si="451"/>
        <v>1</v>
      </c>
      <c r="AU468" t="b">
        <f t="shared" si="452"/>
        <v>1</v>
      </c>
      <c r="AV468" t="b">
        <f t="shared" si="453"/>
        <v>1</v>
      </c>
      <c r="AW468" s="83">
        <f t="shared" si="469"/>
        <v>0.13</v>
      </c>
      <c r="AX468" s="83">
        <f t="shared" si="470"/>
        <v>0.13</v>
      </c>
      <c r="AY468" s="72" t="b">
        <f t="shared" si="471"/>
        <v>1</v>
      </c>
    </row>
    <row r="469" spans="1:51" ht="23.25" x14ac:dyDescent="0.35">
      <c r="A469" s="49">
        <v>213</v>
      </c>
      <c r="B469" s="77" t="s">
        <v>245</v>
      </c>
      <c r="C469" s="50" t="s">
        <v>246</v>
      </c>
      <c r="D469" s="51">
        <v>43776</v>
      </c>
      <c r="E469" s="52">
        <v>422.1</v>
      </c>
      <c r="F469" s="53">
        <v>50</v>
      </c>
      <c r="G469" s="52">
        <v>422.1</v>
      </c>
      <c r="H469" s="53">
        <v>50</v>
      </c>
      <c r="I469" s="54" t="s">
        <v>1168</v>
      </c>
      <c r="J469" s="54" t="s">
        <v>1169</v>
      </c>
      <c r="K469" s="55">
        <v>50</v>
      </c>
      <c r="L469" s="55">
        <v>50</v>
      </c>
      <c r="M469" s="56">
        <v>422.1</v>
      </c>
      <c r="N469" s="39"/>
      <c r="O469" s="39"/>
      <c r="P469" s="39"/>
      <c r="Q469" s="56">
        <v>422.1</v>
      </c>
      <c r="R469" s="57"/>
      <c r="S469" s="57"/>
      <c r="T469" s="18">
        <f t="shared" si="456"/>
        <v>45792784.799999997</v>
      </c>
      <c r="U469" s="18">
        <f t="shared" si="457"/>
        <v>40938749.609999999</v>
      </c>
      <c r="V469" s="18">
        <f t="shared" si="461"/>
        <v>5322037.45</v>
      </c>
      <c r="W469" s="18">
        <v>0</v>
      </c>
      <c r="X469" s="18">
        <f t="shared" si="462"/>
        <v>24931698.510000002</v>
      </c>
      <c r="Y469" s="18">
        <f t="shared" si="458"/>
        <v>10685013.65</v>
      </c>
      <c r="Z469" s="18">
        <v>0</v>
      </c>
      <c r="AA469" s="18">
        <v>0</v>
      </c>
      <c r="AB469" s="18">
        <f t="shared" si="459"/>
        <v>4854035.1900000004</v>
      </c>
      <c r="AC469" s="18">
        <f t="shared" si="463"/>
        <v>631024.56999999995</v>
      </c>
      <c r="AD469" s="18">
        <v>0</v>
      </c>
      <c r="AE469" s="18">
        <f t="shared" si="464"/>
        <v>2956107.43</v>
      </c>
      <c r="AF469" s="18">
        <f t="shared" si="460"/>
        <v>1266903.19</v>
      </c>
      <c r="AG469" s="18">
        <v>0</v>
      </c>
      <c r="AH469" s="18">
        <v>0</v>
      </c>
      <c r="AI469" s="73">
        <v>0.89400000000000002</v>
      </c>
      <c r="AJ469" s="81">
        <f t="shared" si="466"/>
        <v>0.106</v>
      </c>
      <c r="AK469" s="23">
        <f t="shared" si="465"/>
        <v>45792784.799999997</v>
      </c>
      <c r="AL469" s="22">
        <f t="shared" si="467"/>
        <v>40938749.609999999</v>
      </c>
      <c r="AM469" s="22">
        <f t="shared" si="468"/>
        <v>4854035.1900000004</v>
      </c>
      <c r="AN469" s="74" t="b">
        <f t="shared" si="448"/>
        <v>1</v>
      </c>
      <c r="AO469" s="74" t="b">
        <f t="shared" si="449"/>
        <v>1</v>
      </c>
      <c r="AP469" s="74" t="b">
        <f t="shared" si="450"/>
        <v>1</v>
      </c>
      <c r="AQ469" s="5"/>
      <c r="AR469" s="28" t="s">
        <v>1156</v>
      </c>
      <c r="AS469" s="28" t="s">
        <v>1158</v>
      </c>
      <c r="AT469" t="b">
        <f t="shared" si="451"/>
        <v>1</v>
      </c>
      <c r="AU469" t="b">
        <f t="shared" si="452"/>
        <v>1</v>
      </c>
      <c r="AV469" t="b">
        <f t="shared" si="453"/>
        <v>1</v>
      </c>
      <c r="AW469" s="83">
        <f t="shared" si="469"/>
        <v>0.13</v>
      </c>
      <c r="AX469" s="83">
        <f t="shared" si="470"/>
        <v>0.13</v>
      </c>
      <c r="AY469" s="72" t="b">
        <f t="shared" si="471"/>
        <v>1</v>
      </c>
    </row>
    <row r="470" spans="1:51" ht="23.25" x14ac:dyDescent="0.35">
      <c r="A470" s="49">
        <v>214</v>
      </c>
      <c r="B470" s="77" t="s">
        <v>247</v>
      </c>
      <c r="C470" s="50" t="s">
        <v>248</v>
      </c>
      <c r="D470" s="51">
        <v>43938</v>
      </c>
      <c r="E470" s="52">
        <v>143.1</v>
      </c>
      <c r="F470" s="53">
        <v>9</v>
      </c>
      <c r="G470" s="52">
        <v>143.1</v>
      </c>
      <c r="H470" s="53">
        <v>9</v>
      </c>
      <c r="I470" s="54" t="s">
        <v>1168</v>
      </c>
      <c r="J470" s="54" t="s">
        <v>1169</v>
      </c>
      <c r="K470" s="55">
        <v>9</v>
      </c>
      <c r="L470" s="55">
        <v>9</v>
      </c>
      <c r="M470" s="56">
        <v>143.1</v>
      </c>
      <c r="N470" s="39"/>
      <c r="O470" s="39"/>
      <c r="P470" s="39"/>
      <c r="Q470" s="56">
        <v>143.1</v>
      </c>
      <c r="R470" s="57"/>
      <c r="S470" s="57"/>
      <c r="T470" s="18">
        <f t="shared" si="456"/>
        <v>15524632.800000001</v>
      </c>
      <c r="U470" s="18">
        <f t="shared" si="457"/>
        <v>13879021.720000001</v>
      </c>
      <c r="V470" s="18">
        <f t="shared" si="461"/>
        <v>1804272.82</v>
      </c>
      <c r="W470" s="18">
        <v>0</v>
      </c>
      <c r="X470" s="18">
        <f t="shared" si="462"/>
        <v>8452324.2300000004</v>
      </c>
      <c r="Y470" s="18">
        <f t="shared" si="458"/>
        <v>3622424.67</v>
      </c>
      <c r="Z470" s="18">
        <v>0</v>
      </c>
      <c r="AA470" s="18">
        <v>0</v>
      </c>
      <c r="AB470" s="18">
        <f t="shared" si="459"/>
        <v>1645611.08</v>
      </c>
      <c r="AC470" s="18">
        <f t="shared" si="463"/>
        <v>213929.44</v>
      </c>
      <c r="AD470" s="18">
        <v>0</v>
      </c>
      <c r="AE470" s="18">
        <f t="shared" si="464"/>
        <v>1002177.15</v>
      </c>
      <c r="AF470" s="18">
        <f t="shared" si="460"/>
        <v>429504.49</v>
      </c>
      <c r="AG470" s="18">
        <v>0</v>
      </c>
      <c r="AH470" s="18">
        <v>0</v>
      </c>
      <c r="AI470" s="73">
        <v>0.89400000000000002</v>
      </c>
      <c r="AJ470" s="81">
        <f t="shared" si="466"/>
        <v>0.106</v>
      </c>
      <c r="AK470" s="23">
        <f t="shared" si="465"/>
        <v>15524632.800000001</v>
      </c>
      <c r="AL470" s="22">
        <f t="shared" si="467"/>
        <v>13879021.720000001</v>
      </c>
      <c r="AM470" s="22">
        <f t="shared" si="468"/>
        <v>1645611.08</v>
      </c>
      <c r="AN470" s="74" t="b">
        <f t="shared" si="448"/>
        <v>1</v>
      </c>
      <c r="AO470" s="74" t="b">
        <f t="shared" si="449"/>
        <v>1</v>
      </c>
      <c r="AP470" s="74" t="b">
        <f t="shared" si="450"/>
        <v>1</v>
      </c>
      <c r="AQ470" s="5"/>
      <c r="AR470" s="28" t="s">
        <v>1156</v>
      </c>
      <c r="AS470" s="28" t="s">
        <v>1158</v>
      </c>
      <c r="AT470" t="b">
        <f t="shared" si="451"/>
        <v>1</v>
      </c>
      <c r="AU470" t="b">
        <f t="shared" si="452"/>
        <v>1</v>
      </c>
      <c r="AV470" t="b">
        <f t="shared" si="453"/>
        <v>1</v>
      </c>
      <c r="AW470" s="83">
        <f t="shared" si="469"/>
        <v>0.13</v>
      </c>
      <c r="AX470" s="83">
        <f t="shared" si="470"/>
        <v>0.13</v>
      </c>
      <c r="AY470" s="72" t="b">
        <f t="shared" si="471"/>
        <v>1</v>
      </c>
    </row>
    <row r="471" spans="1:51" ht="23.25" x14ac:dyDescent="0.35">
      <c r="A471" s="49">
        <v>215</v>
      </c>
      <c r="B471" s="77" t="s">
        <v>249</v>
      </c>
      <c r="C471" s="50" t="s">
        <v>250</v>
      </c>
      <c r="D471" s="51">
        <v>43656</v>
      </c>
      <c r="E471" s="52">
        <v>275.2</v>
      </c>
      <c r="F471" s="53">
        <v>17</v>
      </c>
      <c r="G471" s="52">
        <v>275.2</v>
      </c>
      <c r="H471" s="53">
        <v>17</v>
      </c>
      <c r="I471" s="54" t="s">
        <v>1168</v>
      </c>
      <c r="J471" s="54" t="s">
        <v>1169</v>
      </c>
      <c r="K471" s="55">
        <v>17</v>
      </c>
      <c r="L471" s="55">
        <v>17</v>
      </c>
      <c r="M471" s="56">
        <v>275.2</v>
      </c>
      <c r="N471" s="39"/>
      <c r="O471" s="39"/>
      <c r="P471" s="39"/>
      <c r="Q471" s="56">
        <v>275.2</v>
      </c>
      <c r="R471" s="57"/>
      <c r="S471" s="57"/>
      <c r="T471" s="18">
        <f t="shared" si="456"/>
        <v>29855897.600000001</v>
      </c>
      <c r="U471" s="18">
        <f t="shared" si="457"/>
        <v>26691172.449999999</v>
      </c>
      <c r="V471" s="18">
        <f t="shared" si="461"/>
        <v>3469852.42</v>
      </c>
      <c r="W471" s="18">
        <v>0</v>
      </c>
      <c r="X471" s="18">
        <f t="shared" si="462"/>
        <v>16254924.02</v>
      </c>
      <c r="Y471" s="18">
        <f t="shared" si="458"/>
        <v>6966396.0099999998</v>
      </c>
      <c r="Z471" s="18">
        <v>0</v>
      </c>
      <c r="AA471" s="18">
        <v>0</v>
      </c>
      <c r="AB471" s="18">
        <f t="shared" si="459"/>
        <v>3164725.15</v>
      </c>
      <c r="AC471" s="18">
        <f t="shared" si="463"/>
        <v>411414.27</v>
      </c>
      <c r="AD471" s="18">
        <v>0</v>
      </c>
      <c r="AE471" s="18">
        <f t="shared" si="464"/>
        <v>1927317.62</v>
      </c>
      <c r="AF471" s="18">
        <f t="shared" si="460"/>
        <v>825993.26</v>
      </c>
      <c r="AG471" s="18">
        <v>0</v>
      </c>
      <c r="AH471" s="18">
        <v>0</v>
      </c>
      <c r="AI471" s="73">
        <v>0.89400000000000002</v>
      </c>
      <c r="AJ471" s="81">
        <f t="shared" si="466"/>
        <v>0.106</v>
      </c>
      <c r="AK471" s="23">
        <f t="shared" si="465"/>
        <v>29855897.600000001</v>
      </c>
      <c r="AL471" s="22">
        <f t="shared" si="467"/>
        <v>26691172.449999999</v>
      </c>
      <c r="AM471" s="22">
        <f t="shared" si="468"/>
        <v>3164725.15</v>
      </c>
      <c r="AN471" s="74" t="b">
        <f t="shared" si="448"/>
        <v>1</v>
      </c>
      <c r="AO471" s="74" t="b">
        <f t="shared" si="449"/>
        <v>1</v>
      </c>
      <c r="AP471" s="74" t="b">
        <f t="shared" si="450"/>
        <v>1</v>
      </c>
      <c r="AQ471" s="5"/>
      <c r="AR471" s="28" t="s">
        <v>1156</v>
      </c>
      <c r="AS471" s="28" t="s">
        <v>1158</v>
      </c>
      <c r="AT471" t="b">
        <f t="shared" si="451"/>
        <v>1</v>
      </c>
      <c r="AU471" t="b">
        <f t="shared" si="452"/>
        <v>1</v>
      </c>
      <c r="AV471" t="b">
        <f t="shared" si="453"/>
        <v>1</v>
      </c>
      <c r="AW471" s="83">
        <f t="shared" si="469"/>
        <v>0.13</v>
      </c>
      <c r="AX471" s="83">
        <f t="shared" si="470"/>
        <v>0.13</v>
      </c>
      <c r="AY471" s="72" t="b">
        <f t="shared" si="471"/>
        <v>1</v>
      </c>
    </row>
    <row r="472" spans="1:51" ht="23.25" x14ac:dyDescent="0.35">
      <c r="A472" s="49">
        <v>216</v>
      </c>
      <c r="B472" s="77" t="s">
        <v>251</v>
      </c>
      <c r="C472" s="50" t="s">
        <v>252</v>
      </c>
      <c r="D472" s="51">
        <v>43718</v>
      </c>
      <c r="E472" s="52">
        <v>410.8</v>
      </c>
      <c r="F472" s="53">
        <v>36</v>
      </c>
      <c r="G472" s="52">
        <v>410.8</v>
      </c>
      <c r="H472" s="53">
        <v>36</v>
      </c>
      <c r="I472" s="54" t="s">
        <v>1168</v>
      </c>
      <c r="J472" s="54" t="s">
        <v>1169</v>
      </c>
      <c r="K472" s="55">
        <v>36</v>
      </c>
      <c r="L472" s="55">
        <v>36</v>
      </c>
      <c r="M472" s="56">
        <v>410.8</v>
      </c>
      <c r="N472" s="39"/>
      <c r="O472" s="39"/>
      <c r="P472" s="39"/>
      <c r="Q472" s="56">
        <v>410.8</v>
      </c>
      <c r="R472" s="57"/>
      <c r="S472" s="57"/>
      <c r="T472" s="18">
        <f t="shared" si="456"/>
        <v>44566870.399999999</v>
      </c>
      <c r="U472" s="18">
        <f t="shared" si="457"/>
        <v>39842782.140000001</v>
      </c>
      <c r="V472" s="18">
        <f t="shared" si="461"/>
        <v>5179561.68</v>
      </c>
      <c r="W472" s="18">
        <v>0</v>
      </c>
      <c r="X472" s="18">
        <f t="shared" si="462"/>
        <v>24264254.32</v>
      </c>
      <c r="Y472" s="18">
        <f t="shared" si="458"/>
        <v>10398966.140000001</v>
      </c>
      <c r="Z472" s="18">
        <v>0</v>
      </c>
      <c r="AA472" s="18">
        <v>0</v>
      </c>
      <c r="AB472" s="18">
        <f t="shared" si="459"/>
        <v>4724088.26</v>
      </c>
      <c r="AC472" s="18">
        <f t="shared" si="463"/>
        <v>614131.47</v>
      </c>
      <c r="AD472" s="18">
        <v>0</v>
      </c>
      <c r="AE472" s="18">
        <f t="shared" si="464"/>
        <v>2876969.75</v>
      </c>
      <c r="AF472" s="18">
        <f t="shared" si="460"/>
        <v>1232987.04</v>
      </c>
      <c r="AG472" s="18">
        <v>0</v>
      </c>
      <c r="AH472" s="18">
        <v>0</v>
      </c>
      <c r="AI472" s="73">
        <v>0.89400000000000002</v>
      </c>
      <c r="AJ472" s="81">
        <f t="shared" si="466"/>
        <v>0.106</v>
      </c>
      <c r="AK472" s="23">
        <f t="shared" si="465"/>
        <v>44566870.399999999</v>
      </c>
      <c r="AL472" s="22">
        <f t="shared" si="467"/>
        <v>39842782.140000001</v>
      </c>
      <c r="AM472" s="22">
        <f t="shared" si="468"/>
        <v>4724088.26</v>
      </c>
      <c r="AN472" s="74" t="b">
        <f t="shared" si="448"/>
        <v>1</v>
      </c>
      <c r="AO472" s="74" t="b">
        <f t="shared" si="449"/>
        <v>1</v>
      </c>
      <c r="AP472" s="74" t="b">
        <f t="shared" si="450"/>
        <v>1</v>
      </c>
      <c r="AQ472" s="5"/>
      <c r="AR472" s="28" t="s">
        <v>1156</v>
      </c>
      <c r="AS472" s="28" t="s">
        <v>1158</v>
      </c>
      <c r="AT472" t="b">
        <f t="shared" si="451"/>
        <v>1</v>
      </c>
      <c r="AU472" t="b">
        <f t="shared" si="452"/>
        <v>1</v>
      </c>
      <c r="AV472" t="b">
        <f t="shared" si="453"/>
        <v>1</v>
      </c>
      <c r="AW472" s="83">
        <f t="shared" si="469"/>
        <v>0.13</v>
      </c>
      <c r="AX472" s="83">
        <f t="shared" si="470"/>
        <v>0.13</v>
      </c>
      <c r="AY472" s="72" t="b">
        <f t="shared" si="471"/>
        <v>1</v>
      </c>
    </row>
    <row r="473" spans="1:51" ht="23.25" x14ac:dyDescent="0.35">
      <c r="A473" s="49">
        <v>217</v>
      </c>
      <c r="B473" s="77" t="s">
        <v>253</v>
      </c>
      <c r="C473" s="50" t="s">
        <v>254</v>
      </c>
      <c r="D473" s="51">
        <v>44082</v>
      </c>
      <c r="E473" s="52">
        <v>202.4</v>
      </c>
      <c r="F473" s="53">
        <v>12</v>
      </c>
      <c r="G473" s="52">
        <v>202.4</v>
      </c>
      <c r="H473" s="53">
        <v>12</v>
      </c>
      <c r="I473" s="54" t="s">
        <v>1168</v>
      </c>
      <c r="J473" s="54" t="s">
        <v>1169</v>
      </c>
      <c r="K473" s="55">
        <v>12</v>
      </c>
      <c r="L473" s="55">
        <v>12</v>
      </c>
      <c r="M473" s="56">
        <v>202.4</v>
      </c>
      <c r="N473" s="39"/>
      <c r="O473" s="39"/>
      <c r="P473" s="39"/>
      <c r="Q473" s="56">
        <v>202.4</v>
      </c>
      <c r="R473" s="57"/>
      <c r="S473" s="57"/>
      <c r="T473" s="18">
        <f t="shared" si="456"/>
        <v>21957971.199999999</v>
      </c>
      <c r="U473" s="18">
        <f t="shared" si="457"/>
        <v>19630426.25</v>
      </c>
      <c r="V473" s="18">
        <f t="shared" si="461"/>
        <v>2551955.41</v>
      </c>
      <c r="W473" s="18">
        <v>0</v>
      </c>
      <c r="X473" s="18">
        <f t="shared" si="462"/>
        <v>11954929.59</v>
      </c>
      <c r="Y473" s="18">
        <f t="shared" si="458"/>
        <v>5123541.25</v>
      </c>
      <c r="Z473" s="18">
        <v>0</v>
      </c>
      <c r="AA473" s="18">
        <v>0</v>
      </c>
      <c r="AB473" s="18">
        <f t="shared" si="459"/>
        <v>2327544.9500000002</v>
      </c>
      <c r="AC473" s="18">
        <f t="shared" si="463"/>
        <v>302580.84000000003</v>
      </c>
      <c r="AD473" s="18">
        <v>0</v>
      </c>
      <c r="AE473" s="18">
        <f t="shared" si="464"/>
        <v>1417474.88</v>
      </c>
      <c r="AF473" s="18">
        <f t="shared" si="460"/>
        <v>607489.23</v>
      </c>
      <c r="AG473" s="18">
        <v>0</v>
      </c>
      <c r="AH473" s="18">
        <v>0</v>
      </c>
      <c r="AI473" s="73">
        <v>0.89400000000000002</v>
      </c>
      <c r="AJ473" s="81">
        <f t="shared" si="466"/>
        <v>0.106</v>
      </c>
      <c r="AK473" s="23">
        <f t="shared" si="465"/>
        <v>21957971.199999999</v>
      </c>
      <c r="AL473" s="22">
        <f t="shared" si="467"/>
        <v>19630426.25</v>
      </c>
      <c r="AM473" s="22">
        <f t="shared" si="468"/>
        <v>2327544.9500000002</v>
      </c>
      <c r="AN473" s="74" t="b">
        <f t="shared" si="448"/>
        <v>1</v>
      </c>
      <c r="AO473" s="74" t="b">
        <f t="shared" si="449"/>
        <v>1</v>
      </c>
      <c r="AP473" s="74" t="b">
        <f t="shared" si="450"/>
        <v>1</v>
      </c>
      <c r="AQ473" s="5"/>
      <c r="AR473" s="28" t="s">
        <v>1156</v>
      </c>
      <c r="AS473" s="28" t="s">
        <v>1158</v>
      </c>
      <c r="AT473" t="b">
        <f t="shared" si="451"/>
        <v>1</v>
      </c>
      <c r="AU473" t="b">
        <f t="shared" si="452"/>
        <v>1</v>
      </c>
      <c r="AV473" t="b">
        <f t="shared" si="453"/>
        <v>1</v>
      </c>
      <c r="AW473" s="83">
        <f t="shared" si="469"/>
        <v>0.13</v>
      </c>
      <c r="AX473" s="83">
        <f t="shared" si="470"/>
        <v>0.13</v>
      </c>
      <c r="AY473" s="72" t="b">
        <f t="shared" si="471"/>
        <v>1</v>
      </c>
    </row>
    <row r="474" spans="1:51" ht="40.5" x14ac:dyDescent="0.35">
      <c r="A474" s="49">
        <v>218</v>
      </c>
      <c r="B474" s="77" t="s">
        <v>255</v>
      </c>
      <c r="C474" s="50" t="s">
        <v>256</v>
      </c>
      <c r="D474" s="51">
        <v>43699</v>
      </c>
      <c r="E474" s="52">
        <v>488.5</v>
      </c>
      <c r="F474" s="53">
        <v>12</v>
      </c>
      <c r="G474" s="52">
        <v>488.5</v>
      </c>
      <c r="H474" s="53">
        <v>12</v>
      </c>
      <c r="I474" s="54" t="s">
        <v>1168</v>
      </c>
      <c r="J474" s="54" t="s">
        <v>1169</v>
      </c>
      <c r="K474" s="55">
        <v>12</v>
      </c>
      <c r="L474" s="55">
        <v>12</v>
      </c>
      <c r="M474" s="56">
        <v>488.5</v>
      </c>
      <c r="N474" s="39"/>
      <c r="O474" s="39"/>
      <c r="P474" s="39"/>
      <c r="Q474" s="56">
        <v>488.5</v>
      </c>
      <c r="R474" s="57"/>
      <c r="S474" s="57"/>
      <c r="T474" s="18">
        <f t="shared" si="456"/>
        <v>52996388</v>
      </c>
      <c r="U474" s="18">
        <f t="shared" si="457"/>
        <v>47378770.869999997</v>
      </c>
      <c r="V474" s="18">
        <f t="shared" si="461"/>
        <v>6159240.21</v>
      </c>
      <c r="W474" s="18">
        <v>0</v>
      </c>
      <c r="X474" s="18">
        <f t="shared" si="462"/>
        <v>28853671.460000001</v>
      </c>
      <c r="Y474" s="18">
        <f t="shared" si="458"/>
        <v>12365859.199999999</v>
      </c>
      <c r="Z474" s="18">
        <v>0</v>
      </c>
      <c r="AA474" s="18">
        <v>0</v>
      </c>
      <c r="AB474" s="18">
        <f t="shared" si="459"/>
        <v>5617617.1299999999</v>
      </c>
      <c r="AC474" s="18">
        <f t="shared" si="463"/>
        <v>730290.23</v>
      </c>
      <c r="AD474" s="18">
        <v>0</v>
      </c>
      <c r="AE474" s="18">
        <f t="shared" si="464"/>
        <v>3421128.83</v>
      </c>
      <c r="AF474" s="18">
        <f t="shared" si="460"/>
        <v>1466198.07</v>
      </c>
      <c r="AG474" s="18">
        <v>0</v>
      </c>
      <c r="AH474" s="18">
        <v>0</v>
      </c>
      <c r="AI474" s="73">
        <v>0.89400000000000002</v>
      </c>
      <c r="AJ474" s="81">
        <f t="shared" si="466"/>
        <v>0.106</v>
      </c>
      <c r="AK474" s="23">
        <f t="shared" si="465"/>
        <v>52996388</v>
      </c>
      <c r="AL474" s="22">
        <f t="shared" si="467"/>
        <v>47378770.869999997</v>
      </c>
      <c r="AM474" s="22">
        <f t="shared" si="468"/>
        <v>5617617.1299999999</v>
      </c>
      <c r="AN474" s="74" t="b">
        <f t="shared" si="448"/>
        <v>1</v>
      </c>
      <c r="AO474" s="74" t="b">
        <f t="shared" si="449"/>
        <v>1</v>
      </c>
      <c r="AP474" s="74" t="b">
        <f t="shared" si="450"/>
        <v>1</v>
      </c>
      <c r="AQ474" s="5"/>
      <c r="AR474" s="28" t="s">
        <v>1156</v>
      </c>
      <c r="AS474" s="28" t="s">
        <v>1158</v>
      </c>
      <c r="AT474" t="b">
        <f t="shared" si="451"/>
        <v>1</v>
      </c>
      <c r="AU474" t="b">
        <f t="shared" si="452"/>
        <v>1</v>
      </c>
      <c r="AV474" t="b">
        <f t="shared" si="453"/>
        <v>1</v>
      </c>
      <c r="AW474" s="83">
        <f t="shared" si="469"/>
        <v>0.13</v>
      </c>
      <c r="AX474" s="83">
        <f t="shared" si="470"/>
        <v>0.13</v>
      </c>
      <c r="AY474" s="72" t="b">
        <f t="shared" si="471"/>
        <v>1</v>
      </c>
    </row>
    <row r="475" spans="1:51" s="14" customFormat="1" ht="20.25" customHeight="1" x14ac:dyDescent="0.35">
      <c r="A475" s="181" t="s">
        <v>257</v>
      </c>
      <c r="B475" s="181"/>
      <c r="C475" s="181"/>
      <c r="D475" s="181"/>
      <c r="E475" s="58">
        <f>SUM(E476:E479)</f>
        <v>1484.1</v>
      </c>
      <c r="F475" s="59">
        <f t="shared" ref="F475:AH475" si="472">SUM(F476:F479)</f>
        <v>119</v>
      </c>
      <c r="G475" s="47">
        <f t="shared" si="472"/>
        <v>1484.1</v>
      </c>
      <c r="H475" s="6">
        <f t="shared" si="472"/>
        <v>119</v>
      </c>
      <c r="I475" s="6"/>
      <c r="J475" s="6"/>
      <c r="K475" s="32">
        <f t="shared" ref="K475:M475" si="473">SUM(K476:K479)</f>
        <v>119</v>
      </c>
      <c r="L475" s="32">
        <f t="shared" si="473"/>
        <v>119</v>
      </c>
      <c r="M475" s="31">
        <f t="shared" si="473"/>
        <v>1484.1</v>
      </c>
      <c r="N475" s="32">
        <f t="shared" si="472"/>
        <v>0</v>
      </c>
      <c r="O475" s="32">
        <f t="shared" si="472"/>
        <v>0</v>
      </c>
      <c r="P475" s="32">
        <f t="shared" si="472"/>
        <v>0</v>
      </c>
      <c r="Q475" s="31">
        <f t="shared" si="472"/>
        <v>1484.1</v>
      </c>
      <c r="R475" s="48">
        <f t="shared" si="472"/>
        <v>0</v>
      </c>
      <c r="S475" s="48">
        <f t="shared" si="472"/>
        <v>0</v>
      </c>
      <c r="T475" s="19">
        <f t="shared" si="472"/>
        <v>161007040.80000001</v>
      </c>
      <c r="U475" s="19">
        <f t="shared" si="472"/>
        <v>105137597.64</v>
      </c>
      <c r="V475" s="19">
        <f t="shared" si="472"/>
        <v>6418345.3600000003</v>
      </c>
      <c r="W475" s="19">
        <f t="shared" si="472"/>
        <v>0</v>
      </c>
      <c r="X475" s="19">
        <f t="shared" si="472"/>
        <v>69103476.599999994</v>
      </c>
      <c r="Y475" s="19">
        <f t="shared" si="472"/>
        <v>29615775.68</v>
      </c>
      <c r="Z475" s="19">
        <f t="shared" si="472"/>
        <v>0</v>
      </c>
      <c r="AA475" s="19">
        <f t="shared" si="472"/>
        <v>0</v>
      </c>
      <c r="AB475" s="19">
        <f t="shared" si="472"/>
        <v>55869443.159999996</v>
      </c>
      <c r="AC475" s="19">
        <f t="shared" si="472"/>
        <v>3410667.44</v>
      </c>
      <c r="AD475" s="19">
        <f t="shared" si="472"/>
        <v>0</v>
      </c>
      <c r="AE475" s="19">
        <f t="shared" si="472"/>
        <v>36721143</v>
      </c>
      <c r="AF475" s="19">
        <f t="shared" si="472"/>
        <v>15737632.720000001</v>
      </c>
      <c r="AG475" s="19">
        <f t="shared" si="472"/>
        <v>0</v>
      </c>
      <c r="AH475" s="19">
        <f t="shared" si="472"/>
        <v>0</v>
      </c>
      <c r="AI475" s="73">
        <v>0.65300000000000002</v>
      </c>
      <c r="AJ475" s="73">
        <f t="shared" ref="AJ475" si="474">1-AI475</f>
        <v>0.34699999999999998</v>
      </c>
      <c r="AK475" s="23">
        <f t="shared" si="465"/>
        <v>161007040.80000001</v>
      </c>
      <c r="AL475" s="23">
        <f t="shared" ref="AL475" si="475">ROUND(AK475*AI475,2)</f>
        <v>105137597.64</v>
      </c>
      <c r="AM475" s="23">
        <f t="shared" ref="AM475" si="476">AK475-AL475</f>
        <v>55869443.159999996</v>
      </c>
      <c r="AN475" s="74" t="b">
        <f t="shared" si="448"/>
        <v>1</v>
      </c>
      <c r="AO475" s="74" t="b">
        <f t="shared" si="449"/>
        <v>1</v>
      </c>
      <c r="AP475" s="74" t="b">
        <f t="shared" si="450"/>
        <v>1</v>
      </c>
      <c r="AQ475" s="6"/>
      <c r="AR475" s="29"/>
      <c r="AS475" s="29"/>
      <c r="AT475" t="b">
        <f t="shared" si="451"/>
        <v>1</v>
      </c>
      <c r="AU475" t="b">
        <f t="shared" si="452"/>
        <v>1</v>
      </c>
      <c r="AV475" t="b">
        <f t="shared" si="453"/>
        <v>1</v>
      </c>
      <c r="AW475" s="83">
        <f t="shared" si="469"/>
        <v>0.06</v>
      </c>
      <c r="AX475" s="83">
        <f t="shared" si="470"/>
        <v>0.06</v>
      </c>
      <c r="AY475" s="72" t="b">
        <f t="shared" si="471"/>
        <v>1</v>
      </c>
    </row>
    <row r="476" spans="1:51" ht="23.25" x14ac:dyDescent="0.35">
      <c r="A476" s="49">
        <v>222</v>
      </c>
      <c r="B476" s="77" t="s">
        <v>264</v>
      </c>
      <c r="C476" s="50" t="s">
        <v>265</v>
      </c>
      <c r="D476" s="51">
        <v>44147</v>
      </c>
      <c r="E476" s="52">
        <v>323.89999999999998</v>
      </c>
      <c r="F476" s="53">
        <v>26</v>
      </c>
      <c r="G476" s="52">
        <v>323.89999999999998</v>
      </c>
      <c r="H476" s="53">
        <v>26</v>
      </c>
      <c r="I476" s="54" t="s">
        <v>1168</v>
      </c>
      <c r="J476" s="54" t="s">
        <v>1169</v>
      </c>
      <c r="K476" s="55">
        <v>26</v>
      </c>
      <c r="L476" s="55">
        <v>26</v>
      </c>
      <c r="M476" s="56">
        <v>323.89999999999998</v>
      </c>
      <c r="N476" s="39"/>
      <c r="O476" s="39"/>
      <c r="P476" s="39"/>
      <c r="Q476" s="56">
        <v>323.89999999999998</v>
      </c>
      <c r="R476" s="57"/>
      <c r="S476" s="57"/>
      <c r="T476" s="18">
        <f>AK476</f>
        <v>35139263.200000003</v>
      </c>
      <c r="U476" s="18">
        <f>T476*AI476</f>
        <v>22945938.870000001</v>
      </c>
      <c r="V476" s="18">
        <v>0</v>
      </c>
      <c r="W476" s="18">
        <v>0</v>
      </c>
      <c r="X476" s="18">
        <f>U476*0.7</f>
        <v>16062157.210000001</v>
      </c>
      <c r="Y476" s="18">
        <f t="shared" ref="Y476:Y478" si="477">U476-X476</f>
        <v>6883781.6600000001</v>
      </c>
      <c r="Z476" s="18">
        <v>0</v>
      </c>
      <c r="AA476" s="18">
        <v>0</v>
      </c>
      <c r="AB476" s="18">
        <f>T476-U476</f>
        <v>12193324.33</v>
      </c>
      <c r="AC476" s="18">
        <v>0</v>
      </c>
      <c r="AD476" s="18">
        <v>0</v>
      </c>
      <c r="AE476" s="18">
        <f>AB476*0.7</f>
        <v>8535327.0299999993</v>
      </c>
      <c r="AF476" s="18">
        <f t="shared" ref="AF476:AF478" si="478">AB476-AE476</f>
        <v>3657997.3</v>
      </c>
      <c r="AG476" s="18">
        <v>0</v>
      </c>
      <c r="AH476" s="18">
        <v>0</v>
      </c>
      <c r="AI476" s="73">
        <v>0.65300000000000002</v>
      </c>
      <c r="AJ476" s="81">
        <f t="shared" ref="AJ476:AJ482" si="479">1-AI476</f>
        <v>0.34699999999999998</v>
      </c>
      <c r="AK476" s="23">
        <f t="shared" si="465"/>
        <v>35139263.200000003</v>
      </c>
      <c r="AL476" s="22">
        <f t="shared" ref="AL476:AL482" si="480">ROUND(AK476*AI476,2)</f>
        <v>22945938.870000001</v>
      </c>
      <c r="AM476" s="22">
        <f t="shared" ref="AM476:AM482" si="481">AK476-AL476</f>
        <v>12193324.33</v>
      </c>
      <c r="AN476" s="74" t="b">
        <f t="shared" si="448"/>
        <v>1</v>
      </c>
      <c r="AO476" s="74" t="b">
        <f t="shared" si="449"/>
        <v>1</v>
      </c>
      <c r="AP476" s="74" t="b">
        <f t="shared" si="450"/>
        <v>1</v>
      </c>
      <c r="AQ476" s="5"/>
      <c r="AR476" s="28" t="s">
        <v>1155</v>
      </c>
      <c r="AS476" s="28" t="s">
        <v>1157</v>
      </c>
      <c r="AT476" t="b">
        <f t="shared" si="451"/>
        <v>1</v>
      </c>
      <c r="AU476" t="b">
        <f t="shared" si="452"/>
        <v>1</v>
      </c>
      <c r="AV476" t="b">
        <f t="shared" si="453"/>
        <v>1</v>
      </c>
      <c r="AW476" s="83">
        <f t="shared" si="469"/>
        <v>0</v>
      </c>
      <c r="AX476" s="83">
        <f t="shared" si="470"/>
        <v>0</v>
      </c>
      <c r="AY476" s="72" t="b">
        <f t="shared" si="471"/>
        <v>1</v>
      </c>
    </row>
    <row r="477" spans="1:51" ht="23.25" x14ac:dyDescent="0.35">
      <c r="A477" s="49">
        <v>223</v>
      </c>
      <c r="B477" s="77" t="s">
        <v>266</v>
      </c>
      <c r="C477" s="50" t="s">
        <v>265</v>
      </c>
      <c r="D477" s="51">
        <v>44147</v>
      </c>
      <c r="E477" s="52">
        <v>366.3</v>
      </c>
      <c r="F477" s="53">
        <v>32</v>
      </c>
      <c r="G477" s="52">
        <v>366.3</v>
      </c>
      <c r="H477" s="53">
        <v>32</v>
      </c>
      <c r="I477" s="54" t="s">
        <v>1168</v>
      </c>
      <c r="J477" s="54" t="s">
        <v>1169</v>
      </c>
      <c r="K477" s="55">
        <v>32</v>
      </c>
      <c r="L477" s="55">
        <v>32</v>
      </c>
      <c r="M477" s="56">
        <v>366.3</v>
      </c>
      <c r="N477" s="39"/>
      <c r="O477" s="39"/>
      <c r="P477" s="39"/>
      <c r="Q477" s="56">
        <v>366.3</v>
      </c>
      <c r="R477" s="57"/>
      <c r="S477" s="57"/>
      <c r="T477" s="18">
        <f>AK477</f>
        <v>39739154.399999999</v>
      </c>
      <c r="U477" s="18">
        <f>T477*AI477</f>
        <v>25949667.82</v>
      </c>
      <c r="V477" s="18">
        <v>0</v>
      </c>
      <c r="W477" s="18">
        <v>0</v>
      </c>
      <c r="X477" s="18">
        <f t="shared" ref="X477:X478" si="482">U477*0.7</f>
        <v>18164767.469999999</v>
      </c>
      <c r="Y477" s="18">
        <f t="shared" si="477"/>
        <v>7784900.3499999996</v>
      </c>
      <c r="Z477" s="18">
        <v>0</v>
      </c>
      <c r="AA477" s="18">
        <v>0</v>
      </c>
      <c r="AB477" s="18">
        <f>T477-U477</f>
        <v>13789486.58</v>
      </c>
      <c r="AC477" s="18">
        <v>0</v>
      </c>
      <c r="AD477" s="18">
        <v>0</v>
      </c>
      <c r="AE477" s="18">
        <f t="shared" ref="AE477:AE478" si="483">AB477*0.7</f>
        <v>9652640.6099999994</v>
      </c>
      <c r="AF477" s="18">
        <f t="shared" si="478"/>
        <v>4136845.97</v>
      </c>
      <c r="AG477" s="18">
        <v>0</v>
      </c>
      <c r="AH477" s="18">
        <v>0</v>
      </c>
      <c r="AI477" s="73">
        <v>0.65300000000000002</v>
      </c>
      <c r="AJ477" s="81">
        <f t="shared" si="479"/>
        <v>0.34699999999999998</v>
      </c>
      <c r="AK477" s="23">
        <f t="shared" si="465"/>
        <v>39739154.399999999</v>
      </c>
      <c r="AL477" s="22">
        <f t="shared" si="480"/>
        <v>25949667.82</v>
      </c>
      <c r="AM477" s="22">
        <f t="shared" si="481"/>
        <v>13789486.58</v>
      </c>
      <c r="AN477" s="74" t="b">
        <f t="shared" si="448"/>
        <v>1</v>
      </c>
      <c r="AO477" s="74" t="b">
        <f t="shared" si="449"/>
        <v>1</v>
      </c>
      <c r="AP477" s="74" t="b">
        <f t="shared" si="450"/>
        <v>1</v>
      </c>
      <c r="AQ477" s="5"/>
      <c r="AR477" s="28" t="s">
        <v>1155</v>
      </c>
      <c r="AS477" s="28" t="s">
        <v>1157</v>
      </c>
      <c r="AT477" t="b">
        <f t="shared" si="451"/>
        <v>1</v>
      </c>
      <c r="AU477" t="b">
        <f t="shared" si="452"/>
        <v>1</v>
      </c>
      <c r="AV477" t="b">
        <f t="shared" si="453"/>
        <v>1</v>
      </c>
      <c r="AW477" s="83">
        <f t="shared" si="469"/>
        <v>0</v>
      </c>
      <c r="AX477" s="83">
        <f t="shared" si="470"/>
        <v>0</v>
      </c>
      <c r="AY477" s="72" t="b">
        <f t="shared" si="471"/>
        <v>1</v>
      </c>
    </row>
    <row r="478" spans="1:51" ht="23.25" x14ac:dyDescent="0.35">
      <c r="A478" s="49">
        <v>228</v>
      </c>
      <c r="B478" s="77" t="s">
        <v>273</v>
      </c>
      <c r="C478" s="50" t="s">
        <v>265</v>
      </c>
      <c r="D478" s="51">
        <v>44147</v>
      </c>
      <c r="E478" s="52">
        <v>357.7</v>
      </c>
      <c r="F478" s="53">
        <v>28</v>
      </c>
      <c r="G478" s="52">
        <v>357.7</v>
      </c>
      <c r="H478" s="53">
        <v>28</v>
      </c>
      <c r="I478" s="54" t="s">
        <v>1168</v>
      </c>
      <c r="J478" s="54" t="s">
        <v>1169</v>
      </c>
      <c r="K478" s="55">
        <v>28</v>
      </c>
      <c r="L478" s="55">
        <v>28</v>
      </c>
      <c r="M478" s="56">
        <v>357.7</v>
      </c>
      <c r="N478" s="39"/>
      <c r="O478" s="39"/>
      <c r="P478" s="39"/>
      <c r="Q478" s="56">
        <v>357.7</v>
      </c>
      <c r="R478" s="57"/>
      <c r="S478" s="57"/>
      <c r="T478" s="18">
        <f>AK478</f>
        <v>38806157.600000001</v>
      </c>
      <c r="U478" s="18">
        <f>T478*AI478</f>
        <v>25340420.91</v>
      </c>
      <c r="V478" s="18">
        <v>0</v>
      </c>
      <c r="W478" s="18">
        <v>0</v>
      </c>
      <c r="X478" s="18">
        <f t="shared" si="482"/>
        <v>17738294.640000001</v>
      </c>
      <c r="Y478" s="18">
        <f t="shared" si="477"/>
        <v>7602126.2699999996</v>
      </c>
      <c r="Z478" s="18">
        <v>0</v>
      </c>
      <c r="AA478" s="18">
        <v>0</v>
      </c>
      <c r="AB478" s="18">
        <f>T478-U478</f>
        <v>13465736.689999999</v>
      </c>
      <c r="AC478" s="18">
        <v>0</v>
      </c>
      <c r="AD478" s="18">
        <v>0</v>
      </c>
      <c r="AE478" s="18">
        <f t="shared" si="483"/>
        <v>9426015.6799999997</v>
      </c>
      <c r="AF478" s="18">
        <f t="shared" si="478"/>
        <v>4039721.01</v>
      </c>
      <c r="AG478" s="18">
        <v>0</v>
      </c>
      <c r="AH478" s="18">
        <v>0</v>
      </c>
      <c r="AI478" s="73">
        <v>0.65300000000000002</v>
      </c>
      <c r="AJ478" s="81">
        <f t="shared" si="479"/>
        <v>0.34699999999999998</v>
      </c>
      <c r="AK478" s="23">
        <f t="shared" si="465"/>
        <v>38806157.600000001</v>
      </c>
      <c r="AL478" s="22">
        <f t="shared" si="480"/>
        <v>25340420.91</v>
      </c>
      <c r="AM478" s="22">
        <f t="shared" si="481"/>
        <v>13465736.689999999</v>
      </c>
      <c r="AN478" s="74" t="b">
        <f t="shared" si="448"/>
        <v>1</v>
      </c>
      <c r="AO478" s="74" t="b">
        <f t="shared" si="449"/>
        <v>1</v>
      </c>
      <c r="AP478" s="74" t="b">
        <f t="shared" si="450"/>
        <v>1</v>
      </c>
      <c r="AQ478" s="5"/>
      <c r="AR478" s="28" t="s">
        <v>1155</v>
      </c>
      <c r="AS478" s="28" t="s">
        <v>1157</v>
      </c>
      <c r="AT478" t="b">
        <f t="shared" si="451"/>
        <v>1</v>
      </c>
      <c r="AU478" t="b">
        <f t="shared" si="452"/>
        <v>1</v>
      </c>
      <c r="AV478" t="b">
        <f t="shared" si="453"/>
        <v>1</v>
      </c>
      <c r="AW478" s="83">
        <f t="shared" si="469"/>
        <v>0</v>
      </c>
      <c r="AX478" s="83">
        <f t="shared" si="470"/>
        <v>0</v>
      </c>
      <c r="AY478" s="72" t="b">
        <f t="shared" si="471"/>
        <v>1</v>
      </c>
    </row>
    <row r="479" spans="1:51" ht="23.25" x14ac:dyDescent="0.35">
      <c r="A479" s="49">
        <v>232</v>
      </c>
      <c r="B479" s="77" t="s">
        <v>277</v>
      </c>
      <c r="C479" s="50" t="s">
        <v>278</v>
      </c>
      <c r="D479" s="51">
        <v>44154</v>
      </c>
      <c r="E479" s="52">
        <v>436.2</v>
      </c>
      <c r="F479" s="53">
        <v>33</v>
      </c>
      <c r="G479" s="52">
        <v>436.2</v>
      </c>
      <c r="H479" s="53">
        <v>33</v>
      </c>
      <c r="I479" s="54" t="s">
        <v>1168</v>
      </c>
      <c r="J479" s="54" t="s">
        <v>1169</v>
      </c>
      <c r="K479" s="55">
        <v>33</v>
      </c>
      <c r="L479" s="55">
        <v>33</v>
      </c>
      <c r="M479" s="56">
        <v>436.2</v>
      </c>
      <c r="N479" s="39"/>
      <c r="O479" s="39"/>
      <c r="P479" s="39"/>
      <c r="Q479" s="56">
        <v>436.2</v>
      </c>
      <c r="R479" s="57"/>
      <c r="S479" s="57"/>
      <c r="T479" s="18">
        <f>AK479</f>
        <v>47322465.600000001</v>
      </c>
      <c r="U479" s="18">
        <f>T479*AI479</f>
        <v>30901570.039999999</v>
      </c>
      <c r="V479" s="18">
        <v>6418345.3600000003</v>
      </c>
      <c r="W479" s="18">
        <v>0</v>
      </c>
      <c r="X479" s="18">
        <f>(U479-V479)*0.7</f>
        <v>17138257.280000001</v>
      </c>
      <c r="Y479" s="18">
        <f>U479-X479-V479</f>
        <v>7344967.4000000004</v>
      </c>
      <c r="Z479" s="18">
        <v>0</v>
      </c>
      <c r="AA479" s="18">
        <v>0</v>
      </c>
      <c r="AB479" s="18">
        <f>T479-U479</f>
        <v>16420895.560000001</v>
      </c>
      <c r="AC479" s="18">
        <v>3410667.44</v>
      </c>
      <c r="AD479" s="18">
        <v>0</v>
      </c>
      <c r="AE479" s="18">
        <f>(AB479-AC479)*0.7</f>
        <v>9107159.6799999997</v>
      </c>
      <c r="AF479" s="18">
        <f>AB479-AE479-AC479</f>
        <v>3903068.44</v>
      </c>
      <c r="AG479" s="18">
        <v>0</v>
      </c>
      <c r="AH479" s="18">
        <v>0</v>
      </c>
      <c r="AI479" s="73">
        <v>0.65300000000000002</v>
      </c>
      <c r="AJ479" s="81">
        <f t="shared" si="479"/>
        <v>0.34699999999999998</v>
      </c>
      <c r="AK479" s="23">
        <f t="shared" si="465"/>
        <v>47322465.600000001</v>
      </c>
      <c r="AL479" s="22">
        <f t="shared" si="480"/>
        <v>30901570.039999999</v>
      </c>
      <c r="AM479" s="22">
        <f t="shared" si="481"/>
        <v>16420895.560000001</v>
      </c>
      <c r="AN479" s="74" t="b">
        <f t="shared" si="448"/>
        <v>1</v>
      </c>
      <c r="AO479" s="74" t="b">
        <f t="shared" si="449"/>
        <v>1</v>
      </c>
      <c r="AP479" s="74" t="b">
        <f t="shared" si="450"/>
        <v>1</v>
      </c>
      <c r="AQ479" s="5"/>
      <c r="AR479" s="28" t="s">
        <v>1155</v>
      </c>
      <c r="AS479" s="28" t="s">
        <v>1157</v>
      </c>
      <c r="AT479" t="b">
        <f t="shared" si="451"/>
        <v>1</v>
      </c>
      <c r="AU479" t="b">
        <f t="shared" si="452"/>
        <v>1</v>
      </c>
      <c r="AV479" t="b">
        <f t="shared" si="453"/>
        <v>1</v>
      </c>
      <c r="AW479" s="83">
        <f t="shared" si="469"/>
        <v>0.21</v>
      </c>
      <c r="AX479" s="83">
        <f t="shared" si="470"/>
        <v>0.21</v>
      </c>
      <c r="AY479" s="72" t="b">
        <f t="shared" si="471"/>
        <v>1</v>
      </c>
    </row>
    <row r="480" spans="1:51" s="14" customFormat="1" ht="20.25" customHeight="1" x14ac:dyDescent="0.35">
      <c r="A480" s="181" t="s">
        <v>346</v>
      </c>
      <c r="B480" s="181"/>
      <c r="C480" s="181"/>
      <c r="D480" s="181"/>
      <c r="E480" s="58">
        <f>SUM(E481:E482)</f>
        <v>2589.63</v>
      </c>
      <c r="F480" s="59">
        <f t="shared" ref="F480:AH480" si="484">SUM(F481:F482)</f>
        <v>166</v>
      </c>
      <c r="G480" s="47">
        <f t="shared" si="484"/>
        <v>2589.63</v>
      </c>
      <c r="H480" s="6">
        <f t="shared" si="484"/>
        <v>166</v>
      </c>
      <c r="I480" s="6"/>
      <c r="J480" s="6"/>
      <c r="K480" s="32">
        <f t="shared" ref="K480:M480" si="485">SUM(K481:K482)</f>
        <v>166</v>
      </c>
      <c r="L480" s="32">
        <f t="shared" si="485"/>
        <v>166</v>
      </c>
      <c r="M480" s="31">
        <f t="shared" si="485"/>
        <v>2589.63</v>
      </c>
      <c r="N480" s="32">
        <f t="shared" si="484"/>
        <v>0</v>
      </c>
      <c r="O480" s="32">
        <f t="shared" si="484"/>
        <v>0</v>
      </c>
      <c r="P480" s="32">
        <f t="shared" si="484"/>
        <v>0</v>
      </c>
      <c r="Q480" s="31">
        <f t="shared" si="484"/>
        <v>2589.63</v>
      </c>
      <c r="R480" s="48">
        <f t="shared" si="484"/>
        <v>0</v>
      </c>
      <c r="S480" s="48">
        <f t="shared" si="484"/>
        <v>0</v>
      </c>
      <c r="T480" s="19">
        <f t="shared" si="484"/>
        <v>280943779.44</v>
      </c>
      <c r="U480" s="19">
        <f t="shared" si="484"/>
        <v>227845405.12</v>
      </c>
      <c r="V480" s="19">
        <f t="shared" si="484"/>
        <v>37719521.18</v>
      </c>
      <c r="W480" s="19">
        <f t="shared" si="484"/>
        <v>0</v>
      </c>
      <c r="X480" s="19">
        <f t="shared" si="484"/>
        <v>190125883.94</v>
      </c>
      <c r="Y480" s="19">
        <f t="shared" si="484"/>
        <v>0</v>
      </c>
      <c r="Z480" s="19">
        <f t="shared" si="484"/>
        <v>0</v>
      </c>
      <c r="AA480" s="19">
        <f t="shared" si="484"/>
        <v>0</v>
      </c>
      <c r="AB480" s="19">
        <f t="shared" si="484"/>
        <v>53098374.32</v>
      </c>
      <c r="AC480" s="19">
        <f t="shared" si="484"/>
        <v>8790369.3000000007</v>
      </c>
      <c r="AD480" s="19">
        <f t="shared" si="484"/>
        <v>0</v>
      </c>
      <c r="AE480" s="19">
        <f t="shared" si="484"/>
        <v>44308005.020000003</v>
      </c>
      <c r="AF480" s="19">
        <f t="shared" si="484"/>
        <v>0</v>
      </c>
      <c r="AG480" s="19">
        <f t="shared" si="484"/>
        <v>0</v>
      </c>
      <c r="AH480" s="19">
        <f t="shared" si="484"/>
        <v>0</v>
      </c>
      <c r="AI480" s="73">
        <v>0.81100000000000005</v>
      </c>
      <c r="AJ480" s="73">
        <f t="shared" si="479"/>
        <v>0.189</v>
      </c>
      <c r="AK480" s="23">
        <f t="shared" si="465"/>
        <v>280943779.44</v>
      </c>
      <c r="AL480" s="23">
        <f t="shared" si="480"/>
        <v>227845405.13</v>
      </c>
      <c r="AM480" s="23">
        <f t="shared" si="481"/>
        <v>53098374.310000002</v>
      </c>
      <c r="AN480" s="74" t="b">
        <f t="shared" si="448"/>
        <v>1</v>
      </c>
      <c r="AO480" s="74" t="b">
        <f t="shared" si="449"/>
        <v>0</v>
      </c>
      <c r="AP480" s="74" t="b">
        <f t="shared" si="450"/>
        <v>0</v>
      </c>
      <c r="AQ480" s="6"/>
      <c r="AR480" s="29"/>
      <c r="AS480" s="29"/>
      <c r="AT480" t="b">
        <f t="shared" si="451"/>
        <v>1</v>
      </c>
      <c r="AU480" t="b">
        <f t="shared" si="452"/>
        <v>1</v>
      </c>
      <c r="AV480" t="b">
        <f t="shared" si="453"/>
        <v>1</v>
      </c>
      <c r="AW480" s="83">
        <f t="shared" si="469"/>
        <v>0.17</v>
      </c>
      <c r="AX480" s="83">
        <f t="shared" si="470"/>
        <v>0.17</v>
      </c>
      <c r="AY480" s="72" t="b">
        <f t="shared" si="471"/>
        <v>1</v>
      </c>
    </row>
    <row r="481" spans="1:51" ht="23.25" x14ac:dyDescent="0.35">
      <c r="A481" s="49">
        <v>277</v>
      </c>
      <c r="B481" s="77" t="s">
        <v>347</v>
      </c>
      <c r="C481" s="50" t="s">
        <v>348</v>
      </c>
      <c r="D481" s="51">
        <v>44501</v>
      </c>
      <c r="E481" s="52">
        <v>91.1</v>
      </c>
      <c r="F481" s="53">
        <v>9</v>
      </c>
      <c r="G481" s="52">
        <v>91.1</v>
      </c>
      <c r="H481" s="53">
        <v>9</v>
      </c>
      <c r="I481" s="54" t="s">
        <v>1167</v>
      </c>
      <c r="J481" s="54" t="s">
        <v>1168</v>
      </c>
      <c r="K481" s="55">
        <v>9</v>
      </c>
      <c r="L481" s="55">
        <v>9</v>
      </c>
      <c r="M481" s="56">
        <v>91.1</v>
      </c>
      <c r="N481" s="39"/>
      <c r="O481" s="39"/>
      <c r="P481" s="39"/>
      <c r="Q481" s="56">
        <v>91.1</v>
      </c>
      <c r="R481" s="57"/>
      <c r="S481" s="57"/>
      <c r="T481" s="18">
        <f>AK481</f>
        <v>9883256.8000000007</v>
      </c>
      <c r="U481" s="18">
        <f>T481*AI481</f>
        <v>8015321.2599999998</v>
      </c>
      <c r="V481" s="18">
        <v>0</v>
      </c>
      <c r="W481" s="18">
        <v>0</v>
      </c>
      <c r="X481" s="18">
        <f t="shared" ref="X481" si="486">U481</f>
        <v>8015321.2599999998</v>
      </c>
      <c r="Y481" s="18">
        <v>0</v>
      </c>
      <c r="Z481" s="18">
        <v>0</v>
      </c>
      <c r="AA481" s="18">
        <v>0</v>
      </c>
      <c r="AB481" s="18">
        <f>T481-U481</f>
        <v>1867935.54</v>
      </c>
      <c r="AC481" s="18">
        <v>0</v>
      </c>
      <c r="AD481" s="18">
        <v>0</v>
      </c>
      <c r="AE481" s="18">
        <f t="shared" ref="AE481" si="487">AB481</f>
        <v>1867935.54</v>
      </c>
      <c r="AF481" s="18">
        <f t="shared" ref="AF481:AF541" si="488">AB481-AE481</f>
        <v>0</v>
      </c>
      <c r="AG481" s="18">
        <v>0</v>
      </c>
      <c r="AH481" s="18">
        <v>0</v>
      </c>
      <c r="AI481" s="73">
        <v>0.81100000000000005</v>
      </c>
      <c r="AJ481" s="81">
        <f t="shared" si="479"/>
        <v>0.189</v>
      </c>
      <c r="AK481" s="23">
        <f t="shared" si="465"/>
        <v>9883256.8000000007</v>
      </c>
      <c r="AL481" s="22">
        <f t="shared" si="480"/>
        <v>8015321.2599999998</v>
      </c>
      <c r="AM481" s="22">
        <f t="shared" si="481"/>
        <v>1867935.54</v>
      </c>
      <c r="AN481" s="74" t="b">
        <f t="shared" si="448"/>
        <v>1</v>
      </c>
      <c r="AO481" s="74" t="b">
        <f t="shared" si="449"/>
        <v>1</v>
      </c>
      <c r="AP481" s="74" t="b">
        <f t="shared" si="450"/>
        <v>1</v>
      </c>
      <c r="AQ481" s="5"/>
      <c r="AR481" s="28" t="s">
        <v>1156</v>
      </c>
      <c r="AS481" s="28" t="s">
        <v>1158</v>
      </c>
      <c r="AT481" t="b">
        <f t="shared" si="451"/>
        <v>1</v>
      </c>
      <c r="AU481" t="b">
        <f t="shared" si="452"/>
        <v>1</v>
      </c>
      <c r="AV481" t="b">
        <f t="shared" si="453"/>
        <v>1</v>
      </c>
      <c r="AW481" s="83">
        <f t="shared" si="469"/>
        <v>0</v>
      </c>
      <c r="AX481" s="83">
        <f t="shared" si="470"/>
        <v>0</v>
      </c>
      <c r="AY481" s="72" t="b">
        <f t="shared" si="471"/>
        <v>1</v>
      </c>
    </row>
    <row r="482" spans="1:51" ht="23.25" x14ac:dyDescent="0.35">
      <c r="A482" s="49">
        <v>282</v>
      </c>
      <c r="B482" s="77" t="s">
        <v>355</v>
      </c>
      <c r="C482" s="50" t="s">
        <v>356</v>
      </c>
      <c r="D482" s="51">
        <v>44329</v>
      </c>
      <c r="E482" s="52">
        <v>2498.5300000000002</v>
      </c>
      <c r="F482" s="53">
        <v>157</v>
      </c>
      <c r="G482" s="52">
        <v>2498.5300000000002</v>
      </c>
      <c r="H482" s="53">
        <v>157</v>
      </c>
      <c r="I482" s="54" t="s">
        <v>1167</v>
      </c>
      <c r="J482" s="54" t="s">
        <v>1168</v>
      </c>
      <c r="K482" s="55">
        <v>157</v>
      </c>
      <c r="L482" s="55">
        <v>157</v>
      </c>
      <c r="M482" s="56">
        <v>2498.5300000000002</v>
      </c>
      <c r="N482" s="39"/>
      <c r="O482" s="39"/>
      <c r="P482" s="39"/>
      <c r="Q482" s="56">
        <v>2498.5300000000002</v>
      </c>
      <c r="R482" s="57"/>
      <c r="S482" s="57"/>
      <c r="T482" s="18">
        <f>AK482</f>
        <v>271060522.63999999</v>
      </c>
      <c r="U482" s="18">
        <f>T482*AI482</f>
        <v>219830083.86000001</v>
      </c>
      <c r="V482" s="18">
        <v>37719521.18</v>
      </c>
      <c r="W482" s="18">
        <v>0</v>
      </c>
      <c r="X482" s="18">
        <f>U482-V482</f>
        <v>182110562.68000001</v>
      </c>
      <c r="Y482" s="18">
        <v>0</v>
      </c>
      <c r="Z482" s="18">
        <v>0</v>
      </c>
      <c r="AA482" s="18">
        <v>0</v>
      </c>
      <c r="AB482" s="18">
        <f>T482-U482</f>
        <v>51230438.780000001</v>
      </c>
      <c r="AC482" s="18">
        <v>8790369.3000000007</v>
      </c>
      <c r="AD482" s="18">
        <v>0</v>
      </c>
      <c r="AE482" s="18">
        <f>AB482-AC482</f>
        <v>42440069.479999997</v>
      </c>
      <c r="AF482" s="18"/>
      <c r="AG482" s="18">
        <v>0</v>
      </c>
      <c r="AH482" s="18">
        <v>0</v>
      </c>
      <c r="AI482" s="73">
        <v>0.81100000000000005</v>
      </c>
      <c r="AJ482" s="81">
        <f t="shared" si="479"/>
        <v>0.189</v>
      </c>
      <c r="AK482" s="23">
        <f t="shared" si="465"/>
        <v>271060522.63999999</v>
      </c>
      <c r="AL482" s="22">
        <f t="shared" si="480"/>
        <v>219830083.86000001</v>
      </c>
      <c r="AM482" s="22">
        <f t="shared" si="481"/>
        <v>51230438.780000001</v>
      </c>
      <c r="AN482" s="74" t="b">
        <f t="shared" si="448"/>
        <v>1</v>
      </c>
      <c r="AO482" s="74" t="b">
        <f t="shared" si="449"/>
        <v>1</v>
      </c>
      <c r="AP482" s="74" t="b">
        <f t="shared" si="450"/>
        <v>1</v>
      </c>
      <c r="AQ482" s="5"/>
      <c r="AR482" s="28" t="s">
        <v>1152</v>
      </c>
      <c r="AS482" s="28" t="s">
        <v>1153</v>
      </c>
      <c r="AT482" t="b">
        <f t="shared" si="451"/>
        <v>1</v>
      </c>
      <c r="AU482" t="b">
        <f t="shared" si="452"/>
        <v>1</v>
      </c>
      <c r="AV482" t="b">
        <f t="shared" si="453"/>
        <v>1</v>
      </c>
      <c r="AW482" s="83">
        <f t="shared" si="469"/>
        <v>0.17</v>
      </c>
      <c r="AX482" s="83">
        <f t="shared" si="470"/>
        <v>0.17</v>
      </c>
      <c r="AY482" s="72" t="b">
        <f t="shared" si="471"/>
        <v>1</v>
      </c>
    </row>
    <row r="483" spans="1:51" s="14" customFormat="1" ht="20.25" customHeight="1" x14ac:dyDescent="0.35">
      <c r="A483" s="181" t="s">
        <v>379</v>
      </c>
      <c r="B483" s="181"/>
      <c r="C483" s="181"/>
      <c r="D483" s="181"/>
      <c r="E483" s="58">
        <f>SUM(E484:E486)</f>
        <v>783.4</v>
      </c>
      <c r="F483" s="59">
        <f t="shared" ref="F483:AH483" si="489">SUM(F484:F486)</f>
        <v>56</v>
      </c>
      <c r="G483" s="47">
        <f t="shared" si="489"/>
        <v>783.4</v>
      </c>
      <c r="H483" s="6">
        <f t="shared" si="489"/>
        <v>56</v>
      </c>
      <c r="I483" s="6"/>
      <c r="J483" s="6"/>
      <c r="K483" s="32">
        <f t="shared" ref="K483:M483" si="490">SUM(K484:K486)</f>
        <v>56</v>
      </c>
      <c r="L483" s="32">
        <f t="shared" si="490"/>
        <v>56</v>
      </c>
      <c r="M483" s="31">
        <f t="shared" si="490"/>
        <v>783.4</v>
      </c>
      <c r="N483" s="32">
        <f t="shared" si="489"/>
        <v>0</v>
      </c>
      <c r="O483" s="32">
        <f t="shared" si="489"/>
        <v>0</v>
      </c>
      <c r="P483" s="32">
        <f t="shared" si="489"/>
        <v>0</v>
      </c>
      <c r="Q483" s="31">
        <f t="shared" si="489"/>
        <v>783.4</v>
      </c>
      <c r="R483" s="48">
        <f t="shared" si="489"/>
        <v>0</v>
      </c>
      <c r="S483" s="48">
        <f t="shared" si="489"/>
        <v>0</v>
      </c>
      <c r="T483" s="19">
        <f t="shared" si="489"/>
        <v>84989499.200000003</v>
      </c>
      <c r="U483" s="19">
        <f t="shared" si="489"/>
        <v>75130717.290000007</v>
      </c>
      <c r="V483" s="19">
        <f t="shared" si="489"/>
        <v>9697750.9900000002</v>
      </c>
      <c r="W483" s="19">
        <f t="shared" si="489"/>
        <v>0</v>
      </c>
      <c r="X483" s="19">
        <f t="shared" si="489"/>
        <v>65432966.299999997</v>
      </c>
      <c r="Y483" s="19">
        <f t="shared" si="489"/>
        <v>0</v>
      </c>
      <c r="Z483" s="19">
        <f t="shared" si="489"/>
        <v>0</v>
      </c>
      <c r="AA483" s="19">
        <f t="shared" si="489"/>
        <v>0</v>
      </c>
      <c r="AB483" s="19">
        <f t="shared" si="489"/>
        <v>9858781.9100000001</v>
      </c>
      <c r="AC483" s="19">
        <f t="shared" si="489"/>
        <v>1272555.57</v>
      </c>
      <c r="AD483" s="19">
        <f t="shared" si="489"/>
        <v>0</v>
      </c>
      <c r="AE483" s="19">
        <f t="shared" si="489"/>
        <v>8586226.3399999999</v>
      </c>
      <c r="AF483" s="19">
        <f t="shared" si="489"/>
        <v>0</v>
      </c>
      <c r="AG483" s="19">
        <f t="shared" si="489"/>
        <v>0</v>
      </c>
      <c r="AH483" s="19">
        <f t="shared" si="489"/>
        <v>0</v>
      </c>
      <c r="AI483" s="73">
        <v>0.88400000000000001</v>
      </c>
      <c r="AJ483" s="73">
        <f t="shared" ref="AJ483" si="491">1-AI483</f>
        <v>0.11600000000000001</v>
      </c>
      <c r="AK483" s="23">
        <f t="shared" si="465"/>
        <v>84989499.200000003</v>
      </c>
      <c r="AL483" s="23">
        <f t="shared" ref="AL483" si="492">ROUND(AK483*AI483,2)</f>
        <v>75130717.290000007</v>
      </c>
      <c r="AM483" s="23">
        <f t="shared" ref="AM483" si="493">AK483-AL483</f>
        <v>9858781.9100000001</v>
      </c>
      <c r="AN483" s="74" t="b">
        <f t="shared" si="448"/>
        <v>1</v>
      </c>
      <c r="AO483" s="74" t="b">
        <f t="shared" si="449"/>
        <v>1</v>
      </c>
      <c r="AP483" s="74" t="b">
        <f t="shared" si="450"/>
        <v>1</v>
      </c>
      <c r="AQ483" s="6"/>
      <c r="AR483" s="29"/>
      <c r="AS483" s="29"/>
      <c r="AT483" t="b">
        <f t="shared" si="451"/>
        <v>1</v>
      </c>
      <c r="AU483" t="b">
        <f t="shared" si="452"/>
        <v>1</v>
      </c>
      <c r="AV483" t="b">
        <f t="shared" si="453"/>
        <v>1</v>
      </c>
      <c r="AW483" s="83">
        <f t="shared" si="469"/>
        <v>0.13</v>
      </c>
      <c r="AX483" s="83">
        <f t="shared" si="470"/>
        <v>0.13</v>
      </c>
      <c r="AY483" s="72" t="b">
        <f t="shared" si="471"/>
        <v>1</v>
      </c>
    </row>
    <row r="484" spans="1:51" ht="23.25" x14ac:dyDescent="0.35">
      <c r="A484" s="49">
        <v>302</v>
      </c>
      <c r="B484" s="77" t="s">
        <v>381</v>
      </c>
      <c r="C484" s="50">
        <v>117</v>
      </c>
      <c r="D484" s="51">
        <v>44218</v>
      </c>
      <c r="E484" s="52">
        <v>412.3</v>
      </c>
      <c r="F484" s="53">
        <v>31</v>
      </c>
      <c r="G484" s="52">
        <v>412.3</v>
      </c>
      <c r="H484" s="53">
        <v>31</v>
      </c>
      <c r="I484" s="54" t="s">
        <v>1167</v>
      </c>
      <c r="J484" s="54" t="s">
        <v>1168</v>
      </c>
      <c r="K484" s="55">
        <v>31</v>
      </c>
      <c r="L484" s="55">
        <v>31</v>
      </c>
      <c r="M484" s="56">
        <v>412.3</v>
      </c>
      <c r="N484" s="39"/>
      <c r="O484" s="39"/>
      <c r="P484" s="39"/>
      <c r="Q484" s="56">
        <v>412.3</v>
      </c>
      <c r="R484" s="57"/>
      <c r="S484" s="57"/>
      <c r="T484" s="18">
        <f>AK484</f>
        <v>44729602.399999999</v>
      </c>
      <c r="U484" s="18">
        <f>T484*AI484</f>
        <v>39540968.520000003</v>
      </c>
      <c r="V484" s="18">
        <v>0</v>
      </c>
      <c r="W484" s="18">
        <v>0</v>
      </c>
      <c r="X484" s="18">
        <f t="shared" ref="X484:X486" si="494">U484</f>
        <v>39540968.520000003</v>
      </c>
      <c r="Y484" s="18">
        <v>0</v>
      </c>
      <c r="Z484" s="18">
        <v>0</v>
      </c>
      <c r="AA484" s="18">
        <v>0</v>
      </c>
      <c r="AB484" s="18">
        <f>T484-U484</f>
        <v>5188633.88</v>
      </c>
      <c r="AC484" s="18">
        <v>0</v>
      </c>
      <c r="AD484" s="18">
        <v>0</v>
      </c>
      <c r="AE484" s="18">
        <f t="shared" ref="AE484:AE486" si="495">AB484</f>
        <v>5188633.88</v>
      </c>
      <c r="AF484" s="18">
        <f t="shared" si="488"/>
        <v>0</v>
      </c>
      <c r="AG484" s="18">
        <v>0</v>
      </c>
      <c r="AH484" s="18">
        <v>0</v>
      </c>
      <c r="AI484" s="73">
        <v>0.88400000000000001</v>
      </c>
      <c r="AJ484" s="81">
        <f>1-AI484</f>
        <v>0.11600000000000001</v>
      </c>
      <c r="AK484" s="23">
        <f t="shared" si="465"/>
        <v>44729602.399999999</v>
      </c>
      <c r="AL484" s="22">
        <f>ROUND(AK484*AI484,2)</f>
        <v>39540968.520000003</v>
      </c>
      <c r="AM484" s="22">
        <f>AK484-AL484</f>
        <v>5188633.88</v>
      </c>
      <c r="AN484" s="74" t="b">
        <f t="shared" si="448"/>
        <v>1</v>
      </c>
      <c r="AO484" s="74" t="b">
        <f t="shared" si="449"/>
        <v>1</v>
      </c>
      <c r="AP484" s="74" t="b">
        <f t="shared" si="450"/>
        <v>1</v>
      </c>
      <c r="AQ484" s="5"/>
      <c r="AR484" s="28" t="s">
        <v>1156</v>
      </c>
      <c r="AS484" s="28" t="s">
        <v>1158</v>
      </c>
      <c r="AT484" t="b">
        <f t="shared" si="451"/>
        <v>1</v>
      </c>
      <c r="AU484" t="b">
        <f t="shared" si="452"/>
        <v>1</v>
      </c>
      <c r="AV484" t="b">
        <f t="shared" si="453"/>
        <v>1</v>
      </c>
      <c r="AW484" s="83">
        <f t="shared" si="469"/>
        <v>0</v>
      </c>
      <c r="AX484" s="83">
        <f t="shared" si="470"/>
        <v>0</v>
      </c>
      <c r="AY484" s="72" t="b">
        <f t="shared" si="471"/>
        <v>1</v>
      </c>
    </row>
    <row r="485" spans="1:51" ht="23.25" x14ac:dyDescent="0.35">
      <c r="A485" s="49">
        <v>304</v>
      </c>
      <c r="B485" s="77" t="s">
        <v>383</v>
      </c>
      <c r="C485" s="50">
        <v>2892</v>
      </c>
      <c r="D485" s="51">
        <v>43463</v>
      </c>
      <c r="E485" s="52">
        <v>287.3</v>
      </c>
      <c r="F485" s="53">
        <v>18</v>
      </c>
      <c r="G485" s="52">
        <v>287.3</v>
      </c>
      <c r="H485" s="53">
        <v>18</v>
      </c>
      <c r="I485" s="54" t="s">
        <v>1167</v>
      </c>
      <c r="J485" s="54" t="s">
        <v>1168</v>
      </c>
      <c r="K485" s="55">
        <v>18</v>
      </c>
      <c r="L485" s="55">
        <v>18</v>
      </c>
      <c r="M485" s="56">
        <v>287.3</v>
      </c>
      <c r="N485" s="39"/>
      <c r="O485" s="39"/>
      <c r="P485" s="39"/>
      <c r="Q485" s="56">
        <v>287.3</v>
      </c>
      <c r="R485" s="57"/>
      <c r="S485" s="57"/>
      <c r="T485" s="18">
        <f>AK485</f>
        <v>31168602.399999999</v>
      </c>
      <c r="U485" s="18">
        <f>T485*AI485</f>
        <v>27553044.52</v>
      </c>
      <c r="V485" s="18">
        <v>9697750.9900000002</v>
      </c>
      <c r="W485" s="18">
        <v>0</v>
      </c>
      <c r="X485" s="18">
        <f>U485-V485</f>
        <v>17855293.530000001</v>
      </c>
      <c r="Y485" s="18">
        <v>0</v>
      </c>
      <c r="Z485" s="18">
        <v>0</v>
      </c>
      <c r="AA485" s="18">
        <v>0</v>
      </c>
      <c r="AB485" s="18">
        <f>T485-U485</f>
        <v>3615557.88</v>
      </c>
      <c r="AC485" s="18">
        <v>1272555.57</v>
      </c>
      <c r="AD485" s="18">
        <v>0</v>
      </c>
      <c r="AE485" s="18">
        <f>AB485-AC485</f>
        <v>2343002.31</v>
      </c>
      <c r="AF485" s="18"/>
      <c r="AG485" s="18">
        <v>0</v>
      </c>
      <c r="AH485" s="18">
        <v>0</v>
      </c>
      <c r="AI485" s="73">
        <v>0.88400000000000001</v>
      </c>
      <c r="AJ485" s="81">
        <f>1-AI485</f>
        <v>0.11600000000000001</v>
      </c>
      <c r="AK485" s="23">
        <f t="shared" si="465"/>
        <v>31168602.399999999</v>
      </c>
      <c r="AL485" s="22">
        <f>ROUND(AK485*AI485,2)</f>
        <v>27553044.52</v>
      </c>
      <c r="AM485" s="22">
        <f>AK485-AL485</f>
        <v>3615557.88</v>
      </c>
      <c r="AN485" s="74" t="b">
        <f t="shared" si="448"/>
        <v>1</v>
      </c>
      <c r="AO485" s="74" t="b">
        <f t="shared" si="449"/>
        <v>1</v>
      </c>
      <c r="AP485" s="74" t="b">
        <f t="shared" si="450"/>
        <v>1</v>
      </c>
      <c r="AQ485" s="5"/>
      <c r="AR485" s="28" t="s">
        <v>1155</v>
      </c>
      <c r="AS485" s="28" t="s">
        <v>1157</v>
      </c>
      <c r="AT485" t="b">
        <f t="shared" si="451"/>
        <v>1</v>
      </c>
      <c r="AU485" t="b">
        <f t="shared" si="452"/>
        <v>1</v>
      </c>
      <c r="AV485" t="b">
        <f t="shared" si="453"/>
        <v>1</v>
      </c>
      <c r="AW485" s="83">
        <f t="shared" si="469"/>
        <v>0.35</v>
      </c>
      <c r="AX485" s="83">
        <f t="shared" si="470"/>
        <v>0.35</v>
      </c>
      <c r="AY485" s="72" t="b">
        <f t="shared" si="471"/>
        <v>1</v>
      </c>
    </row>
    <row r="486" spans="1:51" ht="23.25" x14ac:dyDescent="0.35">
      <c r="A486" s="49">
        <v>305</v>
      </c>
      <c r="B486" s="77" t="s">
        <v>384</v>
      </c>
      <c r="C486" s="50">
        <v>1776</v>
      </c>
      <c r="D486" s="51">
        <v>44421</v>
      </c>
      <c r="E486" s="52">
        <v>83.8</v>
      </c>
      <c r="F486" s="53">
        <v>7</v>
      </c>
      <c r="G486" s="52">
        <v>83.8</v>
      </c>
      <c r="H486" s="53">
        <v>7</v>
      </c>
      <c r="I486" s="54" t="s">
        <v>1167</v>
      </c>
      <c r="J486" s="54" t="s">
        <v>1168</v>
      </c>
      <c r="K486" s="55">
        <v>7</v>
      </c>
      <c r="L486" s="55">
        <v>7</v>
      </c>
      <c r="M486" s="56">
        <v>83.8</v>
      </c>
      <c r="N486" s="39"/>
      <c r="O486" s="39"/>
      <c r="P486" s="39"/>
      <c r="Q486" s="56">
        <v>83.8</v>
      </c>
      <c r="R486" s="57"/>
      <c r="S486" s="57"/>
      <c r="T486" s="18">
        <f>AK486</f>
        <v>9091294.4000000004</v>
      </c>
      <c r="U486" s="18">
        <f>T486*AI486</f>
        <v>8036704.25</v>
      </c>
      <c r="V486" s="18">
        <v>0</v>
      </c>
      <c r="W486" s="18">
        <v>0</v>
      </c>
      <c r="X486" s="18">
        <f t="shared" si="494"/>
        <v>8036704.25</v>
      </c>
      <c r="Y486" s="18">
        <v>0</v>
      </c>
      <c r="Z486" s="18">
        <v>0</v>
      </c>
      <c r="AA486" s="18">
        <v>0</v>
      </c>
      <c r="AB486" s="18">
        <f>T486-U486</f>
        <v>1054590.1499999999</v>
      </c>
      <c r="AC486" s="18">
        <v>0</v>
      </c>
      <c r="AD486" s="18">
        <v>0</v>
      </c>
      <c r="AE486" s="18">
        <f t="shared" si="495"/>
        <v>1054590.1499999999</v>
      </c>
      <c r="AF486" s="18">
        <f t="shared" si="488"/>
        <v>0</v>
      </c>
      <c r="AG486" s="18">
        <v>0</v>
      </c>
      <c r="AH486" s="18">
        <v>0</v>
      </c>
      <c r="AI486" s="73">
        <v>0.88400000000000001</v>
      </c>
      <c r="AJ486" s="81">
        <f>1-AI486</f>
        <v>0.11600000000000001</v>
      </c>
      <c r="AK486" s="23">
        <f t="shared" si="465"/>
        <v>9091294.4000000004</v>
      </c>
      <c r="AL486" s="22">
        <f>ROUND(AK486*AI486,2)</f>
        <v>8036704.25</v>
      </c>
      <c r="AM486" s="22">
        <f>AK486-AL486</f>
        <v>1054590.1499999999</v>
      </c>
      <c r="AN486" s="74" t="b">
        <f t="shared" si="448"/>
        <v>1</v>
      </c>
      <c r="AO486" s="74" t="b">
        <f t="shared" si="449"/>
        <v>1</v>
      </c>
      <c r="AP486" s="74" t="b">
        <f t="shared" si="450"/>
        <v>1</v>
      </c>
      <c r="AQ486" s="5"/>
      <c r="AR486" s="28" t="s">
        <v>1156</v>
      </c>
      <c r="AS486" s="28" t="s">
        <v>1158</v>
      </c>
      <c r="AT486" t="b">
        <f t="shared" si="451"/>
        <v>1</v>
      </c>
      <c r="AU486" t="b">
        <f t="shared" si="452"/>
        <v>1</v>
      </c>
      <c r="AV486" t="b">
        <f t="shared" si="453"/>
        <v>1</v>
      </c>
      <c r="AW486" s="83">
        <f t="shared" si="469"/>
        <v>0</v>
      </c>
      <c r="AX486" s="83">
        <f t="shared" si="470"/>
        <v>0</v>
      </c>
      <c r="AY486" s="72" t="b">
        <f t="shared" si="471"/>
        <v>1</v>
      </c>
    </row>
    <row r="487" spans="1:51" s="14" customFormat="1" ht="20.25" customHeight="1" x14ac:dyDescent="0.35">
      <c r="A487" s="181" t="s">
        <v>410</v>
      </c>
      <c r="B487" s="181"/>
      <c r="C487" s="181"/>
      <c r="D487" s="181"/>
      <c r="E487" s="58">
        <f>SUM(E488:E498)</f>
        <v>3751.05</v>
      </c>
      <c r="F487" s="59">
        <f t="shared" ref="F487:AH487" si="496">SUM(F488:F498)</f>
        <v>249</v>
      </c>
      <c r="G487" s="47">
        <f t="shared" si="496"/>
        <v>3773.75</v>
      </c>
      <c r="H487" s="6">
        <f t="shared" si="496"/>
        <v>252</v>
      </c>
      <c r="I487" s="6"/>
      <c r="J487" s="6"/>
      <c r="K487" s="32">
        <f t="shared" ref="K487:M487" si="497">SUM(K488:K498)</f>
        <v>252</v>
      </c>
      <c r="L487" s="32">
        <f t="shared" si="497"/>
        <v>252</v>
      </c>
      <c r="M487" s="31">
        <f t="shared" si="497"/>
        <v>3773.75</v>
      </c>
      <c r="N487" s="32">
        <f t="shared" si="496"/>
        <v>0</v>
      </c>
      <c r="O487" s="32">
        <f t="shared" si="496"/>
        <v>0</v>
      </c>
      <c r="P487" s="32">
        <f t="shared" si="496"/>
        <v>0</v>
      </c>
      <c r="Q487" s="31">
        <f t="shared" si="496"/>
        <v>3773.75</v>
      </c>
      <c r="R487" s="19">
        <f t="shared" si="496"/>
        <v>0</v>
      </c>
      <c r="S487" s="19">
        <f t="shared" si="496"/>
        <v>0</v>
      </c>
      <c r="T487" s="19">
        <f t="shared" si="496"/>
        <v>409406590</v>
      </c>
      <c r="U487" s="19">
        <f t="shared" si="496"/>
        <v>356183733.30000001</v>
      </c>
      <c r="V487" s="19">
        <f t="shared" si="496"/>
        <v>19308249.440000001</v>
      </c>
      <c r="W487" s="19">
        <f t="shared" si="496"/>
        <v>0</v>
      </c>
      <c r="X487" s="19">
        <f t="shared" si="496"/>
        <v>235812838.72</v>
      </c>
      <c r="Y487" s="19">
        <f t="shared" si="496"/>
        <v>101062645.14</v>
      </c>
      <c r="Z487" s="19">
        <f t="shared" si="496"/>
        <v>0</v>
      </c>
      <c r="AA487" s="19">
        <f t="shared" si="496"/>
        <v>0</v>
      </c>
      <c r="AB487" s="19">
        <f t="shared" si="496"/>
        <v>53222856.700000003</v>
      </c>
      <c r="AC487" s="19">
        <f t="shared" si="496"/>
        <v>2885140.72</v>
      </c>
      <c r="AD487" s="19">
        <f t="shared" si="496"/>
        <v>0</v>
      </c>
      <c r="AE487" s="19">
        <f t="shared" si="496"/>
        <v>35236401.200000003</v>
      </c>
      <c r="AF487" s="19">
        <f t="shared" si="496"/>
        <v>15101314.779999999</v>
      </c>
      <c r="AG487" s="19">
        <f t="shared" si="496"/>
        <v>0</v>
      </c>
      <c r="AH487" s="19">
        <f t="shared" si="496"/>
        <v>0</v>
      </c>
      <c r="AI487" s="73">
        <v>0.87</v>
      </c>
      <c r="AJ487" s="73">
        <f t="shared" ref="AJ487" si="498">1-AI487</f>
        <v>0.13</v>
      </c>
      <c r="AK487" s="23">
        <f t="shared" si="465"/>
        <v>409406590</v>
      </c>
      <c r="AL487" s="23">
        <f t="shared" ref="AL487" si="499">ROUND(AK487*AI487,2)</f>
        <v>356183733.30000001</v>
      </c>
      <c r="AM487" s="23">
        <f t="shared" ref="AM487" si="500">AK487-AL487</f>
        <v>53222856.700000003</v>
      </c>
      <c r="AN487" s="74" t="b">
        <f t="shared" si="448"/>
        <v>1</v>
      </c>
      <c r="AO487" s="74" t="b">
        <f t="shared" si="449"/>
        <v>1</v>
      </c>
      <c r="AP487" s="74" t="b">
        <f t="shared" si="450"/>
        <v>1</v>
      </c>
      <c r="AQ487" s="6"/>
      <c r="AR487" s="29"/>
      <c r="AS487" s="29"/>
      <c r="AT487" t="b">
        <f t="shared" si="451"/>
        <v>1</v>
      </c>
      <c r="AU487" t="b">
        <f t="shared" si="452"/>
        <v>1</v>
      </c>
      <c r="AV487" t="b">
        <f t="shared" si="453"/>
        <v>1</v>
      </c>
      <c r="AW487" s="83">
        <f t="shared" si="469"/>
        <v>0.05</v>
      </c>
      <c r="AX487" s="83">
        <f t="shared" si="470"/>
        <v>0.05</v>
      </c>
      <c r="AY487" s="72" t="b">
        <f t="shared" si="471"/>
        <v>1</v>
      </c>
    </row>
    <row r="488" spans="1:51" ht="23.25" x14ac:dyDescent="0.35">
      <c r="A488" s="49">
        <v>352</v>
      </c>
      <c r="B488" s="77" t="s">
        <v>412</v>
      </c>
      <c r="C488" s="50">
        <v>406</v>
      </c>
      <c r="D488" s="51">
        <v>43539</v>
      </c>
      <c r="E488" s="52">
        <v>162.4</v>
      </c>
      <c r="F488" s="53">
        <v>7</v>
      </c>
      <c r="G488" s="52">
        <v>162.4</v>
      </c>
      <c r="H488" s="53">
        <v>7</v>
      </c>
      <c r="I488" s="54" t="s">
        <v>1168</v>
      </c>
      <c r="J488" s="54" t="s">
        <v>1169</v>
      </c>
      <c r="K488" s="55">
        <v>7</v>
      </c>
      <c r="L488" s="55">
        <v>7</v>
      </c>
      <c r="M488" s="56">
        <v>162.4</v>
      </c>
      <c r="N488" s="39"/>
      <c r="O488" s="39"/>
      <c r="P488" s="39"/>
      <c r="Q488" s="56">
        <v>162.4</v>
      </c>
      <c r="R488" s="57"/>
      <c r="S488" s="57"/>
      <c r="T488" s="18">
        <f t="shared" ref="T488:T498" si="501">AK488</f>
        <v>17618451.199999999</v>
      </c>
      <c r="U488" s="18">
        <f t="shared" ref="U488:U498" si="502">T488*AI488</f>
        <v>15328052.539999999</v>
      </c>
      <c r="V488" s="18">
        <v>0</v>
      </c>
      <c r="W488" s="18">
        <v>0</v>
      </c>
      <c r="X488" s="18">
        <f>U488*0.7</f>
        <v>10729636.779999999</v>
      </c>
      <c r="Y488" s="18">
        <f t="shared" ref="Y488:Y497" si="503">U488-X488</f>
        <v>4598415.76</v>
      </c>
      <c r="Z488" s="18">
        <v>0</v>
      </c>
      <c r="AA488" s="18">
        <v>0</v>
      </c>
      <c r="AB488" s="18">
        <f t="shared" ref="AB488:AB498" si="504">T488-U488</f>
        <v>2290398.66</v>
      </c>
      <c r="AC488" s="18">
        <v>0</v>
      </c>
      <c r="AD488" s="18">
        <v>0</v>
      </c>
      <c r="AE488" s="18">
        <f>AB488*0.7</f>
        <v>1603279.06</v>
      </c>
      <c r="AF488" s="18">
        <f t="shared" si="488"/>
        <v>687119.6</v>
      </c>
      <c r="AG488" s="18">
        <v>0</v>
      </c>
      <c r="AH488" s="18">
        <v>0</v>
      </c>
      <c r="AI488" s="81">
        <v>0.87</v>
      </c>
      <c r="AJ488" s="81">
        <f t="shared" ref="AJ488:AJ519" si="505">1-AI488</f>
        <v>0.13</v>
      </c>
      <c r="AK488" s="23">
        <f t="shared" si="465"/>
        <v>17618451.199999999</v>
      </c>
      <c r="AL488" s="22">
        <f t="shared" ref="AL488:AL519" si="506">ROUND(AK488*AI488,2)</f>
        <v>15328052.539999999</v>
      </c>
      <c r="AM488" s="22">
        <f t="shared" ref="AM488:AM519" si="507">AK488-AL488</f>
        <v>2290398.66</v>
      </c>
      <c r="AN488" s="74" t="b">
        <f t="shared" si="448"/>
        <v>1</v>
      </c>
      <c r="AO488" s="74" t="b">
        <f t="shared" si="449"/>
        <v>1</v>
      </c>
      <c r="AP488" s="74" t="b">
        <f t="shared" si="450"/>
        <v>1</v>
      </c>
      <c r="AQ488" s="5"/>
      <c r="AR488" s="28" t="s">
        <v>1155</v>
      </c>
      <c r="AS488" s="28">
        <v>2025</v>
      </c>
      <c r="AT488" t="b">
        <f t="shared" si="451"/>
        <v>1</v>
      </c>
      <c r="AU488" t="b">
        <f t="shared" si="452"/>
        <v>1</v>
      </c>
      <c r="AV488" t="b">
        <f t="shared" si="453"/>
        <v>1</v>
      </c>
      <c r="AW488" s="83">
        <f t="shared" si="469"/>
        <v>0</v>
      </c>
      <c r="AX488" s="83">
        <f t="shared" si="470"/>
        <v>0</v>
      </c>
      <c r="AY488" s="72" t="b">
        <f t="shared" si="471"/>
        <v>1</v>
      </c>
    </row>
    <row r="489" spans="1:51" ht="23.25" x14ac:dyDescent="0.35">
      <c r="A489" s="49">
        <v>353</v>
      </c>
      <c r="B489" s="77" t="s">
        <v>413</v>
      </c>
      <c r="C489" s="50">
        <v>1866</v>
      </c>
      <c r="D489" s="51">
        <v>44488</v>
      </c>
      <c r="E489" s="52">
        <v>741.5</v>
      </c>
      <c r="F489" s="53">
        <v>43</v>
      </c>
      <c r="G489" s="52">
        <v>741.5</v>
      </c>
      <c r="H489" s="53">
        <v>43</v>
      </c>
      <c r="I489" s="54" t="s">
        <v>1168</v>
      </c>
      <c r="J489" s="54" t="s">
        <v>1169</v>
      </c>
      <c r="K489" s="55">
        <v>43</v>
      </c>
      <c r="L489" s="55">
        <v>43</v>
      </c>
      <c r="M489" s="56">
        <v>741.5</v>
      </c>
      <c r="N489" s="39"/>
      <c r="O489" s="39"/>
      <c r="P489" s="39"/>
      <c r="Q489" s="56">
        <v>741.5</v>
      </c>
      <c r="R489" s="57"/>
      <c r="S489" s="57"/>
      <c r="T489" s="18">
        <f t="shared" si="501"/>
        <v>80443852</v>
      </c>
      <c r="U489" s="18">
        <f t="shared" si="502"/>
        <v>69986151.239999995</v>
      </c>
      <c r="V489" s="18">
        <v>0</v>
      </c>
      <c r="W489" s="18">
        <v>0</v>
      </c>
      <c r="X489" s="18">
        <f t="shared" ref="X489:X497" si="508">U489*0.7</f>
        <v>48990305.869999997</v>
      </c>
      <c r="Y489" s="18">
        <f t="shared" si="503"/>
        <v>20995845.370000001</v>
      </c>
      <c r="Z489" s="18">
        <v>0</v>
      </c>
      <c r="AA489" s="18">
        <v>0</v>
      </c>
      <c r="AB489" s="18">
        <f t="shared" si="504"/>
        <v>10457700.76</v>
      </c>
      <c r="AC489" s="18">
        <v>0</v>
      </c>
      <c r="AD489" s="18">
        <v>0</v>
      </c>
      <c r="AE489" s="18">
        <f t="shared" ref="AE489:AE497" si="509">AB489*0.7</f>
        <v>7320390.5300000003</v>
      </c>
      <c r="AF489" s="18">
        <f t="shared" si="488"/>
        <v>3137310.23</v>
      </c>
      <c r="AG489" s="18">
        <v>0</v>
      </c>
      <c r="AH489" s="18">
        <v>0</v>
      </c>
      <c r="AI489" s="81">
        <v>0.87</v>
      </c>
      <c r="AJ489" s="81">
        <f t="shared" si="505"/>
        <v>0.13</v>
      </c>
      <c r="AK489" s="23">
        <f t="shared" si="465"/>
        <v>80443852</v>
      </c>
      <c r="AL489" s="22">
        <f t="shared" si="506"/>
        <v>69986151.239999995</v>
      </c>
      <c r="AM489" s="22">
        <f t="shared" si="507"/>
        <v>10457700.76</v>
      </c>
      <c r="AN489" s="74" t="b">
        <f t="shared" si="448"/>
        <v>1</v>
      </c>
      <c r="AO489" s="74" t="b">
        <f t="shared" si="449"/>
        <v>1</v>
      </c>
      <c r="AP489" s="74" t="b">
        <f t="shared" si="450"/>
        <v>1</v>
      </c>
      <c r="AQ489" s="5"/>
      <c r="AR489" s="28" t="s">
        <v>1155</v>
      </c>
      <c r="AS489" s="28">
        <v>2025</v>
      </c>
      <c r="AT489" t="b">
        <f t="shared" si="451"/>
        <v>1</v>
      </c>
      <c r="AU489" t="b">
        <f t="shared" si="452"/>
        <v>1</v>
      </c>
      <c r="AV489" t="b">
        <f t="shared" si="453"/>
        <v>1</v>
      </c>
      <c r="AW489" s="83">
        <f t="shared" si="469"/>
        <v>0</v>
      </c>
      <c r="AX489" s="83">
        <f t="shared" si="470"/>
        <v>0</v>
      </c>
      <c r="AY489" s="72" t="b">
        <f t="shared" si="471"/>
        <v>1</v>
      </c>
    </row>
    <row r="490" spans="1:51" ht="23.25" x14ac:dyDescent="0.35">
      <c r="A490" s="49">
        <v>354</v>
      </c>
      <c r="B490" s="77" t="s">
        <v>414</v>
      </c>
      <c r="C490" s="50">
        <v>1759</v>
      </c>
      <c r="D490" s="51">
        <v>43741</v>
      </c>
      <c r="E490" s="52">
        <v>466.8</v>
      </c>
      <c r="F490" s="53">
        <v>29</v>
      </c>
      <c r="G490" s="52">
        <v>489.5</v>
      </c>
      <c r="H490" s="53">
        <v>32</v>
      </c>
      <c r="I490" s="54" t="s">
        <v>1168</v>
      </c>
      <c r="J490" s="54" t="s">
        <v>1169</v>
      </c>
      <c r="K490" s="55">
        <v>32</v>
      </c>
      <c r="L490" s="55">
        <v>32</v>
      </c>
      <c r="M490" s="56">
        <v>489.5</v>
      </c>
      <c r="N490" s="39"/>
      <c r="O490" s="39"/>
      <c r="P490" s="39"/>
      <c r="Q490" s="56">
        <v>489.5</v>
      </c>
      <c r="R490" s="57"/>
      <c r="S490" s="57"/>
      <c r="T490" s="18">
        <f t="shared" si="501"/>
        <v>53104876</v>
      </c>
      <c r="U490" s="18">
        <f t="shared" si="502"/>
        <v>46201242.119999997</v>
      </c>
      <c r="V490" s="18">
        <v>0</v>
      </c>
      <c r="W490" s="18">
        <v>0</v>
      </c>
      <c r="X490" s="18">
        <f t="shared" si="508"/>
        <v>32340869.48</v>
      </c>
      <c r="Y490" s="18">
        <f t="shared" si="503"/>
        <v>13860372.640000001</v>
      </c>
      <c r="Z490" s="18">
        <v>0</v>
      </c>
      <c r="AA490" s="18">
        <v>0</v>
      </c>
      <c r="AB490" s="18">
        <f t="shared" si="504"/>
        <v>6903633.8799999999</v>
      </c>
      <c r="AC490" s="18">
        <v>0</v>
      </c>
      <c r="AD490" s="18">
        <v>0</v>
      </c>
      <c r="AE490" s="18">
        <f t="shared" si="509"/>
        <v>4832543.72</v>
      </c>
      <c r="AF490" s="18">
        <f t="shared" si="488"/>
        <v>2071090.16</v>
      </c>
      <c r="AG490" s="18">
        <v>0</v>
      </c>
      <c r="AH490" s="18">
        <v>0</v>
      </c>
      <c r="AI490" s="81">
        <v>0.87</v>
      </c>
      <c r="AJ490" s="81">
        <f t="shared" si="505"/>
        <v>0.13</v>
      </c>
      <c r="AK490" s="23">
        <f t="shared" si="465"/>
        <v>53104876</v>
      </c>
      <c r="AL490" s="22">
        <f t="shared" si="506"/>
        <v>46201242.119999997</v>
      </c>
      <c r="AM490" s="22">
        <f t="shared" si="507"/>
        <v>6903633.8799999999</v>
      </c>
      <c r="AN490" s="74" t="b">
        <f t="shared" si="448"/>
        <v>1</v>
      </c>
      <c r="AO490" s="74" t="b">
        <f t="shared" si="449"/>
        <v>1</v>
      </c>
      <c r="AP490" s="74" t="b">
        <f t="shared" si="450"/>
        <v>1</v>
      </c>
      <c r="AQ490" s="5"/>
      <c r="AR490" s="28" t="s">
        <v>1155</v>
      </c>
      <c r="AS490" s="28">
        <v>2025</v>
      </c>
      <c r="AT490" t="b">
        <f t="shared" si="451"/>
        <v>1</v>
      </c>
      <c r="AU490" t="b">
        <f t="shared" si="452"/>
        <v>1</v>
      </c>
      <c r="AV490" t="b">
        <f t="shared" si="453"/>
        <v>1</v>
      </c>
      <c r="AW490" s="83">
        <f t="shared" si="469"/>
        <v>0</v>
      </c>
      <c r="AX490" s="83">
        <f t="shared" si="470"/>
        <v>0</v>
      </c>
      <c r="AY490" s="72" t="b">
        <f t="shared" si="471"/>
        <v>1</v>
      </c>
    </row>
    <row r="491" spans="1:51" ht="23.25" x14ac:dyDescent="0.35">
      <c r="A491" s="49">
        <v>355</v>
      </c>
      <c r="B491" s="77" t="s">
        <v>415</v>
      </c>
      <c r="C491" s="50">
        <v>1946</v>
      </c>
      <c r="D491" s="51">
        <v>44497</v>
      </c>
      <c r="E491" s="52">
        <v>486.7</v>
      </c>
      <c r="F491" s="53">
        <v>19</v>
      </c>
      <c r="G491" s="52">
        <v>486.7</v>
      </c>
      <c r="H491" s="53">
        <v>19</v>
      </c>
      <c r="I491" s="54" t="s">
        <v>1168</v>
      </c>
      <c r="J491" s="54" t="s">
        <v>1169</v>
      </c>
      <c r="K491" s="55">
        <v>19</v>
      </c>
      <c r="L491" s="55">
        <v>19</v>
      </c>
      <c r="M491" s="56">
        <v>486.7</v>
      </c>
      <c r="N491" s="39"/>
      <c r="O491" s="39"/>
      <c r="P491" s="39"/>
      <c r="Q491" s="56">
        <v>486.7</v>
      </c>
      <c r="R491" s="57"/>
      <c r="S491" s="57"/>
      <c r="T491" s="18">
        <f t="shared" si="501"/>
        <v>52801109.600000001</v>
      </c>
      <c r="U491" s="18">
        <f t="shared" si="502"/>
        <v>45936965.350000001</v>
      </c>
      <c r="V491" s="18">
        <v>0</v>
      </c>
      <c r="W491" s="18">
        <v>0</v>
      </c>
      <c r="X491" s="18">
        <f t="shared" si="508"/>
        <v>32155875.75</v>
      </c>
      <c r="Y491" s="18">
        <f t="shared" si="503"/>
        <v>13781089.6</v>
      </c>
      <c r="Z491" s="18">
        <v>0</v>
      </c>
      <c r="AA491" s="18">
        <v>0</v>
      </c>
      <c r="AB491" s="18">
        <f t="shared" si="504"/>
        <v>6864144.25</v>
      </c>
      <c r="AC491" s="18">
        <v>0</v>
      </c>
      <c r="AD491" s="18">
        <v>0</v>
      </c>
      <c r="AE491" s="18">
        <f t="shared" si="509"/>
        <v>4804900.9800000004</v>
      </c>
      <c r="AF491" s="18">
        <f t="shared" si="488"/>
        <v>2059243.27</v>
      </c>
      <c r="AG491" s="18">
        <v>0</v>
      </c>
      <c r="AH491" s="18">
        <v>0</v>
      </c>
      <c r="AI491" s="81">
        <v>0.87</v>
      </c>
      <c r="AJ491" s="81">
        <f t="shared" si="505"/>
        <v>0.13</v>
      </c>
      <c r="AK491" s="23">
        <f t="shared" si="465"/>
        <v>52801109.600000001</v>
      </c>
      <c r="AL491" s="22">
        <f t="shared" si="506"/>
        <v>45936965.350000001</v>
      </c>
      <c r="AM491" s="22">
        <f t="shared" si="507"/>
        <v>6864144.25</v>
      </c>
      <c r="AN491" s="74" t="b">
        <f t="shared" si="448"/>
        <v>1</v>
      </c>
      <c r="AO491" s="74" t="b">
        <f t="shared" si="449"/>
        <v>1</v>
      </c>
      <c r="AP491" s="74" t="b">
        <f t="shared" si="450"/>
        <v>1</v>
      </c>
      <c r="AQ491" s="5"/>
      <c r="AR491" s="28" t="s">
        <v>1155</v>
      </c>
      <c r="AS491" s="28">
        <v>2025</v>
      </c>
      <c r="AT491" t="b">
        <f t="shared" si="451"/>
        <v>1</v>
      </c>
      <c r="AU491" t="b">
        <f t="shared" si="452"/>
        <v>1</v>
      </c>
      <c r="AV491" t="b">
        <f t="shared" si="453"/>
        <v>1</v>
      </c>
      <c r="AW491" s="83">
        <f t="shared" si="469"/>
        <v>0</v>
      </c>
      <c r="AX491" s="83">
        <f t="shared" si="470"/>
        <v>0</v>
      </c>
      <c r="AY491" s="72" t="b">
        <f t="shared" si="471"/>
        <v>1</v>
      </c>
    </row>
    <row r="492" spans="1:51" ht="23.25" x14ac:dyDescent="0.35">
      <c r="A492" s="49">
        <v>359</v>
      </c>
      <c r="B492" s="77" t="s">
        <v>419</v>
      </c>
      <c r="C492" s="50">
        <v>1268</v>
      </c>
      <c r="D492" s="51">
        <v>44392</v>
      </c>
      <c r="E492" s="52">
        <v>183.3</v>
      </c>
      <c r="F492" s="53">
        <v>13</v>
      </c>
      <c r="G492" s="52">
        <v>183.3</v>
      </c>
      <c r="H492" s="53">
        <v>13</v>
      </c>
      <c r="I492" s="54" t="s">
        <v>1168</v>
      </c>
      <c r="J492" s="54" t="s">
        <v>1169</v>
      </c>
      <c r="K492" s="55">
        <v>13</v>
      </c>
      <c r="L492" s="55">
        <v>13</v>
      </c>
      <c r="M492" s="56">
        <v>183.3</v>
      </c>
      <c r="N492" s="39"/>
      <c r="O492" s="39"/>
      <c r="P492" s="39"/>
      <c r="Q492" s="56">
        <v>183.3</v>
      </c>
      <c r="R492" s="57"/>
      <c r="S492" s="57"/>
      <c r="T492" s="18">
        <f t="shared" si="501"/>
        <v>19885850.399999999</v>
      </c>
      <c r="U492" s="18">
        <f t="shared" si="502"/>
        <v>17300689.850000001</v>
      </c>
      <c r="V492" s="18">
        <v>0</v>
      </c>
      <c r="W492" s="18">
        <v>0</v>
      </c>
      <c r="X492" s="18">
        <f t="shared" si="508"/>
        <v>12110482.9</v>
      </c>
      <c r="Y492" s="18">
        <f t="shared" si="503"/>
        <v>5190206.95</v>
      </c>
      <c r="Z492" s="18">
        <v>0</v>
      </c>
      <c r="AA492" s="18">
        <v>0</v>
      </c>
      <c r="AB492" s="18">
        <f t="shared" si="504"/>
        <v>2585160.5499999998</v>
      </c>
      <c r="AC492" s="18">
        <v>0</v>
      </c>
      <c r="AD492" s="18">
        <v>0</v>
      </c>
      <c r="AE492" s="18">
        <f t="shared" si="509"/>
        <v>1809612.39</v>
      </c>
      <c r="AF492" s="18">
        <f t="shared" si="488"/>
        <v>775548.16</v>
      </c>
      <c r="AG492" s="18">
        <v>0</v>
      </c>
      <c r="AH492" s="18">
        <v>0</v>
      </c>
      <c r="AI492" s="81">
        <v>0.87</v>
      </c>
      <c r="AJ492" s="81">
        <f t="shared" si="505"/>
        <v>0.13</v>
      </c>
      <c r="AK492" s="23">
        <f t="shared" si="465"/>
        <v>19885850.399999999</v>
      </c>
      <c r="AL492" s="22">
        <f t="shared" si="506"/>
        <v>17300689.850000001</v>
      </c>
      <c r="AM492" s="22">
        <f t="shared" si="507"/>
        <v>2585160.5499999998</v>
      </c>
      <c r="AN492" s="74" t="b">
        <f t="shared" si="448"/>
        <v>1</v>
      </c>
      <c r="AO492" s="74" t="b">
        <f t="shared" si="449"/>
        <v>1</v>
      </c>
      <c r="AP492" s="74" t="b">
        <f t="shared" si="450"/>
        <v>1</v>
      </c>
      <c r="AQ492" s="5"/>
      <c r="AR492" s="28" t="s">
        <v>1155</v>
      </c>
      <c r="AS492" s="28">
        <v>2025</v>
      </c>
      <c r="AT492" t="b">
        <f t="shared" si="451"/>
        <v>1</v>
      </c>
      <c r="AU492" t="b">
        <f t="shared" si="452"/>
        <v>1</v>
      </c>
      <c r="AV492" t="b">
        <f t="shared" si="453"/>
        <v>1</v>
      </c>
      <c r="AW492" s="83">
        <f t="shared" si="469"/>
        <v>0</v>
      </c>
      <c r="AX492" s="83">
        <f t="shared" si="470"/>
        <v>0</v>
      </c>
      <c r="AY492" s="72" t="b">
        <f t="shared" si="471"/>
        <v>1</v>
      </c>
    </row>
    <row r="493" spans="1:51" ht="23.25" x14ac:dyDescent="0.35">
      <c r="A493" s="49">
        <v>360</v>
      </c>
      <c r="B493" s="77" t="s">
        <v>420</v>
      </c>
      <c r="C493" s="50">
        <v>1862</v>
      </c>
      <c r="D493" s="51">
        <v>44488</v>
      </c>
      <c r="E493" s="52">
        <v>210.2</v>
      </c>
      <c r="F493" s="53">
        <v>22</v>
      </c>
      <c r="G493" s="52">
        <v>210.2</v>
      </c>
      <c r="H493" s="53">
        <v>22</v>
      </c>
      <c r="I493" s="54" t="s">
        <v>1168</v>
      </c>
      <c r="J493" s="54" t="s">
        <v>1169</v>
      </c>
      <c r="K493" s="55">
        <v>22</v>
      </c>
      <c r="L493" s="55">
        <v>22</v>
      </c>
      <c r="M493" s="56">
        <v>210.2</v>
      </c>
      <c r="N493" s="39"/>
      <c r="O493" s="39"/>
      <c r="P493" s="39"/>
      <c r="Q493" s="56">
        <v>210.2</v>
      </c>
      <c r="R493" s="57"/>
      <c r="S493" s="57"/>
      <c r="T493" s="18">
        <f t="shared" si="501"/>
        <v>22804177.600000001</v>
      </c>
      <c r="U493" s="18">
        <f t="shared" si="502"/>
        <v>19839634.510000002</v>
      </c>
      <c r="V493" s="18">
        <v>0</v>
      </c>
      <c r="W493" s="18">
        <v>0</v>
      </c>
      <c r="X493" s="18">
        <f t="shared" si="508"/>
        <v>13887744.16</v>
      </c>
      <c r="Y493" s="18">
        <f t="shared" si="503"/>
        <v>5951890.3499999996</v>
      </c>
      <c r="Z493" s="18">
        <v>0</v>
      </c>
      <c r="AA493" s="18">
        <v>0</v>
      </c>
      <c r="AB493" s="18">
        <f t="shared" si="504"/>
        <v>2964543.09</v>
      </c>
      <c r="AC493" s="18">
        <v>0</v>
      </c>
      <c r="AD493" s="18">
        <v>0</v>
      </c>
      <c r="AE493" s="18">
        <f t="shared" si="509"/>
        <v>2075180.16</v>
      </c>
      <c r="AF493" s="18">
        <f t="shared" si="488"/>
        <v>889362.93</v>
      </c>
      <c r="AG493" s="18">
        <v>0</v>
      </c>
      <c r="AH493" s="18">
        <v>0</v>
      </c>
      <c r="AI493" s="81">
        <v>0.87</v>
      </c>
      <c r="AJ493" s="81">
        <f t="shared" si="505"/>
        <v>0.13</v>
      </c>
      <c r="AK493" s="23">
        <f t="shared" si="465"/>
        <v>22804177.600000001</v>
      </c>
      <c r="AL493" s="22">
        <f t="shared" si="506"/>
        <v>19839634.510000002</v>
      </c>
      <c r="AM493" s="22">
        <f t="shared" si="507"/>
        <v>2964543.09</v>
      </c>
      <c r="AN493" s="74" t="b">
        <f t="shared" si="448"/>
        <v>1</v>
      </c>
      <c r="AO493" s="74" t="b">
        <f t="shared" si="449"/>
        <v>1</v>
      </c>
      <c r="AP493" s="74" t="b">
        <f t="shared" si="450"/>
        <v>1</v>
      </c>
      <c r="AQ493" s="5"/>
      <c r="AR493" s="28" t="s">
        <v>1155</v>
      </c>
      <c r="AS493" s="28">
        <v>2025</v>
      </c>
      <c r="AT493" t="b">
        <f t="shared" si="451"/>
        <v>1</v>
      </c>
      <c r="AU493" t="b">
        <f t="shared" si="452"/>
        <v>1</v>
      </c>
      <c r="AV493" t="b">
        <f t="shared" si="453"/>
        <v>1</v>
      </c>
      <c r="AW493" s="83">
        <f t="shared" si="469"/>
        <v>0</v>
      </c>
      <c r="AX493" s="83">
        <f t="shared" si="470"/>
        <v>0</v>
      </c>
      <c r="AY493" s="72" t="b">
        <f t="shared" si="471"/>
        <v>1</v>
      </c>
    </row>
    <row r="494" spans="1:51" ht="23.25" x14ac:dyDescent="0.35">
      <c r="A494" s="49">
        <v>361</v>
      </c>
      <c r="B494" s="77" t="s">
        <v>421</v>
      </c>
      <c r="C494" s="50">
        <v>1865</v>
      </c>
      <c r="D494" s="51">
        <v>44488</v>
      </c>
      <c r="E494" s="52">
        <v>251.5</v>
      </c>
      <c r="F494" s="53">
        <v>19</v>
      </c>
      <c r="G494" s="52">
        <v>251.5</v>
      </c>
      <c r="H494" s="53">
        <v>19</v>
      </c>
      <c r="I494" s="54" t="s">
        <v>1168</v>
      </c>
      <c r="J494" s="54" t="s">
        <v>1169</v>
      </c>
      <c r="K494" s="55">
        <v>19</v>
      </c>
      <c r="L494" s="55">
        <v>19</v>
      </c>
      <c r="M494" s="56">
        <v>251.5</v>
      </c>
      <c r="N494" s="39"/>
      <c r="O494" s="39"/>
      <c r="P494" s="39"/>
      <c r="Q494" s="56">
        <v>251.5</v>
      </c>
      <c r="R494" s="57"/>
      <c r="S494" s="57"/>
      <c r="T494" s="18">
        <f t="shared" si="501"/>
        <v>27284732</v>
      </c>
      <c r="U494" s="18">
        <f t="shared" si="502"/>
        <v>23737716.84</v>
      </c>
      <c r="V494" s="18">
        <v>0</v>
      </c>
      <c r="W494" s="18">
        <v>0</v>
      </c>
      <c r="X494" s="18">
        <f t="shared" si="508"/>
        <v>16616401.789999999</v>
      </c>
      <c r="Y494" s="18">
        <f t="shared" si="503"/>
        <v>7121315.0499999998</v>
      </c>
      <c r="Z494" s="18">
        <v>0</v>
      </c>
      <c r="AA494" s="18">
        <v>0</v>
      </c>
      <c r="AB494" s="18">
        <f t="shared" si="504"/>
        <v>3547015.16</v>
      </c>
      <c r="AC494" s="18">
        <v>0</v>
      </c>
      <c r="AD494" s="18">
        <v>0</v>
      </c>
      <c r="AE494" s="18">
        <f t="shared" si="509"/>
        <v>2482910.61</v>
      </c>
      <c r="AF494" s="18">
        <f t="shared" si="488"/>
        <v>1064104.55</v>
      </c>
      <c r="AG494" s="18">
        <v>0</v>
      </c>
      <c r="AH494" s="18">
        <v>0</v>
      </c>
      <c r="AI494" s="81">
        <v>0.87</v>
      </c>
      <c r="AJ494" s="81">
        <f t="shared" si="505"/>
        <v>0.13</v>
      </c>
      <c r="AK494" s="23">
        <f t="shared" si="465"/>
        <v>27284732</v>
      </c>
      <c r="AL494" s="22">
        <f t="shared" si="506"/>
        <v>23737716.84</v>
      </c>
      <c r="AM494" s="22">
        <f t="shared" si="507"/>
        <v>3547015.16</v>
      </c>
      <c r="AN494" s="74" t="b">
        <f t="shared" si="448"/>
        <v>1</v>
      </c>
      <c r="AO494" s="74" t="b">
        <f t="shared" si="449"/>
        <v>1</v>
      </c>
      <c r="AP494" s="74" t="b">
        <f t="shared" si="450"/>
        <v>1</v>
      </c>
      <c r="AQ494" s="5"/>
      <c r="AR494" s="28" t="s">
        <v>1155</v>
      </c>
      <c r="AS494" s="28">
        <v>2025</v>
      </c>
      <c r="AT494" t="b">
        <f t="shared" si="451"/>
        <v>1</v>
      </c>
      <c r="AU494" t="b">
        <f t="shared" si="452"/>
        <v>1</v>
      </c>
      <c r="AV494" t="b">
        <f t="shared" si="453"/>
        <v>1</v>
      </c>
      <c r="AW494" s="83">
        <f t="shared" si="469"/>
        <v>0</v>
      </c>
      <c r="AX494" s="83">
        <f t="shared" si="470"/>
        <v>0</v>
      </c>
      <c r="AY494" s="72" t="b">
        <f t="shared" si="471"/>
        <v>1</v>
      </c>
    </row>
    <row r="495" spans="1:51" ht="23.25" x14ac:dyDescent="0.35">
      <c r="A495" s="49">
        <v>363</v>
      </c>
      <c r="B495" s="77" t="s">
        <v>423</v>
      </c>
      <c r="C495" s="50">
        <v>2517</v>
      </c>
      <c r="D495" s="51">
        <v>43446</v>
      </c>
      <c r="E495" s="52">
        <v>300.7</v>
      </c>
      <c r="F495" s="53">
        <v>16</v>
      </c>
      <c r="G495" s="52">
        <v>300.7</v>
      </c>
      <c r="H495" s="53">
        <v>16</v>
      </c>
      <c r="I495" s="54" t="s">
        <v>1168</v>
      </c>
      <c r="J495" s="54" t="s">
        <v>1169</v>
      </c>
      <c r="K495" s="55">
        <v>16</v>
      </c>
      <c r="L495" s="55">
        <v>16</v>
      </c>
      <c r="M495" s="56">
        <v>300.7</v>
      </c>
      <c r="N495" s="39"/>
      <c r="O495" s="39"/>
      <c r="P495" s="39"/>
      <c r="Q495" s="56">
        <v>300.7</v>
      </c>
      <c r="R495" s="57"/>
      <c r="S495" s="57"/>
      <c r="T495" s="18">
        <f t="shared" si="501"/>
        <v>32622341.600000001</v>
      </c>
      <c r="U495" s="18">
        <f t="shared" si="502"/>
        <v>28381437.190000001</v>
      </c>
      <c r="V495" s="18">
        <v>0</v>
      </c>
      <c r="W495" s="18">
        <v>0</v>
      </c>
      <c r="X495" s="18">
        <f t="shared" si="508"/>
        <v>19867006.030000001</v>
      </c>
      <c r="Y495" s="18">
        <f t="shared" si="503"/>
        <v>8514431.1600000001</v>
      </c>
      <c r="Z495" s="18">
        <v>0</v>
      </c>
      <c r="AA495" s="18">
        <v>0</v>
      </c>
      <c r="AB495" s="18">
        <f t="shared" si="504"/>
        <v>4240904.41</v>
      </c>
      <c r="AC495" s="18">
        <v>0</v>
      </c>
      <c r="AD495" s="18">
        <v>0</v>
      </c>
      <c r="AE495" s="18">
        <f t="shared" si="509"/>
        <v>2968633.09</v>
      </c>
      <c r="AF495" s="18">
        <f t="shared" si="488"/>
        <v>1272271.32</v>
      </c>
      <c r="AG495" s="18">
        <v>0</v>
      </c>
      <c r="AH495" s="18">
        <v>0</v>
      </c>
      <c r="AI495" s="81">
        <v>0.87</v>
      </c>
      <c r="AJ495" s="81">
        <f t="shared" si="505"/>
        <v>0.13</v>
      </c>
      <c r="AK495" s="23">
        <f t="shared" si="465"/>
        <v>32622341.600000001</v>
      </c>
      <c r="AL495" s="22">
        <f t="shared" si="506"/>
        <v>28381437.190000001</v>
      </c>
      <c r="AM495" s="22">
        <f t="shared" si="507"/>
        <v>4240904.41</v>
      </c>
      <c r="AN495" s="74" t="b">
        <f t="shared" si="448"/>
        <v>1</v>
      </c>
      <c r="AO495" s="74" t="b">
        <f t="shared" si="449"/>
        <v>1</v>
      </c>
      <c r="AP495" s="74" t="b">
        <f t="shared" si="450"/>
        <v>1</v>
      </c>
      <c r="AQ495" s="5"/>
      <c r="AR495" s="28" t="s">
        <v>1155</v>
      </c>
      <c r="AS495" s="28">
        <v>2025</v>
      </c>
      <c r="AT495" t="b">
        <f t="shared" si="451"/>
        <v>1</v>
      </c>
      <c r="AU495" t="b">
        <f t="shared" si="452"/>
        <v>1</v>
      </c>
      <c r="AV495" t="b">
        <f t="shared" si="453"/>
        <v>1</v>
      </c>
      <c r="AW495" s="83">
        <f t="shared" si="469"/>
        <v>0</v>
      </c>
      <c r="AX495" s="83">
        <f t="shared" si="470"/>
        <v>0</v>
      </c>
      <c r="AY495" s="72" t="b">
        <f t="shared" si="471"/>
        <v>1</v>
      </c>
    </row>
    <row r="496" spans="1:51" ht="23.25" x14ac:dyDescent="0.35">
      <c r="A496" s="49">
        <v>364</v>
      </c>
      <c r="B496" s="77" t="s">
        <v>424</v>
      </c>
      <c r="C496" s="50">
        <v>1864</v>
      </c>
      <c r="D496" s="51">
        <v>44488</v>
      </c>
      <c r="E496" s="52">
        <v>275.8</v>
      </c>
      <c r="F496" s="53">
        <v>24</v>
      </c>
      <c r="G496" s="52">
        <v>275.8</v>
      </c>
      <c r="H496" s="53">
        <v>24</v>
      </c>
      <c r="I496" s="54" t="s">
        <v>1168</v>
      </c>
      <c r="J496" s="54" t="s">
        <v>1169</v>
      </c>
      <c r="K496" s="55">
        <v>24</v>
      </c>
      <c r="L496" s="55">
        <v>24</v>
      </c>
      <c r="M496" s="56">
        <v>275.8</v>
      </c>
      <c r="N496" s="39"/>
      <c r="O496" s="39"/>
      <c r="P496" s="39"/>
      <c r="Q496" s="56">
        <v>275.8</v>
      </c>
      <c r="R496" s="57"/>
      <c r="S496" s="57"/>
      <c r="T496" s="18">
        <f t="shared" si="501"/>
        <v>29920990.399999999</v>
      </c>
      <c r="U496" s="18">
        <f t="shared" si="502"/>
        <v>26031261.649999999</v>
      </c>
      <c r="V496" s="18">
        <v>0</v>
      </c>
      <c r="W496" s="18">
        <v>0</v>
      </c>
      <c r="X496" s="18">
        <f t="shared" si="508"/>
        <v>18221883.16</v>
      </c>
      <c r="Y496" s="18">
        <f t="shared" si="503"/>
        <v>7809378.4900000002</v>
      </c>
      <c r="Z496" s="18">
        <v>0</v>
      </c>
      <c r="AA496" s="18">
        <v>0</v>
      </c>
      <c r="AB496" s="18">
        <f t="shared" si="504"/>
        <v>3889728.75</v>
      </c>
      <c r="AC496" s="18">
        <v>0</v>
      </c>
      <c r="AD496" s="18">
        <v>0</v>
      </c>
      <c r="AE496" s="18">
        <f t="shared" si="509"/>
        <v>2722810.13</v>
      </c>
      <c r="AF496" s="18">
        <f t="shared" si="488"/>
        <v>1166918.6200000001</v>
      </c>
      <c r="AG496" s="18">
        <v>0</v>
      </c>
      <c r="AH496" s="18">
        <v>0</v>
      </c>
      <c r="AI496" s="81">
        <v>0.87</v>
      </c>
      <c r="AJ496" s="81">
        <f t="shared" si="505"/>
        <v>0.13</v>
      </c>
      <c r="AK496" s="23">
        <f t="shared" si="465"/>
        <v>29920990.399999999</v>
      </c>
      <c r="AL496" s="22">
        <f t="shared" si="506"/>
        <v>26031261.649999999</v>
      </c>
      <c r="AM496" s="22">
        <f t="shared" si="507"/>
        <v>3889728.75</v>
      </c>
      <c r="AN496" s="74" t="b">
        <f t="shared" si="448"/>
        <v>1</v>
      </c>
      <c r="AO496" s="74" t="b">
        <f t="shared" si="449"/>
        <v>1</v>
      </c>
      <c r="AP496" s="74" t="b">
        <f t="shared" si="450"/>
        <v>1</v>
      </c>
      <c r="AQ496" s="5"/>
      <c r="AR496" s="28" t="s">
        <v>1155</v>
      </c>
      <c r="AS496" s="28">
        <v>2025</v>
      </c>
      <c r="AT496" t="b">
        <f t="shared" si="451"/>
        <v>1</v>
      </c>
      <c r="AU496" t="b">
        <f t="shared" si="452"/>
        <v>1</v>
      </c>
      <c r="AV496" t="b">
        <f t="shared" si="453"/>
        <v>1</v>
      </c>
      <c r="AW496" s="83">
        <f t="shared" si="469"/>
        <v>0</v>
      </c>
      <c r="AX496" s="83">
        <f t="shared" si="470"/>
        <v>0</v>
      </c>
      <c r="AY496" s="72" t="b">
        <f t="shared" si="471"/>
        <v>1</v>
      </c>
    </row>
    <row r="497" spans="1:51" ht="23.25" x14ac:dyDescent="0.35">
      <c r="A497" s="49">
        <v>365</v>
      </c>
      <c r="B497" s="77" t="s">
        <v>425</v>
      </c>
      <c r="C497" s="50">
        <v>2332</v>
      </c>
      <c r="D497" s="51">
        <v>43419</v>
      </c>
      <c r="E497" s="52">
        <v>249.3</v>
      </c>
      <c r="F497" s="53">
        <v>11</v>
      </c>
      <c r="G497" s="52">
        <v>249.3</v>
      </c>
      <c r="H497" s="53">
        <v>11</v>
      </c>
      <c r="I497" s="54" t="s">
        <v>1168</v>
      </c>
      <c r="J497" s="54" t="s">
        <v>1169</v>
      </c>
      <c r="K497" s="55">
        <v>11</v>
      </c>
      <c r="L497" s="55">
        <v>11</v>
      </c>
      <c r="M497" s="56">
        <v>249.3</v>
      </c>
      <c r="N497" s="39"/>
      <c r="O497" s="39"/>
      <c r="P497" s="39"/>
      <c r="Q497" s="56">
        <v>249.3</v>
      </c>
      <c r="R497" s="57"/>
      <c r="S497" s="57"/>
      <c r="T497" s="18">
        <f t="shared" si="501"/>
        <v>27046058.399999999</v>
      </c>
      <c r="U497" s="18">
        <f t="shared" si="502"/>
        <v>23530070.809999999</v>
      </c>
      <c r="V497" s="18">
        <v>0</v>
      </c>
      <c r="W497" s="18">
        <v>0</v>
      </c>
      <c r="X497" s="18">
        <f t="shared" si="508"/>
        <v>16471049.57</v>
      </c>
      <c r="Y497" s="18">
        <f t="shared" si="503"/>
        <v>7059021.2400000002</v>
      </c>
      <c r="Z497" s="18">
        <v>0</v>
      </c>
      <c r="AA497" s="18">
        <v>0</v>
      </c>
      <c r="AB497" s="18">
        <f t="shared" si="504"/>
        <v>3515987.59</v>
      </c>
      <c r="AC497" s="18">
        <v>0</v>
      </c>
      <c r="AD497" s="18">
        <v>0</v>
      </c>
      <c r="AE497" s="18">
        <f t="shared" si="509"/>
        <v>2461191.31</v>
      </c>
      <c r="AF497" s="18">
        <f t="shared" si="488"/>
        <v>1054796.28</v>
      </c>
      <c r="AG497" s="18">
        <v>0</v>
      </c>
      <c r="AH497" s="18">
        <v>0</v>
      </c>
      <c r="AI497" s="81">
        <v>0.87</v>
      </c>
      <c r="AJ497" s="81">
        <f t="shared" si="505"/>
        <v>0.13</v>
      </c>
      <c r="AK497" s="23">
        <f t="shared" si="465"/>
        <v>27046058.399999999</v>
      </c>
      <c r="AL497" s="22">
        <f t="shared" si="506"/>
        <v>23530070.809999999</v>
      </c>
      <c r="AM497" s="22">
        <f t="shared" si="507"/>
        <v>3515987.59</v>
      </c>
      <c r="AN497" s="74" t="b">
        <f t="shared" si="448"/>
        <v>1</v>
      </c>
      <c r="AO497" s="74" t="b">
        <f t="shared" si="449"/>
        <v>1</v>
      </c>
      <c r="AP497" s="74" t="b">
        <f t="shared" si="450"/>
        <v>1</v>
      </c>
      <c r="AQ497" s="5"/>
      <c r="AR497" s="28" t="s">
        <v>1155</v>
      </c>
      <c r="AS497" s="28">
        <v>2025</v>
      </c>
      <c r="AT497" t="b">
        <f t="shared" si="451"/>
        <v>1</v>
      </c>
      <c r="AU497" t="b">
        <f t="shared" si="452"/>
        <v>1</v>
      </c>
      <c r="AV497" t="b">
        <f t="shared" si="453"/>
        <v>1</v>
      </c>
      <c r="AW497" s="83">
        <f t="shared" si="469"/>
        <v>0</v>
      </c>
      <c r="AX497" s="83">
        <f t="shared" si="470"/>
        <v>0</v>
      </c>
      <c r="AY497" s="72" t="b">
        <f t="shared" si="471"/>
        <v>1</v>
      </c>
    </row>
    <row r="498" spans="1:51" ht="23.25" x14ac:dyDescent="0.35">
      <c r="A498" s="49">
        <v>366</v>
      </c>
      <c r="B498" s="77" t="s">
        <v>426</v>
      </c>
      <c r="C498" s="50">
        <v>1939</v>
      </c>
      <c r="D498" s="51">
        <v>44193</v>
      </c>
      <c r="E498" s="52">
        <v>422.85</v>
      </c>
      <c r="F498" s="53">
        <v>46</v>
      </c>
      <c r="G498" s="52">
        <v>422.85</v>
      </c>
      <c r="H498" s="53">
        <v>46</v>
      </c>
      <c r="I498" s="54" t="s">
        <v>1168</v>
      </c>
      <c r="J498" s="54" t="s">
        <v>1169</v>
      </c>
      <c r="K498" s="55">
        <v>46</v>
      </c>
      <c r="L498" s="55">
        <v>46</v>
      </c>
      <c r="M498" s="56">
        <v>422.85</v>
      </c>
      <c r="N498" s="39"/>
      <c r="O498" s="39"/>
      <c r="P498" s="39"/>
      <c r="Q498" s="56">
        <v>422.85</v>
      </c>
      <c r="R498" s="57"/>
      <c r="S498" s="57"/>
      <c r="T498" s="18">
        <f t="shared" si="501"/>
        <v>45874150.799999997</v>
      </c>
      <c r="U498" s="18">
        <f t="shared" si="502"/>
        <v>39910511.200000003</v>
      </c>
      <c r="V498" s="18">
        <v>19308249.440000001</v>
      </c>
      <c r="W498" s="18">
        <v>0</v>
      </c>
      <c r="X498" s="18">
        <f>(U498-V498)*0.7</f>
        <v>14421583.23</v>
      </c>
      <c r="Y498" s="18">
        <f>U498-X498-V498</f>
        <v>6180678.5300000003</v>
      </c>
      <c r="Z498" s="18">
        <v>0</v>
      </c>
      <c r="AA498" s="18">
        <v>0</v>
      </c>
      <c r="AB498" s="18">
        <f t="shared" si="504"/>
        <v>5963639.5999999996</v>
      </c>
      <c r="AC498" s="18">
        <v>2885140.72</v>
      </c>
      <c r="AD498" s="18">
        <v>0</v>
      </c>
      <c r="AE498" s="18">
        <f>(AB498-AC498)*0.7</f>
        <v>2154949.2200000002</v>
      </c>
      <c r="AF498" s="18">
        <f>AB498-AE498-AC498</f>
        <v>923549.66</v>
      </c>
      <c r="AG498" s="18">
        <v>0</v>
      </c>
      <c r="AH498" s="18">
        <v>0</v>
      </c>
      <c r="AI498" s="81">
        <v>0.87</v>
      </c>
      <c r="AJ498" s="81">
        <f t="shared" si="505"/>
        <v>0.13</v>
      </c>
      <c r="AK498" s="23">
        <f t="shared" si="465"/>
        <v>45874150.799999997</v>
      </c>
      <c r="AL498" s="22">
        <f t="shared" si="506"/>
        <v>39910511.200000003</v>
      </c>
      <c r="AM498" s="22">
        <f t="shared" si="507"/>
        <v>5963639.5999999996</v>
      </c>
      <c r="AN498" s="74" t="b">
        <f t="shared" si="448"/>
        <v>1</v>
      </c>
      <c r="AO498" s="74" t="b">
        <f t="shared" si="449"/>
        <v>1</v>
      </c>
      <c r="AP498" s="74" t="b">
        <f t="shared" si="450"/>
        <v>1</v>
      </c>
      <c r="AQ498" s="5"/>
      <c r="AR498" s="28" t="s">
        <v>1155</v>
      </c>
      <c r="AS498" s="28">
        <v>2025</v>
      </c>
      <c r="AT498" t="b">
        <f t="shared" si="451"/>
        <v>1</v>
      </c>
      <c r="AU498" t="b">
        <f t="shared" si="452"/>
        <v>1</v>
      </c>
      <c r="AV498" t="b">
        <f t="shared" si="453"/>
        <v>1</v>
      </c>
      <c r="AW498" s="83">
        <f t="shared" si="469"/>
        <v>0.48</v>
      </c>
      <c r="AX498" s="83">
        <f t="shared" si="470"/>
        <v>0.48</v>
      </c>
      <c r="AY498" s="72" t="b">
        <f t="shared" si="471"/>
        <v>1</v>
      </c>
    </row>
    <row r="499" spans="1:51" s="14" customFormat="1" ht="20.25" customHeight="1" x14ac:dyDescent="0.35">
      <c r="A499" s="181" t="s">
        <v>427</v>
      </c>
      <c r="B499" s="181"/>
      <c r="C499" s="181"/>
      <c r="D499" s="181"/>
      <c r="E499" s="58">
        <f t="shared" ref="E499:AH499" si="510">SUM(E500:E514)</f>
        <v>8360.9500000000007</v>
      </c>
      <c r="F499" s="59">
        <f t="shared" si="510"/>
        <v>441</v>
      </c>
      <c r="G499" s="47">
        <f t="shared" si="510"/>
        <v>8360.9500000000007</v>
      </c>
      <c r="H499" s="6">
        <f t="shared" si="510"/>
        <v>441</v>
      </c>
      <c r="I499" s="6"/>
      <c r="J499" s="6"/>
      <c r="K499" s="32">
        <f t="shared" ref="K499" si="511">SUM(K500:K514)</f>
        <v>441</v>
      </c>
      <c r="L499" s="32">
        <f t="shared" ref="L499" si="512">SUM(L500:L514)</f>
        <v>441</v>
      </c>
      <c r="M499" s="31">
        <f t="shared" si="510"/>
        <v>8360.9500000000007</v>
      </c>
      <c r="N499" s="32">
        <f t="shared" si="510"/>
        <v>0</v>
      </c>
      <c r="O499" s="32">
        <f t="shared" si="510"/>
        <v>0</v>
      </c>
      <c r="P499" s="32">
        <f t="shared" si="510"/>
        <v>0</v>
      </c>
      <c r="Q499" s="31">
        <f t="shared" si="510"/>
        <v>8360.9500000000007</v>
      </c>
      <c r="R499" s="48">
        <f t="shared" si="510"/>
        <v>0</v>
      </c>
      <c r="S499" s="48">
        <f t="shared" si="510"/>
        <v>0</v>
      </c>
      <c r="T499" s="19">
        <f t="shared" si="510"/>
        <v>907062743.60000002</v>
      </c>
      <c r="U499" s="19">
        <f t="shared" si="510"/>
        <v>683925308.67999995</v>
      </c>
      <c r="V499" s="19">
        <f t="shared" si="510"/>
        <v>21068395.640000001</v>
      </c>
      <c r="W499" s="19">
        <f t="shared" si="510"/>
        <v>0</v>
      </c>
      <c r="X499" s="19">
        <f t="shared" si="510"/>
        <v>463999839.12</v>
      </c>
      <c r="Y499" s="19">
        <f t="shared" si="510"/>
        <v>198857073.91999999</v>
      </c>
      <c r="Z499" s="19">
        <f t="shared" si="510"/>
        <v>0</v>
      </c>
      <c r="AA499" s="19">
        <f t="shared" si="510"/>
        <v>0</v>
      </c>
      <c r="AB499" s="19">
        <f t="shared" si="510"/>
        <v>223137434.91999999</v>
      </c>
      <c r="AC499" s="19">
        <f t="shared" si="510"/>
        <v>6873773.6399999997</v>
      </c>
      <c r="AD499" s="19">
        <f t="shared" si="510"/>
        <v>0</v>
      </c>
      <c r="AE499" s="19">
        <f t="shared" ref="AE499" si="513">SUM(AE500:AE514)</f>
        <v>151384562.91</v>
      </c>
      <c r="AF499" s="19">
        <f t="shared" ref="AF499" si="514">SUM(AF500:AF514)</f>
        <v>64879098.369999997</v>
      </c>
      <c r="AG499" s="19">
        <f t="shared" ref="AG499" si="515">SUM(AG500:AG514)</f>
        <v>0</v>
      </c>
      <c r="AH499" s="19">
        <f t="shared" si="510"/>
        <v>0</v>
      </c>
      <c r="AI499" s="73">
        <v>0.754</v>
      </c>
      <c r="AJ499" s="73">
        <f t="shared" si="505"/>
        <v>0.246</v>
      </c>
      <c r="AK499" s="23">
        <f t="shared" si="465"/>
        <v>907062743.60000002</v>
      </c>
      <c r="AL499" s="23">
        <f t="shared" si="506"/>
        <v>683925308.66999996</v>
      </c>
      <c r="AM499" s="23">
        <f t="shared" si="507"/>
        <v>223137434.93000001</v>
      </c>
      <c r="AN499" s="74" t="b">
        <f t="shared" si="448"/>
        <v>1</v>
      </c>
      <c r="AO499" s="74" t="b">
        <f t="shared" si="449"/>
        <v>0</v>
      </c>
      <c r="AP499" s="74" t="b">
        <f t="shared" si="450"/>
        <v>0</v>
      </c>
      <c r="AQ499" s="6"/>
      <c r="AR499" s="29"/>
      <c r="AS499" s="29"/>
      <c r="AT499" t="b">
        <f t="shared" si="451"/>
        <v>1</v>
      </c>
      <c r="AU499" t="b">
        <f t="shared" si="452"/>
        <v>1</v>
      </c>
      <c r="AV499" t="b">
        <f t="shared" si="453"/>
        <v>1</v>
      </c>
      <c r="AW499" s="83">
        <f t="shared" si="469"/>
        <v>0.03</v>
      </c>
      <c r="AX499" s="83">
        <f t="shared" si="470"/>
        <v>0.03</v>
      </c>
      <c r="AY499" s="72" t="b">
        <f t="shared" si="471"/>
        <v>1</v>
      </c>
    </row>
    <row r="500" spans="1:51" ht="23.25" x14ac:dyDescent="0.35">
      <c r="A500" s="49">
        <v>368</v>
      </c>
      <c r="B500" s="77" t="s">
        <v>428</v>
      </c>
      <c r="C500" s="50" t="s">
        <v>429</v>
      </c>
      <c r="D500" s="51">
        <v>44404</v>
      </c>
      <c r="E500" s="52">
        <v>449.3</v>
      </c>
      <c r="F500" s="53">
        <v>34</v>
      </c>
      <c r="G500" s="52">
        <v>449.3</v>
      </c>
      <c r="H500" s="53">
        <v>34</v>
      </c>
      <c r="I500" s="54" t="s">
        <v>1168</v>
      </c>
      <c r="J500" s="54" t="s">
        <v>1169</v>
      </c>
      <c r="K500" s="55">
        <v>34</v>
      </c>
      <c r="L500" s="55">
        <v>34</v>
      </c>
      <c r="M500" s="56">
        <v>449.3</v>
      </c>
      <c r="N500" s="39"/>
      <c r="O500" s="39"/>
      <c r="P500" s="39"/>
      <c r="Q500" s="56">
        <v>449.3</v>
      </c>
      <c r="R500" s="57"/>
      <c r="S500" s="57"/>
      <c r="T500" s="18">
        <f t="shared" ref="T500:T514" si="516">AK500</f>
        <v>48743658.399999999</v>
      </c>
      <c r="U500" s="18">
        <f t="shared" ref="U500:U514" si="517">T500*AI500</f>
        <v>36752718.43</v>
      </c>
      <c r="V500" s="18">
        <v>0</v>
      </c>
      <c r="W500" s="18">
        <v>0</v>
      </c>
      <c r="X500" s="18">
        <f>U500*0.7</f>
        <v>25726902.899999999</v>
      </c>
      <c r="Y500" s="18">
        <f t="shared" ref="Y500:Y514" si="518">U500-X500</f>
        <v>11025815.529999999</v>
      </c>
      <c r="Z500" s="18">
        <v>0</v>
      </c>
      <c r="AA500" s="18">
        <v>0</v>
      </c>
      <c r="AB500" s="18">
        <f t="shared" ref="AB500:AB514" si="519">T500-U500</f>
        <v>11990939.970000001</v>
      </c>
      <c r="AC500" s="18">
        <v>0</v>
      </c>
      <c r="AD500" s="18">
        <v>0</v>
      </c>
      <c r="AE500" s="18">
        <f>AB500*0.7</f>
        <v>8393657.9800000004</v>
      </c>
      <c r="AF500" s="18">
        <f t="shared" si="488"/>
        <v>3597281.99</v>
      </c>
      <c r="AG500" s="18">
        <v>0</v>
      </c>
      <c r="AH500" s="18">
        <v>0</v>
      </c>
      <c r="AI500" s="73">
        <v>0.754</v>
      </c>
      <c r="AJ500" s="81">
        <f t="shared" si="505"/>
        <v>0.246</v>
      </c>
      <c r="AK500" s="23">
        <f t="shared" si="465"/>
        <v>48743658.399999999</v>
      </c>
      <c r="AL500" s="22">
        <f t="shared" si="506"/>
        <v>36752718.43</v>
      </c>
      <c r="AM500" s="22">
        <f t="shared" si="507"/>
        <v>11990939.970000001</v>
      </c>
      <c r="AN500" s="74" t="b">
        <f t="shared" si="448"/>
        <v>1</v>
      </c>
      <c r="AO500" s="74" t="b">
        <f t="shared" si="449"/>
        <v>1</v>
      </c>
      <c r="AP500" s="74" t="b">
        <f t="shared" si="450"/>
        <v>1</v>
      </c>
      <c r="AQ500" s="5"/>
      <c r="AR500" s="28" t="s">
        <v>1155</v>
      </c>
      <c r="AS500" s="28" t="s">
        <v>1157</v>
      </c>
      <c r="AT500" t="b">
        <f t="shared" si="451"/>
        <v>1</v>
      </c>
      <c r="AU500" t="b">
        <f t="shared" si="452"/>
        <v>1</v>
      </c>
      <c r="AV500" t="b">
        <f t="shared" si="453"/>
        <v>1</v>
      </c>
      <c r="AW500" s="83">
        <f t="shared" si="469"/>
        <v>0</v>
      </c>
      <c r="AX500" s="83">
        <f t="shared" si="470"/>
        <v>0</v>
      </c>
      <c r="AY500" s="72" t="b">
        <f t="shared" si="471"/>
        <v>1</v>
      </c>
    </row>
    <row r="501" spans="1:51" ht="23.25" x14ac:dyDescent="0.35">
      <c r="A501" s="49">
        <v>369</v>
      </c>
      <c r="B501" s="77" t="s">
        <v>430</v>
      </c>
      <c r="C501" s="50" t="s">
        <v>431</v>
      </c>
      <c r="D501" s="51">
        <v>43410</v>
      </c>
      <c r="E501" s="52">
        <v>1618.6</v>
      </c>
      <c r="F501" s="53">
        <v>63</v>
      </c>
      <c r="G501" s="52">
        <v>1618.6</v>
      </c>
      <c r="H501" s="53">
        <v>63</v>
      </c>
      <c r="I501" s="54" t="s">
        <v>1168</v>
      </c>
      <c r="J501" s="54" t="s">
        <v>1169</v>
      </c>
      <c r="K501" s="55">
        <v>63</v>
      </c>
      <c r="L501" s="55">
        <v>63</v>
      </c>
      <c r="M501" s="56">
        <v>1618.6</v>
      </c>
      <c r="N501" s="39"/>
      <c r="O501" s="39"/>
      <c r="P501" s="39"/>
      <c r="Q501" s="56">
        <v>1618.6</v>
      </c>
      <c r="R501" s="57"/>
      <c r="S501" s="57"/>
      <c r="T501" s="18">
        <f t="shared" si="516"/>
        <v>175598676.80000001</v>
      </c>
      <c r="U501" s="18">
        <f t="shared" si="517"/>
        <v>132401402.31</v>
      </c>
      <c r="V501" s="18">
        <v>0</v>
      </c>
      <c r="W501" s="18">
        <v>0</v>
      </c>
      <c r="X501" s="18">
        <f t="shared" ref="X501:X512" si="520">U501*0.7</f>
        <v>92680981.620000005</v>
      </c>
      <c r="Y501" s="18">
        <f t="shared" si="518"/>
        <v>39720420.689999998</v>
      </c>
      <c r="Z501" s="18">
        <v>0</v>
      </c>
      <c r="AA501" s="18">
        <v>0</v>
      </c>
      <c r="AB501" s="18">
        <f t="shared" si="519"/>
        <v>43197274.490000002</v>
      </c>
      <c r="AC501" s="18">
        <v>0</v>
      </c>
      <c r="AD501" s="18">
        <v>0</v>
      </c>
      <c r="AE501" s="18">
        <f t="shared" ref="AE501:AE512" si="521">AB501*0.7</f>
        <v>30238092.140000001</v>
      </c>
      <c r="AF501" s="18">
        <f t="shared" si="488"/>
        <v>12959182.35</v>
      </c>
      <c r="AG501" s="18">
        <v>0</v>
      </c>
      <c r="AH501" s="18">
        <v>0</v>
      </c>
      <c r="AI501" s="73">
        <v>0.754</v>
      </c>
      <c r="AJ501" s="81">
        <f t="shared" si="505"/>
        <v>0.246</v>
      </c>
      <c r="AK501" s="23">
        <f t="shared" si="465"/>
        <v>175598676.80000001</v>
      </c>
      <c r="AL501" s="22">
        <f t="shared" si="506"/>
        <v>132401402.31</v>
      </c>
      <c r="AM501" s="22">
        <f t="shared" si="507"/>
        <v>43197274.490000002</v>
      </c>
      <c r="AN501" s="74" t="b">
        <f t="shared" si="448"/>
        <v>1</v>
      </c>
      <c r="AO501" s="74" t="b">
        <f t="shared" si="449"/>
        <v>1</v>
      </c>
      <c r="AP501" s="74" t="b">
        <f t="shared" si="450"/>
        <v>1</v>
      </c>
      <c r="AQ501" s="5"/>
      <c r="AR501" s="28" t="s">
        <v>1155</v>
      </c>
      <c r="AS501" s="28" t="s">
        <v>1157</v>
      </c>
      <c r="AT501" t="b">
        <f t="shared" si="451"/>
        <v>1</v>
      </c>
      <c r="AU501" t="b">
        <f t="shared" si="452"/>
        <v>1</v>
      </c>
      <c r="AV501" t="b">
        <f t="shared" si="453"/>
        <v>1</v>
      </c>
      <c r="AW501" s="83">
        <f t="shared" si="469"/>
        <v>0</v>
      </c>
      <c r="AX501" s="83">
        <f t="shared" si="470"/>
        <v>0</v>
      </c>
      <c r="AY501" s="72" t="b">
        <f t="shared" si="471"/>
        <v>1</v>
      </c>
    </row>
    <row r="502" spans="1:51" ht="23.25" x14ac:dyDescent="0.35">
      <c r="A502" s="49">
        <v>370</v>
      </c>
      <c r="B502" s="77" t="s">
        <v>432</v>
      </c>
      <c r="C502" s="50" t="s">
        <v>433</v>
      </c>
      <c r="D502" s="51">
        <v>43613</v>
      </c>
      <c r="E502" s="52">
        <v>1531.9</v>
      </c>
      <c r="F502" s="53">
        <v>44</v>
      </c>
      <c r="G502" s="52">
        <v>1531.9</v>
      </c>
      <c r="H502" s="53">
        <v>44</v>
      </c>
      <c r="I502" s="54" t="s">
        <v>1168</v>
      </c>
      <c r="J502" s="54" t="s">
        <v>1169</v>
      </c>
      <c r="K502" s="55">
        <v>44</v>
      </c>
      <c r="L502" s="55">
        <v>44</v>
      </c>
      <c r="M502" s="56">
        <v>1531.9</v>
      </c>
      <c r="N502" s="39"/>
      <c r="O502" s="39"/>
      <c r="P502" s="39"/>
      <c r="Q502" s="56">
        <v>1531.9</v>
      </c>
      <c r="R502" s="57"/>
      <c r="S502" s="57"/>
      <c r="T502" s="18">
        <f t="shared" si="516"/>
        <v>166192767.19999999</v>
      </c>
      <c r="U502" s="18">
        <f t="shared" si="517"/>
        <v>125309346.47</v>
      </c>
      <c r="V502" s="18">
        <v>0</v>
      </c>
      <c r="W502" s="18">
        <v>0</v>
      </c>
      <c r="X502" s="18">
        <f t="shared" si="520"/>
        <v>87716542.530000001</v>
      </c>
      <c r="Y502" s="18">
        <f t="shared" si="518"/>
        <v>37592803.939999998</v>
      </c>
      <c r="Z502" s="18">
        <v>0</v>
      </c>
      <c r="AA502" s="18">
        <v>0</v>
      </c>
      <c r="AB502" s="18">
        <f t="shared" si="519"/>
        <v>40883420.729999997</v>
      </c>
      <c r="AC502" s="18">
        <v>0</v>
      </c>
      <c r="AD502" s="18">
        <v>0</v>
      </c>
      <c r="AE502" s="18">
        <f t="shared" si="521"/>
        <v>28618394.510000002</v>
      </c>
      <c r="AF502" s="18">
        <f t="shared" si="488"/>
        <v>12265026.220000001</v>
      </c>
      <c r="AG502" s="18">
        <v>0</v>
      </c>
      <c r="AH502" s="18">
        <v>0</v>
      </c>
      <c r="AI502" s="73">
        <v>0.754</v>
      </c>
      <c r="AJ502" s="81">
        <f t="shared" si="505"/>
        <v>0.246</v>
      </c>
      <c r="AK502" s="23">
        <f t="shared" si="465"/>
        <v>166192767.19999999</v>
      </c>
      <c r="AL502" s="22">
        <f t="shared" si="506"/>
        <v>125309346.47</v>
      </c>
      <c r="AM502" s="22">
        <f t="shared" si="507"/>
        <v>40883420.729999997</v>
      </c>
      <c r="AN502" s="74" t="b">
        <f t="shared" si="448"/>
        <v>1</v>
      </c>
      <c r="AO502" s="74" t="b">
        <f t="shared" si="449"/>
        <v>1</v>
      </c>
      <c r="AP502" s="74" t="b">
        <f t="shared" si="450"/>
        <v>1</v>
      </c>
      <c r="AQ502" s="5"/>
      <c r="AR502" s="28" t="s">
        <v>1155</v>
      </c>
      <c r="AS502" s="28" t="s">
        <v>1157</v>
      </c>
      <c r="AT502" t="b">
        <f t="shared" si="451"/>
        <v>1</v>
      </c>
      <c r="AU502" t="b">
        <f t="shared" si="452"/>
        <v>1</v>
      </c>
      <c r="AV502" t="b">
        <f t="shared" si="453"/>
        <v>1</v>
      </c>
      <c r="AW502" s="83">
        <f t="shared" si="469"/>
        <v>0</v>
      </c>
      <c r="AX502" s="83">
        <f t="shared" si="470"/>
        <v>0</v>
      </c>
      <c r="AY502" s="72" t="b">
        <f t="shared" si="471"/>
        <v>1</v>
      </c>
    </row>
    <row r="503" spans="1:51" ht="23.25" x14ac:dyDescent="0.35">
      <c r="A503" s="49">
        <v>371</v>
      </c>
      <c r="B503" s="77" t="s">
        <v>434</v>
      </c>
      <c r="C503" s="50" t="s">
        <v>435</v>
      </c>
      <c r="D503" s="51">
        <v>43859</v>
      </c>
      <c r="E503" s="52">
        <v>197.59</v>
      </c>
      <c r="F503" s="53">
        <v>13</v>
      </c>
      <c r="G503" s="52">
        <v>197.59</v>
      </c>
      <c r="H503" s="53">
        <v>13</v>
      </c>
      <c r="I503" s="54" t="s">
        <v>1168</v>
      </c>
      <c r="J503" s="54" t="s">
        <v>1169</v>
      </c>
      <c r="K503" s="55">
        <v>13</v>
      </c>
      <c r="L503" s="55">
        <v>13</v>
      </c>
      <c r="M503" s="56">
        <v>197.59</v>
      </c>
      <c r="N503" s="39"/>
      <c r="O503" s="39"/>
      <c r="P503" s="39"/>
      <c r="Q503" s="56">
        <v>197.59</v>
      </c>
      <c r="R503" s="57"/>
      <c r="S503" s="57"/>
      <c r="T503" s="18">
        <f t="shared" si="516"/>
        <v>21436143.920000002</v>
      </c>
      <c r="U503" s="18">
        <f t="shared" si="517"/>
        <v>16162852.52</v>
      </c>
      <c r="V503" s="18">
        <v>0</v>
      </c>
      <c r="W503" s="18">
        <v>0</v>
      </c>
      <c r="X503" s="18">
        <f t="shared" si="520"/>
        <v>11313996.76</v>
      </c>
      <c r="Y503" s="18">
        <f t="shared" si="518"/>
        <v>4848855.76</v>
      </c>
      <c r="Z503" s="18">
        <v>0</v>
      </c>
      <c r="AA503" s="18">
        <v>0</v>
      </c>
      <c r="AB503" s="18">
        <f t="shared" si="519"/>
        <v>5273291.4000000004</v>
      </c>
      <c r="AC503" s="18">
        <v>0</v>
      </c>
      <c r="AD503" s="18">
        <v>0</v>
      </c>
      <c r="AE503" s="18">
        <f t="shared" si="521"/>
        <v>3691303.98</v>
      </c>
      <c r="AF503" s="18">
        <f t="shared" si="488"/>
        <v>1581987.42</v>
      </c>
      <c r="AG503" s="18">
        <v>0</v>
      </c>
      <c r="AH503" s="18">
        <v>0</v>
      </c>
      <c r="AI503" s="73">
        <v>0.754</v>
      </c>
      <c r="AJ503" s="81">
        <f t="shared" si="505"/>
        <v>0.246</v>
      </c>
      <c r="AK503" s="23">
        <f t="shared" si="465"/>
        <v>21436143.920000002</v>
      </c>
      <c r="AL503" s="22">
        <f t="shared" si="506"/>
        <v>16162852.52</v>
      </c>
      <c r="AM503" s="22">
        <f t="shared" si="507"/>
        <v>5273291.4000000004</v>
      </c>
      <c r="AN503" s="74" t="b">
        <f t="shared" si="448"/>
        <v>1</v>
      </c>
      <c r="AO503" s="74" t="b">
        <f t="shared" si="449"/>
        <v>1</v>
      </c>
      <c r="AP503" s="74" t="b">
        <f t="shared" si="450"/>
        <v>1</v>
      </c>
      <c r="AQ503" s="5"/>
      <c r="AR503" s="28" t="s">
        <v>1155</v>
      </c>
      <c r="AS503" s="28" t="s">
        <v>1157</v>
      </c>
      <c r="AT503" t="b">
        <f t="shared" si="451"/>
        <v>1</v>
      </c>
      <c r="AU503" t="b">
        <f t="shared" si="452"/>
        <v>1</v>
      </c>
      <c r="AV503" t="b">
        <f t="shared" si="453"/>
        <v>1</v>
      </c>
      <c r="AW503" s="83">
        <f t="shared" si="469"/>
        <v>0</v>
      </c>
      <c r="AX503" s="83">
        <f t="shared" si="470"/>
        <v>0</v>
      </c>
      <c r="AY503" s="72" t="b">
        <f t="shared" si="471"/>
        <v>1</v>
      </c>
    </row>
    <row r="504" spans="1:51" ht="23.25" x14ac:dyDescent="0.35">
      <c r="A504" s="49">
        <v>372</v>
      </c>
      <c r="B504" s="77" t="s">
        <v>436</v>
      </c>
      <c r="C504" s="50" t="s">
        <v>437</v>
      </c>
      <c r="D504" s="51">
        <v>43496</v>
      </c>
      <c r="E504" s="52">
        <v>890.9</v>
      </c>
      <c r="F504" s="53">
        <v>45</v>
      </c>
      <c r="G504" s="52">
        <v>890.9</v>
      </c>
      <c r="H504" s="53">
        <v>45</v>
      </c>
      <c r="I504" s="54" t="s">
        <v>1168</v>
      </c>
      <c r="J504" s="54" t="s">
        <v>1169</v>
      </c>
      <c r="K504" s="55">
        <v>45</v>
      </c>
      <c r="L504" s="55">
        <v>45</v>
      </c>
      <c r="M504" s="56">
        <v>890.9</v>
      </c>
      <c r="N504" s="39"/>
      <c r="O504" s="39"/>
      <c r="P504" s="39"/>
      <c r="Q504" s="56">
        <v>890.9</v>
      </c>
      <c r="R504" s="57"/>
      <c r="S504" s="57"/>
      <c r="T504" s="18">
        <f t="shared" si="516"/>
        <v>96651959.200000003</v>
      </c>
      <c r="U504" s="18">
        <f t="shared" si="517"/>
        <v>72875577.239999995</v>
      </c>
      <c r="V504" s="18">
        <v>0</v>
      </c>
      <c r="W504" s="18">
        <v>0</v>
      </c>
      <c r="X504" s="18">
        <f t="shared" si="520"/>
        <v>51012904.07</v>
      </c>
      <c r="Y504" s="18">
        <f t="shared" si="518"/>
        <v>21862673.170000002</v>
      </c>
      <c r="Z504" s="18">
        <v>0</v>
      </c>
      <c r="AA504" s="18">
        <v>0</v>
      </c>
      <c r="AB504" s="18">
        <f t="shared" si="519"/>
        <v>23776381.960000001</v>
      </c>
      <c r="AC504" s="18">
        <v>0</v>
      </c>
      <c r="AD504" s="18">
        <v>0</v>
      </c>
      <c r="AE504" s="18">
        <f t="shared" si="521"/>
        <v>16643467.369999999</v>
      </c>
      <c r="AF504" s="18">
        <f t="shared" si="488"/>
        <v>7132914.5899999999</v>
      </c>
      <c r="AG504" s="18">
        <v>0</v>
      </c>
      <c r="AH504" s="18">
        <v>0</v>
      </c>
      <c r="AI504" s="73">
        <v>0.754</v>
      </c>
      <c r="AJ504" s="81">
        <f t="shared" si="505"/>
        <v>0.246</v>
      </c>
      <c r="AK504" s="23">
        <f t="shared" si="465"/>
        <v>96651959.200000003</v>
      </c>
      <c r="AL504" s="22">
        <f t="shared" si="506"/>
        <v>72875577.239999995</v>
      </c>
      <c r="AM504" s="22">
        <f t="shared" si="507"/>
        <v>23776381.960000001</v>
      </c>
      <c r="AN504" s="74" t="b">
        <f t="shared" si="448"/>
        <v>1</v>
      </c>
      <c r="AO504" s="74" t="b">
        <f t="shared" si="449"/>
        <v>1</v>
      </c>
      <c r="AP504" s="74" t="b">
        <f t="shared" si="450"/>
        <v>1</v>
      </c>
      <c r="AQ504" s="5"/>
      <c r="AR504" s="28" t="s">
        <v>1155</v>
      </c>
      <c r="AS504" s="28" t="s">
        <v>1157</v>
      </c>
      <c r="AT504" t="b">
        <f t="shared" si="451"/>
        <v>1</v>
      </c>
      <c r="AU504" t="b">
        <f t="shared" si="452"/>
        <v>1</v>
      </c>
      <c r="AV504" t="b">
        <f t="shared" si="453"/>
        <v>1</v>
      </c>
      <c r="AW504" s="83">
        <f t="shared" si="469"/>
        <v>0</v>
      </c>
      <c r="AX504" s="83">
        <f t="shared" si="470"/>
        <v>0</v>
      </c>
      <c r="AY504" s="72" t="b">
        <f t="shared" si="471"/>
        <v>1</v>
      </c>
    </row>
    <row r="505" spans="1:51" ht="23.25" x14ac:dyDescent="0.35">
      <c r="A505" s="49">
        <v>373</v>
      </c>
      <c r="B505" s="77" t="s">
        <v>438</v>
      </c>
      <c r="C505" s="50" t="s">
        <v>439</v>
      </c>
      <c r="D505" s="51">
        <v>43868</v>
      </c>
      <c r="E505" s="52">
        <v>357.2</v>
      </c>
      <c r="F505" s="53">
        <v>31</v>
      </c>
      <c r="G505" s="52">
        <v>357.2</v>
      </c>
      <c r="H505" s="53">
        <v>31</v>
      </c>
      <c r="I505" s="54" t="s">
        <v>1168</v>
      </c>
      <c r="J505" s="54" t="s">
        <v>1169</v>
      </c>
      <c r="K505" s="55">
        <v>31</v>
      </c>
      <c r="L505" s="55">
        <v>31</v>
      </c>
      <c r="M505" s="56">
        <v>357.2</v>
      </c>
      <c r="N505" s="39"/>
      <c r="O505" s="39"/>
      <c r="P505" s="39"/>
      <c r="Q505" s="56">
        <v>357.2</v>
      </c>
      <c r="R505" s="57"/>
      <c r="S505" s="57"/>
      <c r="T505" s="18">
        <f t="shared" si="516"/>
        <v>38751913.600000001</v>
      </c>
      <c r="U505" s="18">
        <f t="shared" si="517"/>
        <v>29218942.850000001</v>
      </c>
      <c r="V505" s="18">
        <v>0</v>
      </c>
      <c r="W505" s="18">
        <v>0</v>
      </c>
      <c r="X505" s="18">
        <f t="shared" si="520"/>
        <v>20453260</v>
      </c>
      <c r="Y505" s="18">
        <f t="shared" si="518"/>
        <v>8765682.8499999996</v>
      </c>
      <c r="Z505" s="18">
        <v>0</v>
      </c>
      <c r="AA505" s="18">
        <v>0</v>
      </c>
      <c r="AB505" s="18">
        <f t="shared" si="519"/>
        <v>9532970.75</v>
      </c>
      <c r="AC505" s="18">
        <v>0</v>
      </c>
      <c r="AD505" s="18">
        <v>0</v>
      </c>
      <c r="AE505" s="18">
        <f t="shared" si="521"/>
        <v>6673079.5300000003</v>
      </c>
      <c r="AF505" s="18">
        <f t="shared" si="488"/>
        <v>2859891.22</v>
      </c>
      <c r="AG505" s="18">
        <v>0</v>
      </c>
      <c r="AH505" s="18">
        <v>0</v>
      </c>
      <c r="AI505" s="73">
        <v>0.754</v>
      </c>
      <c r="AJ505" s="81">
        <f t="shared" si="505"/>
        <v>0.246</v>
      </c>
      <c r="AK505" s="23">
        <f t="shared" si="465"/>
        <v>38751913.600000001</v>
      </c>
      <c r="AL505" s="22">
        <f t="shared" si="506"/>
        <v>29218942.850000001</v>
      </c>
      <c r="AM505" s="22">
        <f t="shared" si="507"/>
        <v>9532970.75</v>
      </c>
      <c r="AN505" s="74" t="b">
        <f t="shared" si="448"/>
        <v>1</v>
      </c>
      <c r="AO505" s="74" t="b">
        <f t="shared" si="449"/>
        <v>1</v>
      </c>
      <c r="AP505" s="74" t="b">
        <f t="shared" si="450"/>
        <v>1</v>
      </c>
      <c r="AQ505" s="5"/>
      <c r="AR505" s="28" t="s">
        <v>1155</v>
      </c>
      <c r="AS505" s="28" t="s">
        <v>1157</v>
      </c>
      <c r="AT505" t="b">
        <f t="shared" si="451"/>
        <v>1</v>
      </c>
      <c r="AU505" t="b">
        <f t="shared" si="452"/>
        <v>1</v>
      </c>
      <c r="AV505" t="b">
        <f t="shared" si="453"/>
        <v>1</v>
      </c>
      <c r="AW505" s="83">
        <f t="shared" si="469"/>
        <v>0</v>
      </c>
      <c r="AX505" s="83">
        <f t="shared" si="470"/>
        <v>0</v>
      </c>
      <c r="AY505" s="72" t="b">
        <f t="shared" si="471"/>
        <v>1</v>
      </c>
    </row>
    <row r="506" spans="1:51" ht="23.25" x14ac:dyDescent="0.35">
      <c r="A506" s="49">
        <v>375</v>
      </c>
      <c r="B506" s="77" t="s">
        <v>440</v>
      </c>
      <c r="C506" s="50" t="s">
        <v>441</v>
      </c>
      <c r="D506" s="51">
        <v>43992</v>
      </c>
      <c r="E506" s="52">
        <v>97.5</v>
      </c>
      <c r="F506" s="53">
        <v>5</v>
      </c>
      <c r="G506" s="52">
        <v>97.5</v>
      </c>
      <c r="H506" s="53">
        <v>5</v>
      </c>
      <c r="I506" s="54" t="s">
        <v>1168</v>
      </c>
      <c r="J506" s="54" t="s">
        <v>1169</v>
      </c>
      <c r="K506" s="55">
        <v>5</v>
      </c>
      <c r="L506" s="55">
        <v>5</v>
      </c>
      <c r="M506" s="56">
        <v>97.5</v>
      </c>
      <c r="N506" s="39"/>
      <c r="O506" s="39"/>
      <c r="P506" s="39"/>
      <c r="Q506" s="56">
        <v>97.5</v>
      </c>
      <c r="R506" s="57"/>
      <c r="S506" s="57"/>
      <c r="T506" s="18">
        <f t="shared" si="516"/>
        <v>10577580</v>
      </c>
      <c r="U506" s="18">
        <f t="shared" si="517"/>
        <v>7975495.3200000003</v>
      </c>
      <c r="V506" s="18">
        <v>0</v>
      </c>
      <c r="W506" s="18">
        <v>0</v>
      </c>
      <c r="X506" s="18">
        <f t="shared" si="520"/>
        <v>5582846.7199999997</v>
      </c>
      <c r="Y506" s="18">
        <f t="shared" si="518"/>
        <v>2392648.6</v>
      </c>
      <c r="Z506" s="18">
        <v>0</v>
      </c>
      <c r="AA506" s="18">
        <v>0</v>
      </c>
      <c r="AB506" s="18">
        <f t="shared" si="519"/>
        <v>2602084.6800000002</v>
      </c>
      <c r="AC506" s="18">
        <v>0</v>
      </c>
      <c r="AD506" s="18">
        <v>0</v>
      </c>
      <c r="AE506" s="18">
        <f t="shared" si="521"/>
        <v>1821459.28</v>
      </c>
      <c r="AF506" s="18">
        <f t="shared" si="488"/>
        <v>780625.4</v>
      </c>
      <c r="AG506" s="18">
        <v>0</v>
      </c>
      <c r="AH506" s="18">
        <v>0</v>
      </c>
      <c r="AI506" s="73">
        <v>0.754</v>
      </c>
      <c r="AJ506" s="81">
        <f t="shared" si="505"/>
        <v>0.246</v>
      </c>
      <c r="AK506" s="23">
        <f t="shared" si="465"/>
        <v>10577580</v>
      </c>
      <c r="AL506" s="22">
        <f t="shared" si="506"/>
        <v>7975495.3200000003</v>
      </c>
      <c r="AM506" s="22">
        <f t="shared" si="507"/>
        <v>2602084.6800000002</v>
      </c>
      <c r="AN506" s="74" t="b">
        <f t="shared" ref="AN506:AN569" si="522">AK506=T506</f>
        <v>1</v>
      </c>
      <c r="AO506" s="74" t="b">
        <f t="shared" ref="AO506:AO569" si="523">AL506=U506</f>
        <v>1</v>
      </c>
      <c r="AP506" s="74" t="b">
        <f t="shared" ref="AP506:AP569" si="524">AM506=AB506</f>
        <v>1</v>
      </c>
      <c r="AQ506" s="5"/>
      <c r="AR506" s="28" t="s">
        <v>1155</v>
      </c>
      <c r="AS506" s="28" t="s">
        <v>1157</v>
      </c>
      <c r="AT506" t="b">
        <f t="shared" ref="AT506:AT569" si="525">T506=U506+AB506</f>
        <v>1</v>
      </c>
      <c r="AU506" t="b">
        <f t="shared" ref="AU506:AU569" si="526">U506=V506+W506+X506+Y506+Z506+AA506</f>
        <v>1</v>
      </c>
      <c r="AV506" t="b">
        <f t="shared" ref="AV506:AV569" si="527">AB506=AC506+AD506+AE506+AF506+AG506</f>
        <v>1</v>
      </c>
      <c r="AW506" s="83">
        <f t="shared" si="469"/>
        <v>0</v>
      </c>
      <c r="AX506" s="83">
        <f t="shared" si="470"/>
        <v>0</v>
      </c>
      <c r="AY506" s="72" t="b">
        <f t="shared" si="471"/>
        <v>1</v>
      </c>
    </row>
    <row r="507" spans="1:51" ht="23.25" x14ac:dyDescent="0.35">
      <c r="A507" s="49">
        <v>376</v>
      </c>
      <c r="B507" s="77" t="s">
        <v>442</v>
      </c>
      <c r="C507" s="50" t="s">
        <v>443</v>
      </c>
      <c r="D507" s="51">
        <v>43901</v>
      </c>
      <c r="E507" s="52">
        <v>502.9</v>
      </c>
      <c r="F507" s="53">
        <v>37</v>
      </c>
      <c r="G507" s="52">
        <v>502.9</v>
      </c>
      <c r="H507" s="53">
        <v>37</v>
      </c>
      <c r="I507" s="54" t="s">
        <v>1168</v>
      </c>
      <c r="J507" s="54" t="s">
        <v>1169</v>
      </c>
      <c r="K507" s="55">
        <v>37</v>
      </c>
      <c r="L507" s="55">
        <v>37</v>
      </c>
      <c r="M507" s="56">
        <v>502.9</v>
      </c>
      <c r="N507" s="39"/>
      <c r="O507" s="39"/>
      <c r="P507" s="39"/>
      <c r="Q507" s="56">
        <v>502.9</v>
      </c>
      <c r="R507" s="57"/>
      <c r="S507" s="57"/>
      <c r="T507" s="18">
        <f t="shared" si="516"/>
        <v>54558615.200000003</v>
      </c>
      <c r="U507" s="18">
        <f t="shared" si="517"/>
        <v>41137195.859999999</v>
      </c>
      <c r="V507" s="18">
        <v>0</v>
      </c>
      <c r="W507" s="18">
        <v>0</v>
      </c>
      <c r="X507" s="18">
        <f t="shared" si="520"/>
        <v>28796037.100000001</v>
      </c>
      <c r="Y507" s="18">
        <f t="shared" si="518"/>
        <v>12341158.76</v>
      </c>
      <c r="Z507" s="18">
        <v>0</v>
      </c>
      <c r="AA507" s="18">
        <v>0</v>
      </c>
      <c r="AB507" s="18">
        <f t="shared" si="519"/>
        <v>13421419.34</v>
      </c>
      <c r="AC507" s="18">
        <v>0</v>
      </c>
      <c r="AD507" s="18">
        <v>0</v>
      </c>
      <c r="AE507" s="18">
        <f t="shared" si="521"/>
        <v>9394993.5399999991</v>
      </c>
      <c r="AF507" s="18">
        <f t="shared" si="488"/>
        <v>4026425.8</v>
      </c>
      <c r="AG507" s="18">
        <v>0</v>
      </c>
      <c r="AH507" s="18">
        <v>0</v>
      </c>
      <c r="AI507" s="73">
        <v>0.754</v>
      </c>
      <c r="AJ507" s="81">
        <f t="shared" si="505"/>
        <v>0.246</v>
      </c>
      <c r="AK507" s="23">
        <f t="shared" si="465"/>
        <v>54558615.200000003</v>
      </c>
      <c r="AL507" s="22">
        <f t="shared" si="506"/>
        <v>41137195.859999999</v>
      </c>
      <c r="AM507" s="22">
        <f t="shared" si="507"/>
        <v>13421419.34</v>
      </c>
      <c r="AN507" s="74" t="b">
        <f t="shared" si="522"/>
        <v>1</v>
      </c>
      <c r="AO507" s="74" t="b">
        <f t="shared" si="523"/>
        <v>1</v>
      </c>
      <c r="AP507" s="74" t="b">
        <f t="shared" si="524"/>
        <v>1</v>
      </c>
      <c r="AQ507" s="5"/>
      <c r="AR507" s="28" t="s">
        <v>1155</v>
      </c>
      <c r="AS507" s="28" t="s">
        <v>1157</v>
      </c>
      <c r="AT507" t="b">
        <f t="shared" si="525"/>
        <v>1</v>
      </c>
      <c r="AU507" t="b">
        <f t="shared" si="526"/>
        <v>1</v>
      </c>
      <c r="AV507" t="b">
        <f t="shared" si="527"/>
        <v>1</v>
      </c>
      <c r="AW507" s="83">
        <f t="shared" si="469"/>
        <v>0</v>
      </c>
      <c r="AX507" s="83">
        <f t="shared" si="470"/>
        <v>0</v>
      </c>
      <c r="AY507" s="72" t="b">
        <f t="shared" si="471"/>
        <v>1</v>
      </c>
    </row>
    <row r="508" spans="1:51" ht="40.5" x14ac:dyDescent="0.35">
      <c r="A508" s="49">
        <v>377</v>
      </c>
      <c r="B508" s="77" t="s">
        <v>444</v>
      </c>
      <c r="C508" s="50" t="s">
        <v>445</v>
      </c>
      <c r="D508" s="51">
        <v>43788</v>
      </c>
      <c r="E508" s="52">
        <v>834.1</v>
      </c>
      <c r="F508" s="53">
        <v>51</v>
      </c>
      <c r="G508" s="52">
        <v>834.1</v>
      </c>
      <c r="H508" s="53">
        <v>51</v>
      </c>
      <c r="I508" s="54" t="s">
        <v>1168</v>
      </c>
      <c r="J508" s="54" t="s">
        <v>1169</v>
      </c>
      <c r="K508" s="55">
        <v>51</v>
      </c>
      <c r="L508" s="55">
        <v>51</v>
      </c>
      <c r="M508" s="56">
        <v>834.1</v>
      </c>
      <c r="N508" s="39"/>
      <c r="O508" s="39"/>
      <c r="P508" s="39"/>
      <c r="Q508" s="56">
        <v>834.1</v>
      </c>
      <c r="R508" s="57"/>
      <c r="S508" s="57"/>
      <c r="T508" s="18">
        <f t="shared" si="516"/>
        <v>90489840.799999997</v>
      </c>
      <c r="U508" s="18">
        <f t="shared" si="517"/>
        <v>68229339.959999993</v>
      </c>
      <c r="V508" s="18">
        <v>0</v>
      </c>
      <c r="W508" s="18">
        <v>0</v>
      </c>
      <c r="X508" s="18">
        <f t="shared" si="520"/>
        <v>47760537.969999999</v>
      </c>
      <c r="Y508" s="18">
        <f t="shared" si="518"/>
        <v>20468801.989999998</v>
      </c>
      <c r="Z508" s="18">
        <v>0</v>
      </c>
      <c r="AA508" s="18">
        <v>0</v>
      </c>
      <c r="AB508" s="18">
        <f t="shared" si="519"/>
        <v>22260500.84</v>
      </c>
      <c r="AC508" s="18">
        <v>0</v>
      </c>
      <c r="AD508" s="18">
        <v>0</v>
      </c>
      <c r="AE508" s="18">
        <f t="shared" si="521"/>
        <v>15582350.59</v>
      </c>
      <c r="AF508" s="18">
        <f t="shared" si="488"/>
        <v>6678150.25</v>
      </c>
      <c r="AG508" s="18">
        <v>0</v>
      </c>
      <c r="AH508" s="18">
        <v>0</v>
      </c>
      <c r="AI508" s="73">
        <v>0.754</v>
      </c>
      <c r="AJ508" s="81">
        <f t="shared" si="505"/>
        <v>0.246</v>
      </c>
      <c r="AK508" s="23">
        <f t="shared" si="465"/>
        <v>90489840.799999997</v>
      </c>
      <c r="AL508" s="22">
        <f t="shared" si="506"/>
        <v>68229339.959999993</v>
      </c>
      <c r="AM508" s="22">
        <f t="shared" si="507"/>
        <v>22260500.84</v>
      </c>
      <c r="AN508" s="74" t="b">
        <f t="shared" si="522"/>
        <v>1</v>
      </c>
      <c r="AO508" s="74" t="b">
        <f t="shared" si="523"/>
        <v>1</v>
      </c>
      <c r="AP508" s="74" t="b">
        <f t="shared" si="524"/>
        <v>1</v>
      </c>
      <c r="AQ508" s="5"/>
      <c r="AR508" s="28" t="s">
        <v>1155</v>
      </c>
      <c r="AS508" s="28" t="s">
        <v>1157</v>
      </c>
      <c r="AT508" t="b">
        <f t="shared" si="525"/>
        <v>1</v>
      </c>
      <c r="AU508" t="b">
        <f t="shared" si="526"/>
        <v>1</v>
      </c>
      <c r="AV508" t="b">
        <f t="shared" si="527"/>
        <v>1</v>
      </c>
      <c r="AW508" s="83">
        <f t="shared" si="469"/>
        <v>0</v>
      </c>
      <c r="AX508" s="83">
        <f t="shared" si="470"/>
        <v>0</v>
      </c>
      <c r="AY508" s="72" t="b">
        <f t="shared" si="471"/>
        <v>1</v>
      </c>
    </row>
    <row r="509" spans="1:51" ht="23.25" x14ac:dyDescent="0.35">
      <c r="A509" s="49">
        <v>378</v>
      </c>
      <c r="B509" s="77" t="s">
        <v>446</v>
      </c>
      <c r="C509" s="50" t="s">
        <v>447</v>
      </c>
      <c r="D509" s="51">
        <v>43339</v>
      </c>
      <c r="E509" s="52">
        <v>236.2</v>
      </c>
      <c r="F509" s="53">
        <v>18</v>
      </c>
      <c r="G509" s="52">
        <v>236.2</v>
      </c>
      <c r="H509" s="53">
        <v>18</v>
      </c>
      <c r="I509" s="54" t="s">
        <v>1168</v>
      </c>
      <c r="J509" s="54" t="s">
        <v>1169</v>
      </c>
      <c r="K509" s="55">
        <v>18</v>
      </c>
      <c r="L509" s="55">
        <v>18</v>
      </c>
      <c r="M509" s="56">
        <v>236.2</v>
      </c>
      <c r="N509" s="39"/>
      <c r="O509" s="39"/>
      <c r="P509" s="39"/>
      <c r="Q509" s="56">
        <v>236.2</v>
      </c>
      <c r="R509" s="57"/>
      <c r="S509" s="57"/>
      <c r="T509" s="18">
        <f t="shared" si="516"/>
        <v>25624865.600000001</v>
      </c>
      <c r="U509" s="18">
        <f t="shared" si="517"/>
        <v>19321148.66</v>
      </c>
      <c r="V509" s="18">
        <v>0</v>
      </c>
      <c r="W509" s="18">
        <v>0</v>
      </c>
      <c r="X509" s="18">
        <f t="shared" si="520"/>
        <v>13524804.060000001</v>
      </c>
      <c r="Y509" s="18">
        <f t="shared" si="518"/>
        <v>5796344.5999999996</v>
      </c>
      <c r="Z509" s="18">
        <v>0</v>
      </c>
      <c r="AA509" s="18">
        <v>0</v>
      </c>
      <c r="AB509" s="18">
        <f t="shared" si="519"/>
        <v>6303716.9400000004</v>
      </c>
      <c r="AC509" s="18">
        <v>0</v>
      </c>
      <c r="AD509" s="18">
        <v>0</v>
      </c>
      <c r="AE509" s="18">
        <f t="shared" si="521"/>
        <v>4412601.8600000003</v>
      </c>
      <c r="AF509" s="18">
        <f t="shared" si="488"/>
        <v>1891115.08</v>
      </c>
      <c r="AG509" s="18">
        <v>0</v>
      </c>
      <c r="AH509" s="18">
        <v>0</v>
      </c>
      <c r="AI509" s="73">
        <v>0.754</v>
      </c>
      <c r="AJ509" s="81">
        <f t="shared" si="505"/>
        <v>0.246</v>
      </c>
      <c r="AK509" s="23">
        <f t="shared" si="465"/>
        <v>25624865.600000001</v>
      </c>
      <c r="AL509" s="22">
        <f t="shared" si="506"/>
        <v>19321148.66</v>
      </c>
      <c r="AM509" s="22">
        <f t="shared" si="507"/>
        <v>6303716.9400000004</v>
      </c>
      <c r="AN509" s="74" t="b">
        <f t="shared" si="522"/>
        <v>1</v>
      </c>
      <c r="AO509" s="74" t="b">
        <f t="shared" si="523"/>
        <v>1</v>
      </c>
      <c r="AP509" s="74" t="b">
        <f t="shared" si="524"/>
        <v>1</v>
      </c>
      <c r="AQ509" s="5"/>
      <c r="AR509" s="28" t="s">
        <v>1155</v>
      </c>
      <c r="AS509" s="28" t="s">
        <v>1157</v>
      </c>
      <c r="AT509" t="b">
        <f t="shared" si="525"/>
        <v>1</v>
      </c>
      <c r="AU509" t="b">
        <f t="shared" si="526"/>
        <v>1</v>
      </c>
      <c r="AV509" t="b">
        <f t="shared" si="527"/>
        <v>1</v>
      </c>
      <c r="AW509" s="83">
        <f t="shared" si="469"/>
        <v>0</v>
      </c>
      <c r="AX509" s="83">
        <f t="shared" si="470"/>
        <v>0</v>
      </c>
      <c r="AY509" s="72" t="b">
        <f t="shared" si="471"/>
        <v>1</v>
      </c>
    </row>
    <row r="510" spans="1:51" ht="23.25" x14ac:dyDescent="0.35">
      <c r="A510" s="49">
        <v>379</v>
      </c>
      <c r="B510" s="77" t="s">
        <v>448</v>
      </c>
      <c r="C510" s="50" t="s">
        <v>449</v>
      </c>
      <c r="D510" s="51">
        <v>43613</v>
      </c>
      <c r="E510" s="52">
        <v>417.86</v>
      </c>
      <c r="F510" s="53">
        <v>27</v>
      </c>
      <c r="G510" s="52">
        <v>417.86</v>
      </c>
      <c r="H510" s="53">
        <v>27</v>
      </c>
      <c r="I510" s="54" t="s">
        <v>1168</v>
      </c>
      <c r="J510" s="54" t="s">
        <v>1169</v>
      </c>
      <c r="K510" s="55">
        <v>27</v>
      </c>
      <c r="L510" s="55">
        <v>27</v>
      </c>
      <c r="M510" s="56">
        <v>417.86</v>
      </c>
      <c r="N510" s="39"/>
      <c r="O510" s="39"/>
      <c r="P510" s="39"/>
      <c r="Q510" s="56">
        <v>417.86</v>
      </c>
      <c r="R510" s="57"/>
      <c r="S510" s="57"/>
      <c r="T510" s="18">
        <f t="shared" si="516"/>
        <v>45332795.68</v>
      </c>
      <c r="U510" s="18">
        <f t="shared" si="517"/>
        <v>34180927.939999998</v>
      </c>
      <c r="V510" s="18">
        <v>0</v>
      </c>
      <c r="W510" s="18">
        <v>0</v>
      </c>
      <c r="X510" s="18">
        <f t="shared" si="520"/>
        <v>23926649.559999999</v>
      </c>
      <c r="Y510" s="18">
        <f t="shared" si="518"/>
        <v>10254278.380000001</v>
      </c>
      <c r="Z510" s="18">
        <v>0</v>
      </c>
      <c r="AA510" s="18">
        <v>0</v>
      </c>
      <c r="AB510" s="18">
        <f t="shared" si="519"/>
        <v>11151867.74</v>
      </c>
      <c r="AC510" s="18">
        <v>0</v>
      </c>
      <c r="AD510" s="18">
        <v>0</v>
      </c>
      <c r="AE510" s="18">
        <f t="shared" si="521"/>
        <v>7806307.4199999999</v>
      </c>
      <c r="AF510" s="18">
        <f t="shared" si="488"/>
        <v>3345560.32</v>
      </c>
      <c r="AG510" s="18">
        <v>0</v>
      </c>
      <c r="AH510" s="18">
        <v>0</v>
      </c>
      <c r="AI510" s="73">
        <v>0.754</v>
      </c>
      <c r="AJ510" s="81">
        <f t="shared" si="505"/>
        <v>0.246</v>
      </c>
      <c r="AK510" s="23">
        <f t="shared" si="465"/>
        <v>45332795.68</v>
      </c>
      <c r="AL510" s="22">
        <f t="shared" si="506"/>
        <v>34180927.939999998</v>
      </c>
      <c r="AM510" s="22">
        <f t="shared" si="507"/>
        <v>11151867.74</v>
      </c>
      <c r="AN510" s="74" t="b">
        <f t="shared" si="522"/>
        <v>1</v>
      </c>
      <c r="AO510" s="74" t="b">
        <f t="shared" si="523"/>
        <v>1</v>
      </c>
      <c r="AP510" s="74" t="b">
        <f t="shared" si="524"/>
        <v>1</v>
      </c>
      <c r="AQ510" s="5"/>
      <c r="AR510" s="28" t="s">
        <v>1155</v>
      </c>
      <c r="AS510" s="28" t="s">
        <v>1157</v>
      </c>
      <c r="AT510" t="b">
        <f t="shared" si="525"/>
        <v>1</v>
      </c>
      <c r="AU510" t="b">
        <f t="shared" si="526"/>
        <v>1</v>
      </c>
      <c r="AV510" t="b">
        <f t="shared" si="527"/>
        <v>1</v>
      </c>
      <c r="AW510" s="83">
        <f t="shared" si="469"/>
        <v>0</v>
      </c>
      <c r="AX510" s="83">
        <f t="shared" si="470"/>
        <v>0</v>
      </c>
      <c r="AY510" s="72" t="b">
        <f t="shared" si="471"/>
        <v>1</v>
      </c>
    </row>
    <row r="511" spans="1:51" ht="23.25" x14ac:dyDescent="0.35">
      <c r="A511" s="49">
        <v>380</v>
      </c>
      <c r="B511" s="77" t="s">
        <v>450</v>
      </c>
      <c r="C511" s="50" t="s">
        <v>451</v>
      </c>
      <c r="D511" s="51">
        <v>44012</v>
      </c>
      <c r="E511" s="52">
        <v>466.9</v>
      </c>
      <c r="F511" s="53">
        <v>22</v>
      </c>
      <c r="G511" s="52">
        <v>466.9</v>
      </c>
      <c r="H511" s="53">
        <v>22</v>
      </c>
      <c r="I511" s="54" t="s">
        <v>1168</v>
      </c>
      <c r="J511" s="54" t="s">
        <v>1169</v>
      </c>
      <c r="K511" s="55">
        <v>22</v>
      </c>
      <c r="L511" s="55">
        <v>22</v>
      </c>
      <c r="M511" s="56">
        <v>466.9</v>
      </c>
      <c r="N511" s="39"/>
      <c r="O511" s="39"/>
      <c r="P511" s="39"/>
      <c r="Q511" s="56">
        <v>466.9</v>
      </c>
      <c r="R511" s="57"/>
      <c r="S511" s="57"/>
      <c r="T511" s="18">
        <f t="shared" si="516"/>
        <v>50653047.200000003</v>
      </c>
      <c r="U511" s="18">
        <f t="shared" si="517"/>
        <v>38192397.590000004</v>
      </c>
      <c r="V511" s="18">
        <v>0</v>
      </c>
      <c r="W511" s="18">
        <v>0</v>
      </c>
      <c r="X511" s="18">
        <f t="shared" si="520"/>
        <v>26734678.309999999</v>
      </c>
      <c r="Y511" s="18">
        <f t="shared" si="518"/>
        <v>11457719.279999999</v>
      </c>
      <c r="Z511" s="18">
        <v>0</v>
      </c>
      <c r="AA511" s="18">
        <v>0</v>
      </c>
      <c r="AB511" s="18">
        <f t="shared" si="519"/>
        <v>12460649.609999999</v>
      </c>
      <c r="AC511" s="18">
        <v>0</v>
      </c>
      <c r="AD511" s="18">
        <v>0</v>
      </c>
      <c r="AE511" s="18">
        <f t="shared" si="521"/>
        <v>8722454.7300000004</v>
      </c>
      <c r="AF511" s="18">
        <f t="shared" si="488"/>
        <v>3738194.88</v>
      </c>
      <c r="AG511" s="18">
        <v>0</v>
      </c>
      <c r="AH511" s="18">
        <v>0</v>
      </c>
      <c r="AI511" s="73">
        <v>0.754</v>
      </c>
      <c r="AJ511" s="81">
        <f t="shared" si="505"/>
        <v>0.246</v>
      </c>
      <c r="AK511" s="23">
        <f t="shared" si="465"/>
        <v>50653047.200000003</v>
      </c>
      <c r="AL511" s="22">
        <f t="shared" si="506"/>
        <v>38192397.590000004</v>
      </c>
      <c r="AM511" s="22">
        <f t="shared" si="507"/>
        <v>12460649.609999999</v>
      </c>
      <c r="AN511" s="74" t="b">
        <f t="shared" si="522"/>
        <v>1</v>
      </c>
      <c r="AO511" s="74" t="b">
        <f t="shared" si="523"/>
        <v>1</v>
      </c>
      <c r="AP511" s="74" t="b">
        <f t="shared" si="524"/>
        <v>1</v>
      </c>
      <c r="AQ511" s="5"/>
      <c r="AR511" s="28" t="s">
        <v>1155</v>
      </c>
      <c r="AS511" s="28" t="s">
        <v>1157</v>
      </c>
      <c r="AT511" t="b">
        <f t="shared" si="525"/>
        <v>1</v>
      </c>
      <c r="AU511" t="b">
        <f t="shared" si="526"/>
        <v>1</v>
      </c>
      <c r="AV511" t="b">
        <f t="shared" si="527"/>
        <v>1</v>
      </c>
      <c r="AW511" s="83">
        <f t="shared" si="469"/>
        <v>0</v>
      </c>
      <c r="AX511" s="83">
        <f t="shared" si="470"/>
        <v>0</v>
      </c>
      <c r="AY511" s="72" t="b">
        <f t="shared" si="471"/>
        <v>1</v>
      </c>
    </row>
    <row r="512" spans="1:51" ht="23.25" x14ac:dyDescent="0.35">
      <c r="A512" s="49">
        <v>381</v>
      </c>
      <c r="B512" s="77" t="s">
        <v>452</v>
      </c>
      <c r="C512" s="50" t="s">
        <v>453</v>
      </c>
      <c r="D512" s="51">
        <v>43339</v>
      </c>
      <c r="E512" s="52">
        <v>143.4</v>
      </c>
      <c r="F512" s="53">
        <v>10</v>
      </c>
      <c r="G512" s="52">
        <v>143.4</v>
      </c>
      <c r="H512" s="53">
        <v>10</v>
      </c>
      <c r="I512" s="54" t="s">
        <v>1168</v>
      </c>
      <c r="J512" s="54" t="s">
        <v>1169</v>
      </c>
      <c r="K512" s="55">
        <v>10</v>
      </c>
      <c r="L512" s="55">
        <v>10</v>
      </c>
      <c r="M512" s="56">
        <v>143.4</v>
      </c>
      <c r="N512" s="39"/>
      <c r="O512" s="39"/>
      <c r="P512" s="39"/>
      <c r="Q512" s="56">
        <v>143.4</v>
      </c>
      <c r="R512" s="57"/>
      <c r="S512" s="57"/>
      <c r="T512" s="18">
        <f t="shared" si="516"/>
        <v>15557179.199999999</v>
      </c>
      <c r="U512" s="18">
        <f t="shared" si="517"/>
        <v>11730113.119999999</v>
      </c>
      <c r="V512" s="18">
        <v>0</v>
      </c>
      <c r="W512" s="18">
        <v>0</v>
      </c>
      <c r="X512" s="18">
        <f t="shared" si="520"/>
        <v>8211079.1799999997</v>
      </c>
      <c r="Y512" s="18">
        <f t="shared" si="518"/>
        <v>3519033.94</v>
      </c>
      <c r="Z512" s="18">
        <v>0</v>
      </c>
      <c r="AA512" s="18">
        <v>0</v>
      </c>
      <c r="AB512" s="18">
        <f t="shared" si="519"/>
        <v>3827066.08</v>
      </c>
      <c r="AC512" s="18">
        <v>0</v>
      </c>
      <c r="AD512" s="18">
        <v>0</v>
      </c>
      <c r="AE512" s="18">
        <f t="shared" si="521"/>
        <v>2678946.2599999998</v>
      </c>
      <c r="AF512" s="18">
        <f t="shared" si="488"/>
        <v>1148119.82</v>
      </c>
      <c r="AG512" s="18">
        <v>0</v>
      </c>
      <c r="AH512" s="18">
        <v>0</v>
      </c>
      <c r="AI512" s="73">
        <v>0.754</v>
      </c>
      <c r="AJ512" s="81">
        <f t="shared" si="505"/>
        <v>0.246</v>
      </c>
      <c r="AK512" s="23">
        <f t="shared" si="465"/>
        <v>15557179.199999999</v>
      </c>
      <c r="AL512" s="22">
        <f t="shared" si="506"/>
        <v>11730113.119999999</v>
      </c>
      <c r="AM512" s="22">
        <f t="shared" si="507"/>
        <v>3827066.08</v>
      </c>
      <c r="AN512" s="74" t="b">
        <f t="shared" si="522"/>
        <v>1</v>
      </c>
      <c r="AO512" s="74" t="b">
        <f t="shared" si="523"/>
        <v>1</v>
      </c>
      <c r="AP512" s="74" t="b">
        <f t="shared" si="524"/>
        <v>1</v>
      </c>
      <c r="AQ512" s="5"/>
      <c r="AR512" s="28" t="s">
        <v>1155</v>
      </c>
      <c r="AS512" s="28" t="s">
        <v>1157</v>
      </c>
      <c r="AT512" t="b">
        <f t="shared" si="525"/>
        <v>1</v>
      </c>
      <c r="AU512" t="b">
        <f t="shared" si="526"/>
        <v>1</v>
      </c>
      <c r="AV512" t="b">
        <f t="shared" si="527"/>
        <v>1</v>
      </c>
      <c r="AW512" s="83">
        <f t="shared" si="469"/>
        <v>0</v>
      </c>
      <c r="AX512" s="83">
        <f t="shared" si="470"/>
        <v>0</v>
      </c>
      <c r="AY512" s="72" t="b">
        <f t="shared" si="471"/>
        <v>1</v>
      </c>
    </row>
    <row r="513" spans="1:51" ht="23.25" x14ac:dyDescent="0.35">
      <c r="A513" s="49">
        <v>382</v>
      </c>
      <c r="B513" s="77" t="s">
        <v>454</v>
      </c>
      <c r="C513" s="50" t="s">
        <v>455</v>
      </c>
      <c r="D513" s="51">
        <v>44012</v>
      </c>
      <c r="E513" s="52">
        <v>337.6</v>
      </c>
      <c r="F513" s="53">
        <v>18</v>
      </c>
      <c r="G513" s="52">
        <v>337.6</v>
      </c>
      <c r="H513" s="53">
        <v>18</v>
      </c>
      <c r="I513" s="54" t="s">
        <v>1168</v>
      </c>
      <c r="J513" s="54" t="s">
        <v>1169</v>
      </c>
      <c r="K513" s="55">
        <v>18</v>
      </c>
      <c r="L513" s="55">
        <v>18</v>
      </c>
      <c r="M513" s="56">
        <v>337.6</v>
      </c>
      <c r="N513" s="39"/>
      <c r="O513" s="39"/>
      <c r="P513" s="39"/>
      <c r="Q513" s="56">
        <v>337.6</v>
      </c>
      <c r="R513" s="57"/>
      <c r="S513" s="57"/>
      <c r="T513" s="18">
        <f t="shared" si="516"/>
        <v>36625548.799999997</v>
      </c>
      <c r="U513" s="18">
        <f t="shared" si="517"/>
        <v>27615663.800000001</v>
      </c>
      <c r="V513" s="18">
        <v>21068395.640000001</v>
      </c>
      <c r="W513" s="18">
        <v>0</v>
      </c>
      <c r="X513" s="18">
        <f>(U513-V513)*0.7</f>
        <v>4583087.71</v>
      </c>
      <c r="Y513" s="18">
        <f>U513-X513-V513</f>
        <v>1964180.45</v>
      </c>
      <c r="Z513" s="18">
        <v>0</v>
      </c>
      <c r="AA513" s="18">
        <v>0</v>
      </c>
      <c r="AB513" s="18">
        <f t="shared" si="519"/>
        <v>9009885</v>
      </c>
      <c r="AC513" s="18">
        <v>6873773.6399999997</v>
      </c>
      <c r="AD513" s="18">
        <v>0</v>
      </c>
      <c r="AE513" s="18">
        <f>(AB513-AC513)*0.7</f>
        <v>1495277.95</v>
      </c>
      <c r="AF513" s="18">
        <f>AB513-AE513-AC513</f>
        <v>640833.41</v>
      </c>
      <c r="AG513" s="18">
        <v>0</v>
      </c>
      <c r="AH513" s="18">
        <v>0</v>
      </c>
      <c r="AI513" s="73">
        <v>0.754</v>
      </c>
      <c r="AJ513" s="81">
        <f t="shared" si="505"/>
        <v>0.246</v>
      </c>
      <c r="AK513" s="23">
        <f t="shared" si="465"/>
        <v>36625548.799999997</v>
      </c>
      <c r="AL513" s="22">
        <f t="shared" si="506"/>
        <v>27615663.800000001</v>
      </c>
      <c r="AM513" s="22">
        <f t="shared" si="507"/>
        <v>9009885</v>
      </c>
      <c r="AN513" s="74" t="b">
        <f t="shared" si="522"/>
        <v>1</v>
      </c>
      <c r="AO513" s="74" t="b">
        <f t="shared" si="523"/>
        <v>1</v>
      </c>
      <c r="AP513" s="74" t="b">
        <f t="shared" si="524"/>
        <v>1</v>
      </c>
      <c r="AQ513" s="5"/>
      <c r="AR513" s="28" t="s">
        <v>1155</v>
      </c>
      <c r="AS513" s="28" t="s">
        <v>1157</v>
      </c>
      <c r="AT513" t="b">
        <f t="shared" si="525"/>
        <v>1</v>
      </c>
      <c r="AU513" t="b">
        <f t="shared" si="526"/>
        <v>1</v>
      </c>
      <c r="AV513" t="b">
        <f t="shared" si="527"/>
        <v>1</v>
      </c>
      <c r="AW513" s="83">
        <f t="shared" si="469"/>
        <v>0.76</v>
      </c>
      <c r="AX513" s="83">
        <f t="shared" si="470"/>
        <v>0.76</v>
      </c>
      <c r="AY513" s="72" t="b">
        <f t="shared" si="471"/>
        <v>1</v>
      </c>
    </row>
    <row r="514" spans="1:51" ht="23.25" x14ac:dyDescent="0.35">
      <c r="A514" s="49">
        <v>383</v>
      </c>
      <c r="B514" s="77" t="s">
        <v>456</v>
      </c>
      <c r="C514" s="50" t="s">
        <v>457</v>
      </c>
      <c r="D514" s="51">
        <v>44519</v>
      </c>
      <c r="E514" s="52">
        <v>279</v>
      </c>
      <c r="F514" s="53">
        <v>23</v>
      </c>
      <c r="G514" s="52">
        <v>279</v>
      </c>
      <c r="H514" s="53">
        <v>23</v>
      </c>
      <c r="I514" s="54" t="s">
        <v>1168</v>
      </c>
      <c r="J514" s="54" t="s">
        <v>1169</v>
      </c>
      <c r="K514" s="55">
        <v>23</v>
      </c>
      <c r="L514" s="55">
        <v>23</v>
      </c>
      <c r="M514" s="56">
        <v>279</v>
      </c>
      <c r="N514" s="39"/>
      <c r="O514" s="39"/>
      <c r="P514" s="39"/>
      <c r="Q514" s="56">
        <v>279</v>
      </c>
      <c r="R514" s="57"/>
      <c r="S514" s="57"/>
      <c r="T514" s="18">
        <f t="shared" si="516"/>
        <v>30268152</v>
      </c>
      <c r="U514" s="18">
        <f t="shared" si="517"/>
        <v>22822186.609999999</v>
      </c>
      <c r="V514" s="18">
        <v>0</v>
      </c>
      <c r="W514" s="18">
        <v>0</v>
      </c>
      <c r="X514" s="18">
        <f>U514*0.7</f>
        <v>15975530.630000001</v>
      </c>
      <c r="Y514" s="18">
        <f t="shared" si="518"/>
        <v>6846655.9800000004</v>
      </c>
      <c r="Z514" s="18">
        <v>0</v>
      </c>
      <c r="AA514" s="18">
        <v>0</v>
      </c>
      <c r="AB514" s="18">
        <f t="shared" si="519"/>
        <v>7445965.3899999997</v>
      </c>
      <c r="AC514" s="18">
        <v>0</v>
      </c>
      <c r="AD514" s="18">
        <v>0</v>
      </c>
      <c r="AE514" s="18">
        <f>AB514*0.7</f>
        <v>5212175.7699999996</v>
      </c>
      <c r="AF514" s="18">
        <f t="shared" si="488"/>
        <v>2233789.62</v>
      </c>
      <c r="AG514" s="18">
        <v>0</v>
      </c>
      <c r="AH514" s="18">
        <v>0</v>
      </c>
      <c r="AI514" s="73">
        <v>0.754</v>
      </c>
      <c r="AJ514" s="81">
        <f t="shared" si="505"/>
        <v>0.246</v>
      </c>
      <c r="AK514" s="23">
        <f t="shared" si="465"/>
        <v>30268152</v>
      </c>
      <c r="AL514" s="22">
        <f t="shared" si="506"/>
        <v>22822186.609999999</v>
      </c>
      <c r="AM514" s="22">
        <f t="shared" si="507"/>
        <v>7445965.3899999997</v>
      </c>
      <c r="AN514" s="74" t="b">
        <f t="shared" si="522"/>
        <v>1</v>
      </c>
      <c r="AO514" s="74" t="b">
        <f t="shared" si="523"/>
        <v>1</v>
      </c>
      <c r="AP514" s="74" t="b">
        <f t="shared" si="524"/>
        <v>1</v>
      </c>
      <c r="AQ514" s="5"/>
      <c r="AR514" s="28" t="s">
        <v>1155</v>
      </c>
      <c r="AS514" s="28" t="s">
        <v>1157</v>
      </c>
      <c r="AT514" t="b">
        <f t="shared" si="525"/>
        <v>1</v>
      </c>
      <c r="AU514" t="b">
        <f t="shared" si="526"/>
        <v>1</v>
      </c>
      <c r="AV514" t="b">
        <f t="shared" si="527"/>
        <v>1</v>
      </c>
      <c r="AW514" s="83">
        <f t="shared" si="469"/>
        <v>0</v>
      </c>
      <c r="AX514" s="83">
        <f t="shared" si="470"/>
        <v>0</v>
      </c>
      <c r="AY514" s="72" t="b">
        <f t="shared" si="471"/>
        <v>1</v>
      </c>
    </row>
    <row r="515" spans="1:51" s="14" customFormat="1" ht="20.25" customHeight="1" x14ac:dyDescent="0.35">
      <c r="A515" s="181" t="s">
        <v>458</v>
      </c>
      <c r="B515" s="181"/>
      <c r="C515" s="181"/>
      <c r="D515" s="181"/>
      <c r="E515" s="58">
        <f>SUM(E516:E547)</f>
        <v>6815.79</v>
      </c>
      <c r="F515" s="59">
        <f t="shared" ref="F515:AH515" si="528">SUM(F516:F547)</f>
        <v>482</v>
      </c>
      <c r="G515" s="47">
        <f t="shared" si="528"/>
        <v>6815.79</v>
      </c>
      <c r="H515" s="6">
        <f t="shared" si="528"/>
        <v>482</v>
      </c>
      <c r="I515" s="6"/>
      <c r="J515" s="6"/>
      <c r="K515" s="32">
        <f t="shared" ref="K515:M515" si="529">SUM(K516:K547)</f>
        <v>481</v>
      </c>
      <c r="L515" s="32">
        <f t="shared" si="529"/>
        <v>481</v>
      </c>
      <c r="M515" s="31">
        <f t="shared" si="529"/>
        <v>6815.79</v>
      </c>
      <c r="N515" s="32">
        <f t="shared" si="528"/>
        <v>0</v>
      </c>
      <c r="O515" s="32">
        <f t="shared" si="528"/>
        <v>0</v>
      </c>
      <c r="P515" s="32">
        <f t="shared" si="528"/>
        <v>0</v>
      </c>
      <c r="Q515" s="31">
        <f t="shared" si="528"/>
        <v>6815.79</v>
      </c>
      <c r="R515" s="48">
        <f t="shared" si="528"/>
        <v>0</v>
      </c>
      <c r="S515" s="48">
        <f t="shared" si="528"/>
        <v>0</v>
      </c>
      <c r="T515" s="19">
        <f t="shared" si="528"/>
        <v>739431425.51999998</v>
      </c>
      <c r="U515" s="19">
        <f t="shared" si="528"/>
        <v>551615843.44000006</v>
      </c>
      <c r="V515" s="19">
        <f t="shared" si="528"/>
        <v>19819449.23</v>
      </c>
      <c r="W515" s="19">
        <f t="shared" si="528"/>
        <v>0</v>
      </c>
      <c r="X515" s="19">
        <f t="shared" si="528"/>
        <v>372257475.94999999</v>
      </c>
      <c r="Y515" s="19">
        <f t="shared" si="528"/>
        <v>159538918.25999999</v>
      </c>
      <c r="Z515" s="19">
        <f t="shared" si="528"/>
        <v>0</v>
      </c>
      <c r="AA515" s="19">
        <f t="shared" si="528"/>
        <v>0</v>
      </c>
      <c r="AB515" s="19">
        <f t="shared" si="528"/>
        <v>187815582.08000001</v>
      </c>
      <c r="AC515" s="19">
        <f t="shared" si="528"/>
        <v>6748177.0899999999</v>
      </c>
      <c r="AD515" s="19">
        <f t="shared" si="528"/>
        <v>0</v>
      </c>
      <c r="AE515" s="19">
        <f t="shared" si="528"/>
        <v>126449041.91</v>
      </c>
      <c r="AF515" s="19">
        <f t="shared" si="528"/>
        <v>54618363.079999998</v>
      </c>
      <c r="AG515" s="19">
        <f t="shared" si="528"/>
        <v>0</v>
      </c>
      <c r="AH515" s="19">
        <f t="shared" si="528"/>
        <v>0</v>
      </c>
      <c r="AI515" s="73">
        <v>0.746</v>
      </c>
      <c r="AJ515" s="73">
        <f t="shared" si="505"/>
        <v>0.254</v>
      </c>
      <c r="AK515" s="23">
        <f t="shared" si="465"/>
        <v>739431425.51999998</v>
      </c>
      <c r="AL515" s="23">
        <f t="shared" si="506"/>
        <v>551615843.44000006</v>
      </c>
      <c r="AM515" s="23">
        <f t="shared" si="507"/>
        <v>187815582.08000001</v>
      </c>
      <c r="AN515" s="74" t="b">
        <f t="shared" si="522"/>
        <v>1</v>
      </c>
      <c r="AO515" s="74" t="b">
        <f t="shared" si="523"/>
        <v>1</v>
      </c>
      <c r="AP515" s="74" t="b">
        <f t="shared" si="524"/>
        <v>1</v>
      </c>
      <c r="AQ515" s="6"/>
      <c r="AR515" s="29"/>
      <c r="AS515" s="29"/>
      <c r="AT515" t="b">
        <f t="shared" si="525"/>
        <v>1</v>
      </c>
      <c r="AU515" t="b">
        <f t="shared" si="526"/>
        <v>1</v>
      </c>
      <c r="AV515" t="b">
        <f t="shared" si="527"/>
        <v>1</v>
      </c>
      <c r="AW515" s="83">
        <f t="shared" si="469"/>
        <v>0.04</v>
      </c>
      <c r="AX515" s="83">
        <f t="shared" si="470"/>
        <v>0.04</v>
      </c>
      <c r="AY515" s="72" t="b">
        <f t="shared" si="471"/>
        <v>1</v>
      </c>
    </row>
    <row r="516" spans="1:51" ht="23.25" x14ac:dyDescent="0.35">
      <c r="A516" s="49">
        <v>384</v>
      </c>
      <c r="B516" s="77" t="s">
        <v>459</v>
      </c>
      <c r="C516" s="50" t="s">
        <v>460</v>
      </c>
      <c r="D516" s="51">
        <v>44242</v>
      </c>
      <c r="E516" s="52">
        <v>112.4</v>
      </c>
      <c r="F516" s="53">
        <v>9</v>
      </c>
      <c r="G516" s="52">
        <v>112.4</v>
      </c>
      <c r="H516" s="53">
        <v>9</v>
      </c>
      <c r="I516" s="54" t="s">
        <v>1168</v>
      </c>
      <c r="J516" s="54" t="s">
        <v>1169</v>
      </c>
      <c r="K516" s="55">
        <v>9</v>
      </c>
      <c r="L516" s="55">
        <v>9</v>
      </c>
      <c r="M516" s="56">
        <v>112.4</v>
      </c>
      <c r="N516" s="39"/>
      <c r="O516" s="39"/>
      <c r="P516" s="39"/>
      <c r="Q516" s="56">
        <v>112.4</v>
      </c>
      <c r="R516" s="57"/>
      <c r="S516" s="57"/>
      <c r="T516" s="18">
        <f t="shared" ref="T516:T547" si="530">AK516</f>
        <v>12194051.199999999</v>
      </c>
      <c r="U516" s="18">
        <f t="shared" ref="U516:U547" si="531">T516*AI516</f>
        <v>9096762.1999999993</v>
      </c>
      <c r="V516" s="18">
        <v>0</v>
      </c>
      <c r="W516" s="18">
        <v>0</v>
      </c>
      <c r="X516" s="18">
        <f>U516*0.7</f>
        <v>6367733.54</v>
      </c>
      <c r="Y516" s="18">
        <f t="shared" ref="Y516:Y547" si="532">U516-X516</f>
        <v>2729028.66</v>
      </c>
      <c r="Z516" s="18">
        <v>0</v>
      </c>
      <c r="AA516" s="18">
        <v>0</v>
      </c>
      <c r="AB516" s="18">
        <f t="shared" ref="AB516:AB547" si="533">T516-U516</f>
        <v>3097289</v>
      </c>
      <c r="AC516" s="18">
        <v>0</v>
      </c>
      <c r="AD516" s="18">
        <v>0</v>
      </c>
      <c r="AE516" s="18">
        <f>AB516*0.7</f>
        <v>2168102.2999999998</v>
      </c>
      <c r="AF516" s="18">
        <f t="shared" si="488"/>
        <v>929186.7</v>
      </c>
      <c r="AG516" s="18">
        <v>0</v>
      </c>
      <c r="AH516" s="18">
        <v>0</v>
      </c>
      <c r="AI516" s="73">
        <v>0.746</v>
      </c>
      <c r="AJ516" s="81">
        <f t="shared" si="505"/>
        <v>0.254</v>
      </c>
      <c r="AK516" s="23">
        <f t="shared" si="465"/>
        <v>12194051.199999999</v>
      </c>
      <c r="AL516" s="22">
        <f t="shared" si="506"/>
        <v>9096762.1999999993</v>
      </c>
      <c r="AM516" s="22">
        <f t="shared" si="507"/>
        <v>3097289</v>
      </c>
      <c r="AN516" s="74" t="b">
        <f t="shared" si="522"/>
        <v>1</v>
      </c>
      <c r="AO516" s="74" t="b">
        <f t="shared" si="523"/>
        <v>1</v>
      </c>
      <c r="AP516" s="74" t="b">
        <f t="shared" si="524"/>
        <v>1</v>
      </c>
      <c r="AQ516" s="5"/>
      <c r="AR516" s="28" t="s">
        <v>1155</v>
      </c>
      <c r="AS516" s="28" t="s">
        <v>1157</v>
      </c>
      <c r="AT516" t="b">
        <f t="shared" si="525"/>
        <v>1</v>
      </c>
      <c r="AU516" t="b">
        <f t="shared" si="526"/>
        <v>1</v>
      </c>
      <c r="AV516" t="b">
        <f t="shared" si="527"/>
        <v>1</v>
      </c>
      <c r="AW516" s="83">
        <f t="shared" si="469"/>
        <v>0</v>
      </c>
      <c r="AX516" s="83">
        <f t="shared" si="470"/>
        <v>0</v>
      </c>
      <c r="AY516" s="72" t="b">
        <f t="shared" si="471"/>
        <v>1</v>
      </c>
    </row>
    <row r="517" spans="1:51" ht="23.25" x14ac:dyDescent="0.35">
      <c r="A517" s="49">
        <v>385</v>
      </c>
      <c r="B517" s="77" t="s">
        <v>461</v>
      </c>
      <c r="C517" s="50" t="s">
        <v>462</v>
      </c>
      <c r="D517" s="51">
        <v>44242</v>
      </c>
      <c r="E517" s="52">
        <v>135.1</v>
      </c>
      <c r="F517" s="53">
        <v>19</v>
      </c>
      <c r="G517" s="52">
        <v>135.1</v>
      </c>
      <c r="H517" s="53">
        <v>19</v>
      </c>
      <c r="I517" s="54" t="s">
        <v>1168</v>
      </c>
      <c r="J517" s="54" t="s">
        <v>1169</v>
      </c>
      <c r="K517" s="55">
        <v>19</v>
      </c>
      <c r="L517" s="55">
        <v>19</v>
      </c>
      <c r="M517" s="56">
        <v>135.1</v>
      </c>
      <c r="N517" s="39"/>
      <c r="O517" s="39"/>
      <c r="P517" s="39"/>
      <c r="Q517" s="56">
        <v>135.1</v>
      </c>
      <c r="R517" s="57"/>
      <c r="S517" s="57"/>
      <c r="T517" s="18">
        <f t="shared" si="530"/>
        <v>14656728.800000001</v>
      </c>
      <c r="U517" s="18">
        <f t="shared" si="531"/>
        <v>10933919.68</v>
      </c>
      <c r="V517" s="18">
        <v>0</v>
      </c>
      <c r="W517" s="18">
        <v>0</v>
      </c>
      <c r="X517" s="18">
        <f t="shared" ref="X517:X535" si="534">U517*0.7</f>
        <v>7653743.7800000003</v>
      </c>
      <c r="Y517" s="18">
        <f t="shared" si="532"/>
        <v>3280175.9</v>
      </c>
      <c r="Z517" s="18">
        <v>0</v>
      </c>
      <c r="AA517" s="18">
        <v>0</v>
      </c>
      <c r="AB517" s="18">
        <f t="shared" si="533"/>
        <v>3722809.12</v>
      </c>
      <c r="AC517" s="18">
        <v>0</v>
      </c>
      <c r="AD517" s="18">
        <v>0</v>
      </c>
      <c r="AE517" s="18">
        <f t="shared" ref="AE517:AE535" si="535">AB517*0.7</f>
        <v>2605966.38</v>
      </c>
      <c r="AF517" s="18">
        <f t="shared" si="488"/>
        <v>1116842.74</v>
      </c>
      <c r="AG517" s="18">
        <v>0</v>
      </c>
      <c r="AH517" s="18">
        <v>0</v>
      </c>
      <c r="AI517" s="73">
        <v>0.746</v>
      </c>
      <c r="AJ517" s="81">
        <f t="shared" si="505"/>
        <v>0.254</v>
      </c>
      <c r="AK517" s="23">
        <f t="shared" si="465"/>
        <v>14656728.800000001</v>
      </c>
      <c r="AL517" s="22">
        <f t="shared" si="506"/>
        <v>10933919.68</v>
      </c>
      <c r="AM517" s="22">
        <f t="shared" si="507"/>
        <v>3722809.12</v>
      </c>
      <c r="AN517" s="74" t="b">
        <f t="shared" si="522"/>
        <v>1</v>
      </c>
      <c r="AO517" s="74" t="b">
        <f t="shared" si="523"/>
        <v>1</v>
      </c>
      <c r="AP517" s="74" t="b">
        <f t="shared" si="524"/>
        <v>1</v>
      </c>
      <c r="AQ517" s="5"/>
      <c r="AR517" s="28" t="s">
        <v>1155</v>
      </c>
      <c r="AS517" s="28" t="s">
        <v>1157</v>
      </c>
      <c r="AT517" t="b">
        <f t="shared" si="525"/>
        <v>1</v>
      </c>
      <c r="AU517" t="b">
        <f t="shared" si="526"/>
        <v>1</v>
      </c>
      <c r="AV517" t="b">
        <f t="shared" si="527"/>
        <v>1</v>
      </c>
      <c r="AW517" s="83">
        <f t="shared" si="469"/>
        <v>0</v>
      </c>
      <c r="AX517" s="83">
        <f t="shared" si="470"/>
        <v>0</v>
      </c>
      <c r="AY517" s="72" t="b">
        <f t="shared" si="471"/>
        <v>1</v>
      </c>
    </row>
    <row r="518" spans="1:51" ht="23.25" x14ac:dyDescent="0.35">
      <c r="A518" s="49">
        <v>386</v>
      </c>
      <c r="B518" s="77" t="s">
        <v>463</v>
      </c>
      <c r="C518" s="50" t="s">
        <v>464</v>
      </c>
      <c r="D518" s="51">
        <v>44242</v>
      </c>
      <c r="E518" s="52">
        <v>130.80000000000001</v>
      </c>
      <c r="F518" s="53">
        <v>18</v>
      </c>
      <c r="G518" s="52">
        <v>130.80000000000001</v>
      </c>
      <c r="H518" s="53">
        <v>18</v>
      </c>
      <c r="I518" s="54" t="s">
        <v>1168</v>
      </c>
      <c r="J518" s="54" t="s">
        <v>1169</v>
      </c>
      <c r="K518" s="55">
        <v>18</v>
      </c>
      <c r="L518" s="55">
        <v>18</v>
      </c>
      <c r="M518" s="56">
        <v>130.80000000000001</v>
      </c>
      <c r="N518" s="39"/>
      <c r="O518" s="39"/>
      <c r="P518" s="39"/>
      <c r="Q518" s="56">
        <v>130.80000000000001</v>
      </c>
      <c r="R518" s="57"/>
      <c r="S518" s="57"/>
      <c r="T518" s="18">
        <f t="shared" si="530"/>
        <v>14190230.4</v>
      </c>
      <c r="U518" s="18">
        <f t="shared" si="531"/>
        <v>10585911.880000001</v>
      </c>
      <c r="V518" s="18">
        <v>0</v>
      </c>
      <c r="W518" s="18">
        <v>0</v>
      </c>
      <c r="X518" s="18">
        <f t="shared" si="534"/>
        <v>7410138.3200000003</v>
      </c>
      <c r="Y518" s="18">
        <f t="shared" si="532"/>
        <v>3175773.56</v>
      </c>
      <c r="Z518" s="18">
        <v>0</v>
      </c>
      <c r="AA518" s="18">
        <v>0</v>
      </c>
      <c r="AB518" s="18">
        <f t="shared" si="533"/>
        <v>3604318.52</v>
      </c>
      <c r="AC518" s="18">
        <v>0</v>
      </c>
      <c r="AD518" s="18">
        <v>0</v>
      </c>
      <c r="AE518" s="18">
        <f t="shared" si="535"/>
        <v>2523022.96</v>
      </c>
      <c r="AF518" s="18">
        <f t="shared" si="488"/>
        <v>1081295.56</v>
      </c>
      <c r="AG518" s="18">
        <v>0</v>
      </c>
      <c r="AH518" s="18">
        <v>0</v>
      </c>
      <c r="AI518" s="73">
        <v>0.746</v>
      </c>
      <c r="AJ518" s="81">
        <f t="shared" si="505"/>
        <v>0.254</v>
      </c>
      <c r="AK518" s="23">
        <f t="shared" si="465"/>
        <v>14190230.4</v>
      </c>
      <c r="AL518" s="22">
        <f t="shared" si="506"/>
        <v>10585911.880000001</v>
      </c>
      <c r="AM518" s="22">
        <f t="shared" si="507"/>
        <v>3604318.52</v>
      </c>
      <c r="AN518" s="74" t="b">
        <f t="shared" si="522"/>
        <v>1</v>
      </c>
      <c r="AO518" s="74" t="b">
        <f t="shared" si="523"/>
        <v>1</v>
      </c>
      <c r="AP518" s="74" t="b">
        <f t="shared" si="524"/>
        <v>1</v>
      </c>
      <c r="AQ518" s="5"/>
      <c r="AR518" s="28" t="s">
        <v>1155</v>
      </c>
      <c r="AS518" s="28" t="s">
        <v>1157</v>
      </c>
      <c r="AT518" t="b">
        <f t="shared" si="525"/>
        <v>1</v>
      </c>
      <c r="AU518" t="b">
        <f t="shared" si="526"/>
        <v>1</v>
      </c>
      <c r="AV518" t="b">
        <f t="shared" si="527"/>
        <v>1</v>
      </c>
      <c r="AW518" s="83">
        <f t="shared" si="469"/>
        <v>0</v>
      </c>
      <c r="AX518" s="83">
        <f t="shared" si="470"/>
        <v>0</v>
      </c>
      <c r="AY518" s="72" t="b">
        <f t="shared" si="471"/>
        <v>1</v>
      </c>
    </row>
    <row r="519" spans="1:51" ht="23.25" x14ac:dyDescent="0.35">
      <c r="A519" s="49">
        <v>387</v>
      </c>
      <c r="B519" s="77" t="s">
        <v>465</v>
      </c>
      <c r="C519" s="50" t="s">
        <v>466</v>
      </c>
      <c r="D519" s="51">
        <v>44242</v>
      </c>
      <c r="E519" s="52">
        <v>92</v>
      </c>
      <c r="F519" s="53">
        <v>9</v>
      </c>
      <c r="G519" s="52">
        <v>92</v>
      </c>
      <c r="H519" s="53">
        <v>9</v>
      </c>
      <c r="I519" s="54" t="s">
        <v>1168</v>
      </c>
      <c r="J519" s="54" t="s">
        <v>1169</v>
      </c>
      <c r="K519" s="55">
        <v>9</v>
      </c>
      <c r="L519" s="55">
        <v>9</v>
      </c>
      <c r="M519" s="56">
        <v>92</v>
      </c>
      <c r="N519" s="39"/>
      <c r="O519" s="39"/>
      <c r="P519" s="39"/>
      <c r="Q519" s="56">
        <v>92</v>
      </c>
      <c r="R519" s="57"/>
      <c r="S519" s="57"/>
      <c r="T519" s="18">
        <f t="shared" si="530"/>
        <v>9980896</v>
      </c>
      <c r="U519" s="18">
        <f t="shared" si="531"/>
        <v>7445748.4199999999</v>
      </c>
      <c r="V519" s="18">
        <v>0</v>
      </c>
      <c r="W519" s="18">
        <v>0</v>
      </c>
      <c r="X519" s="18">
        <f t="shared" si="534"/>
        <v>5212023.8899999997</v>
      </c>
      <c r="Y519" s="18">
        <f t="shared" si="532"/>
        <v>2233724.5299999998</v>
      </c>
      <c r="Z519" s="18">
        <v>0</v>
      </c>
      <c r="AA519" s="18">
        <v>0</v>
      </c>
      <c r="AB519" s="18">
        <f t="shared" si="533"/>
        <v>2535147.58</v>
      </c>
      <c r="AC519" s="18">
        <v>0</v>
      </c>
      <c r="AD519" s="18">
        <v>0</v>
      </c>
      <c r="AE519" s="18">
        <f t="shared" si="535"/>
        <v>1774603.31</v>
      </c>
      <c r="AF519" s="18">
        <f t="shared" si="488"/>
        <v>760544.27</v>
      </c>
      <c r="AG519" s="18">
        <v>0</v>
      </c>
      <c r="AH519" s="18">
        <v>0</v>
      </c>
      <c r="AI519" s="73">
        <v>0.746</v>
      </c>
      <c r="AJ519" s="81">
        <f t="shared" si="505"/>
        <v>0.254</v>
      </c>
      <c r="AK519" s="23">
        <f t="shared" si="465"/>
        <v>9980896</v>
      </c>
      <c r="AL519" s="22">
        <f t="shared" si="506"/>
        <v>7445748.4199999999</v>
      </c>
      <c r="AM519" s="22">
        <f t="shared" si="507"/>
        <v>2535147.58</v>
      </c>
      <c r="AN519" s="74" t="b">
        <f t="shared" si="522"/>
        <v>1</v>
      </c>
      <c r="AO519" s="74" t="b">
        <f t="shared" si="523"/>
        <v>1</v>
      </c>
      <c r="AP519" s="74" t="b">
        <f t="shared" si="524"/>
        <v>1</v>
      </c>
      <c r="AQ519" s="5"/>
      <c r="AR519" s="28" t="s">
        <v>1155</v>
      </c>
      <c r="AS519" s="28" t="s">
        <v>1157</v>
      </c>
      <c r="AT519" t="b">
        <f t="shared" si="525"/>
        <v>1</v>
      </c>
      <c r="AU519" t="b">
        <f t="shared" si="526"/>
        <v>1</v>
      </c>
      <c r="AV519" t="b">
        <f t="shared" si="527"/>
        <v>1</v>
      </c>
      <c r="AW519" s="83">
        <f t="shared" si="469"/>
        <v>0</v>
      </c>
      <c r="AX519" s="83">
        <f t="shared" si="470"/>
        <v>0</v>
      </c>
      <c r="AY519" s="72" t="b">
        <f t="shared" si="471"/>
        <v>1</v>
      </c>
    </row>
    <row r="520" spans="1:51" ht="23.25" x14ac:dyDescent="0.35">
      <c r="A520" s="49">
        <v>388</v>
      </c>
      <c r="B520" s="77" t="s">
        <v>467</v>
      </c>
      <c r="C520" s="50" t="s">
        <v>468</v>
      </c>
      <c r="D520" s="51">
        <v>44242</v>
      </c>
      <c r="E520" s="52">
        <v>107.2</v>
      </c>
      <c r="F520" s="53">
        <v>4</v>
      </c>
      <c r="G520" s="52">
        <v>107.2</v>
      </c>
      <c r="H520" s="53">
        <v>4</v>
      </c>
      <c r="I520" s="54" t="s">
        <v>1168</v>
      </c>
      <c r="J520" s="54" t="s">
        <v>1169</v>
      </c>
      <c r="K520" s="55">
        <v>4</v>
      </c>
      <c r="L520" s="55">
        <v>4</v>
      </c>
      <c r="M520" s="56">
        <v>107.2</v>
      </c>
      <c r="N520" s="39"/>
      <c r="O520" s="39"/>
      <c r="P520" s="39"/>
      <c r="Q520" s="56">
        <v>107.2</v>
      </c>
      <c r="R520" s="57"/>
      <c r="S520" s="57"/>
      <c r="T520" s="18">
        <f t="shared" si="530"/>
        <v>11629913.6</v>
      </c>
      <c r="U520" s="18">
        <f t="shared" si="531"/>
        <v>8675915.5500000007</v>
      </c>
      <c r="V520" s="18">
        <v>0</v>
      </c>
      <c r="W520" s="18">
        <v>0</v>
      </c>
      <c r="X520" s="18">
        <f t="shared" si="534"/>
        <v>6073140.8899999997</v>
      </c>
      <c r="Y520" s="18">
        <f t="shared" si="532"/>
        <v>2602774.66</v>
      </c>
      <c r="Z520" s="18">
        <v>0</v>
      </c>
      <c r="AA520" s="18">
        <v>0</v>
      </c>
      <c r="AB520" s="18">
        <f t="shared" si="533"/>
        <v>2953998.05</v>
      </c>
      <c r="AC520" s="18">
        <v>0</v>
      </c>
      <c r="AD520" s="18">
        <v>0</v>
      </c>
      <c r="AE520" s="18">
        <f t="shared" si="535"/>
        <v>2067798.64</v>
      </c>
      <c r="AF520" s="18">
        <f t="shared" si="488"/>
        <v>886199.41</v>
      </c>
      <c r="AG520" s="18">
        <v>0</v>
      </c>
      <c r="AH520" s="18">
        <v>0</v>
      </c>
      <c r="AI520" s="73">
        <v>0.746</v>
      </c>
      <c r="AJ520" s="81">
        <f t="shared" ref="AJ520:AJ549" si="536">1-AI520</f>
        <v>0.254</v>
      </c>
      <c r="AK520" s="23">
        <f t="shared" si="465"/>
        <v>11629913.6</v>
      </c>
      <c r="AL520" s="22">
        <f t="shared" ref="AL520:AL549" si="537">ROUND(AK520*AI520,2)</f>
        <v>8675915.5500000007</v>
      </c>
      <c r="AM520" s="22">
        <f t="shared" ref="AM520:AM549" si="538">AK520-AL520</f>
        <v>2953998.05</v>
      </c>
      <c r="AN520" s="74" t="b">
        <f t="shared" si="522"/>
        <v>1</v>
      </c>
      <c r="AO520" s="74" t="b">
        <f t="shared" si="523"/>
        <v>1</v>
      </c>
      <c r="AP520" s="74" t="b">
        <f t="shared" si="524"/>
        <v>1</v>
      </c>
      <c r="AQ520" s="5"/>
      <c r="AR520" s="28" t="s">
        <v>1155</v>
      </c>
      <c r="AS520" s="28" t="s">
        <v>1157</v>
      </c>
      <c r="AT520" t="b">
        <f t="shared" si="525"/>
        <v>1</v>
      </c>
      <c r="AU520" t="b">
        <f t="shared" si="526"/>
        <v>1</v>
      </c>
      <c r="AV520" t="b">
        <f t="shared" si="527"/>
        <v>1</v>
      </c>
      <c r="AW520" s="83">
        <f t="shared" si="469"/>
        <v>0</v>
      </c>
      <c r="AX520" s="83">
        <f t="shared" si="470"/>
        <v>0</v>
      </c>
      <c r="AY520" s="72" t="b">
        <f t="shared" si="471"/>
        <v>1</v>
      </c>
    </row>
    <row r="521" spans="1:51" ht="23.25" x14ac:dyDescent="0.35">
      <c r="A521" s="49">
        <v>389</v>
      </c>
      <c r="B521" s="77" t="s">
        <v>469</v>
      </c>
      <c r="C521" s="50" t="s">
        <v>470</v>
      </c>
      <c r="D521" s="51">
        <v>44242</v>
      </c>
      <c r="E521" s="52">
        <v>186.1</v>
      </c>
      <c r="F521" s="53">
        <v>9</v>
      </c>
      <c r="G521" s="52">
        <v>186.1</v>
      </c>
      <c r="H521" s="53">
        <v>9</v>
      </c>
      <c r="I521" s="54" t="s">
        <v>1168</v>
      </c>
      <c r="J521" s="54" t="s">
        <v>1169</v>
      </c>
      <c r="K521" s="55">
        <v>9</v>
      </c>
      <c r="L521" s="55">
        <v>9</v>
      </c>
      <c r="M521" s="56">
        <v>186.1</v>
      </c>
      <c r="N521" s="39"/>
      <c r="O521" s="39"/>
      <c r="P521" s="39"/>
      <c r="Q521" s="56">
        <v>186.1</v>
      </c>
      <c r="R521" s="57"/>
      <c r="S521" s="57"/>
      <c r="T521" s="18">
        <f t="shared" si="530"/>
        <v>20189616.800000001</v>
      </c>
      <c r="U521" s="18">
        <f t="shared" si="531"/>
        <v>15061454.130000001</v>
      </c>
      <c r="V521" s="18">
        <v>0</v>
      </c>
      <c r="W521" s="18">
        <v>0</v>
      </c>
      <c r="X521" s="18">
        <f t="shared" si="534"/>
        <v>10543017.890000001</v>
      </c>
      <c r="Y521" s="18">
        <f t="shared" si="532"/>
        <v>4518436.24</v>
      </c>
      <c r="Z521" s="18">
        <v>0</v>
      </c>
      <c r="AA521" s="18">
        <v>0</v>
      </c>
      <c r="AB521" s="18">
        <f t="shared" si="533"/>
        <v>5128162.67</v>
      </c>
      <c r="AC521" s="18">
        <v>0</v>
      </c>
      <c r="AD521" s="18">
        <v>0</v>
      </c>
      <c r="AE521" s="18">
        <f t="shared" si="535"/>
        <v>3589713.87</v>
      </c>
      <c r="AF521" s="18">
        <f t="shared" si="488"/>
        <v>1538448.8</v>
      </c>
      <c r="AG521" s="18">
        <v>0</v>
      </c>
      <c r="AH521" s="18">
        <v>0</v>
      </c>
      <c r="AI521" s="73">
        <v>0.746</v>
      </c>
      <c r="AJ521" s="81">
        <f t="shared" si="536"/>
        <v>0.254</v>
      </c>
      <c r="AK521" s="23">
        <f t="shared" ref="AK521:AK584" si="539">G521*108488</f>
        <v>20189616.800000001</v>
      </c>
      <c r="AL521" s="22">
        <f t="shared" si="537"/>
        <v>15061454.130000001</v>
      </c>
      <c r="AM521" s="22">
        <f t="shared" si="538"/>
        <v>5128162.67</v>
      </c>
      <c r="AN521" s="74" t="b">
        <f t="shared" si="522"/>
        <v>1</v>
      </c>
      <c r="AO521" s="74" t="b">
        <f t="shared" si="523"/>
        <v>1</v>
      </c>
      <c r="AP521" s="74" t="b">
        <f t="shared" si="524"/>
        <v>1</v>
      </c>
      <c r="AQ521" s="5"/>
      <c r="AR521" s="28" t="s">
        <v>1155</v>
      </c>
      <c r="AS521" s="28" t="s">
        <v>1157</v>
      </c>
      <c r="AT521" t="b">
        <f t="shared" si="525"/>
        <v>1</v>
      </c>
      <c r="AU521" t="b">
        <f t="shared" si="526"/>
        <v>1</v>
      </c>
      <c r="AV521" t="b">
        <f t="shared" si="527"/>
        <v>1</v>
      </c>
      <c r="AW521" s="83">
        <f t="shared" si="469"/>
        <v>0</v>
      </c>
      <c r="AX521" s="83">
        <f t="shared" si="470"/>
        <v>0</v>
      </c>
      <c r="AY521" s="72" t="b">
        <f t="shared" si="471"/>
        <v>1</v>
      </c>
    </row>
    <row r="522" spans="1:51" ht="23.25" x14ac:dyDescent="0.35">
      <c r="A522" s="49">
        <v>390</v>
      </c>
      <c r="B522" s="77" t="s">
        <v>471</v>
      </c>
      <c r="C522" s="50">
        <v>2689</v>
      </c>
      <c r="D522" s="51">
        <v>43623</v>
      </c>
      <c r="E522" s="52">
        <v>307.62</v>
      </c>
      <c r="F522" s="53">
        <v>20</v>
      </c>
      <c r="G522" s="52">
        <v>307.62</v>
      </c>
      <c r="H522" s="53">
        <v>20</v>
      </c>
      <c r="I522" s="54" t="s">
        <v>1168</v>
      </c>
      <c r="J522" s="54" t="s">
        <v>1169</v>
      </c>
      <c r="K522" s="55">
        <v>20</v>
      </c>
      <c r="L522" s="55">
        <v>20</v>
      </c>
      <c r="M522" s="56">
        <v>307.62</v>
      </c>
      <c r="N522" s="39"/>
      <c r="O522" s="39"/>
      <c r="P522" s="39"/>
      <c r="Q522" s="56">
        <v>307.62</v>
      </c>
      <c r="R522" s="57"/>
      <c r="S522" s="57"/>
      <c r="T522" s="18">
        <f t="shared" si="530"/>
        <v>33373078.559999999</v>
      </c>
      <c r="U522" s="18">
        <f t="shared" si="531"/>
        <v>24896316.609999999</v>
      </c>
      <c r="V522" s="18">
        <v>0</v>
      </c>
      <c r="W522" s="18">
        <v>0</v>
      </c>
      <c r="X522" s="18">
        <f t="shared" si="534"/>
        <v>17427421.629999999</v>
      </c>
      <c r="Y522" s="18">
        <f t="shared" si="532"/>
        <v>7468894.9800000004</v>
      </c>
      <c r="Z522" s="18">
        <v>0</v>
      </c>
      <c r="AA522" s="18">
        <v>0</v>
      </c>
      <c r="AB522" s="18">
        <f t="shared" si="533"/>
        <v>8476761.9499999993</v>
      </c>
      <c r="AC522" s="18">
        <v>0</v>
      </c>
      <c r="AD522" s="18">
        <v>0</v>
      </c>
      <c r="AE522" s="18">
        <f t="shared" si="535"/>
        <v>5933733.3700000001</v>
      </c>
      <c r="AF522" s="18">
        <f t="shared" si="488"/>
        <v>2543028.58</v>
      </c>
      <c r="AG522" s="18">
        <v>0</v>
      </c>
      <c r="AH522" s="18">
        <v>0</v>
      </c>
      <c r="AI522" s="73">
        <v>0.746</v>
      </c>
      <c r="AJ522" s="81">
        <f t="shared" si="536"/>
        <v>0.254</v>
      </c>
      <c r="AK522" s="23">
        <f t="shared" si="539"/>
        <v>33373078.559999999</v>
      </c>
      <c r="AL522" s="22">
        <f t="shared" si="537"/>
        <v>24896316.609999999</v>
      </c>
      <c r="AM522" s="22">
        <f t="shared" si="538"/>
        <v>8476761.9499999993</v>
      </c>
      <c r="AN522" s="74" t="b">
        <f t="shared" si="522"/>
        <v>1</v>
      </c>
      <c r="AO522" s="74" t="b">
        <f t="shared" si="523"/>
        <v>1</v>
      </c>
      <c r="AP522" s="74" t="b">
        <f t="shared" si="524"/>
        <v>1</v>
      </c>
      <c r="AQ522" s="5"/>
      <c r="AR522" s="28" t="s">
        <v>1155</v>
      </c>
      <c r="AS522" s="28" t="s">
        <v>1157</v>
      </c>
      <c r="AT522" t="b">
        <f t="shared" si="525"/>
        <v>1</v>
      </c>
      <c r="AU522" t="b">
        <f t="shared" si="526"/>
        <v>1</v>
      </c>
      <c r="AV522" t="b">
        <f t="shared" si="527"/>
        <v>1</v>
      </c>
      <c r="AW522" s="83">
        <f t="shared" si="469"/>
        <v>0</v>
      </c>
      <c r="AX522" s="83">
        <f t="shared" si="470"/>
        <v>0</v>
      </c>
      <c r="AY522" s="72" t="b">
        <f t="shared" si="471"/>
        <v>1</v>
      </c>
    </row>
    <row r="523" spans="1:51" ht="23.25" x14ac:dyDescent="0.35">
      <c r="A523" s="49">
        <v>391</v>
      </c>
      <c r="B523" s="77" t="s">
        <v>472</v>
      </c>
      <c r="C523" s="50" t="s">
        <v>473</v>
      </c>
      <c r="D523" s="51">
        <v>44242</v>
      </c>
      <c r="E523" s="52">
        <v>128.19999999999999</v>
      </c>
      <c r="F523" s="53">
        <v>6</v>
      </c>
      <c r="G523" s="52">
        <v>128.19999999999999</v>
      </c>
      <c r="H523" s="53">
        <v>6</v>
      </c>
      <c r="I523" s="54" t="s">
        <v>1168</v>
      </c>
      <c r="J523" s="54" t="s">
        <v>1169</v>
      </c>
      <c r="K523" s="55">
        <v>6</v>
      </c>
      <c r="L523" s="55">
        <v>6</v>
      </c>
      <c r="M523" s="56">
        <v>128.19999999999999</v>
      </c>
      <c r="N523" s="39"/>
      <c r="O523" s="39"/>
      <c r="P523" s="39"/>
      <c r="Q523" s="56">
        <v>128.19999999999999</v>
      </c>
      <c r="R523" s="57"/>
      <c r="S523" s="57"/>
      <c r="T523" s="18">
        <f t="shared" si="530"/>
        <v>13908161.6</v>
      </c>
      <c r="U523" s="18">
        <f t="shared" si="531"/>
        <v>10375488.550000001</v>
      </c>
      <c r="V523" s="18">
        <v>0</v>
      </c>
      <c r="W523" s="18">
        <v>0</v>
      </c>
      <c r="X523" s="18">
        <f t="shared" si="534"/>
        <v>7262841.9900000002</v>
      </c>
      <c r="Y523" s="18">
        <f t="shared" si="532"/>
        <v>3112646.56</v>
      </c>
      <c r="Z523" s="18">
        <v>0</v>
      </c>
      <c r="AA523" s="18">
        <v>0</v>
      </c>
      <c r="AB523" s="18">
        <f t="shared" si="533"/>
        <v>3532673.05</v>
      </c>
      <c r="AC523" s="18">
        <v>0</v>
      </c>
      <c r="AD523" s="18">
        <v>0</v>
      </c>
      <c r="AE523" s="18">
        <f t="shared" si="535"/>
        <v>2472871.14</v>
      </c>
      <c r="AF523" s="18">
        <f t="shared" si="488"/>
        <v>1059801.9099999999</v>
      </c>
      <c r="AG523" s="18">
        <v>0</v>
      </c>
      <c r="AH523" s="18">
        <v>0</v>
      </c>
      <c r="AI523" s="73">
        <v>0.746</v>
      </c>
      <c r="AJ523" s="81">
        <f t="shared" si="536"/>
        <v>0.254</v>
      </c>
      <c r="AK523" s="23">
        <f t="shared" si="539"/>
        <v>13908161.6</v>
      </c>
      <c r="AL523" s="22">
        <f t="shared" si="537"/>
        <v>10375488.550000001</v>
      </c>
      <c r="AM523" s="22">
        <f t="shared" si="538"/>
        <v>3532673.05</v>
      </c>
      <c r="AN523" s="74" t="b">
        <f t="shared" si="522"/>
        <v>1</v>
      </c>
      <c r="AO523" s="74" t="b">
        <f t="shared" si="523"/>
        <v>1</v>
      </c>
      <c r="AP523" s="74" t="b">
        <f t="shared" si="524"/>
        <v>1</v>
      </c>
      <c r="AQ523" s="5"/>
      <c r="AR523" s="28" t="s">
        <v>1155</v>
      </c>
      <c r="AS523" s="28" t="s">
        <v>1157</v>
      </c>
      <c r="AT523" t="b">
        <f t="shared" si="525"/>
        <v>1</v>
      </c>
      <c r="AU523" t="b">
        <f t="shared" si="526"/>
        <v>1</v>
      </c>
      <c r="AV523" t="b">
        <f t="shared" si="527"/>
        <v>1</v>
      </c>
      <c r="AW523" s="83">
        <f t="shared" si="469"/>
        <v>0</v>
      </c>
      <c r="AX523" s="83">
        <f t="shared" si="470"/>
        <v>0</v>
      </c>
      <c r="AY523" s="72" t="b">
        <f t="shared" si="471"/>
        <v>1</v>
      </c>
    </row>
    <row r="524" spans="1:51" ht="23.25" x14ac:dyDescent="0.35">
      <c r="A524" s="49">
        <v>393</v>
      </c>
      <c r="B524" s="77" t="s">
        <v>476</v>
      </c>
      <c r="C524" s="50" t="s">
        <v>477</v>
      </c>
      <c r="D524" s="51">
        <v>44242</v>
      </c>
      <c r="E524" s="52">
        <v>200.7</v>
      </c>
      <c r="F524" s="53">
        <v>6</v>
      </c>
      <c r="G524" s="52">
        <v>200.7</v>
      </c>
      <c r="H524" s="53">
        <v>6</v>
      </c>
      <c r="I524" s="54" t="s">
        <v>1168</v>
      </c>
      <c r="J524" s="54" t="s">
        <v>1169</v>
      </c>
      <c r="K524" s="55">
        <v>6</v>
      </c>
      <c r="L524" s="55">
        <v>6</v>
      </c>
      <c r="M524" s="56">
        <v>200.7</v>
      </c>
      <c r="N524" s="39"/>
      <c r="O524" s="39"/>
      <c r="P524" s="39"/>
      <c r="Q524" s="56">
        <v>200.7</v>
      </c>
      <c r="R524" s="57"/>
      <c r="S524" s="57"/>
      <c r="T524" s="18">
        <f t="shared" si="530"/>
        <v>21773541.600000001</v>
      </c>
      <c r="U524" s="18">
        <f t="shared" si="531"/>
        <v>16243062.029999999</v>
      </c>
      <c r="V524" s="18">
        <v>0</v>
      </c>
      <c r="W524" s="18">
        <v>0</v>
      </c>
      <c r="X524" s="18">
        <f t="shared" si="534"/>
        <v>11370143.42</v>
      </c>
      <c r="Y524" s="18">
        <f t="shared" si="532"/>
        <v>4872918.6100000003</v>
      </c>
      <c r="Z524" s="18">
        <v>0</v>
      </c>
      <c r="AA524" s="18">
        <v>0</v>
      </c>
      <c r="AB524" s="18">
        <f t="shared" si="533"/>
        <v>5530479.5700000003</v>
      </c>
      <c r="AC524" s="18">
        <v>0</v>
      </c>
      <c r="AD524" s="18">
        <v>0</v>
      </c>
      <c r="AE524" s="18">
        <f t="shared" si="535"/>
        <v>3871335.7</v>
      </c>
      <c r="AF524" s="18">
        <f t="shared" si="488"/>
        <v>1659143.87</v>
      </c>
      <c r="AG524" s="18">
        <v>0</v>
      </c>
      <c r="AH524" s="18">
        <v>0</v>
      </c>
      <c r="AI524" s="73">
        <v>0.746</v>
      </c>
      <c r="AJ524" s="81">
        <f t="shared" si="536"/>
        <v>0.254</v>
      </c>
      <c r="AK524" s="23">
        <f t="shared" si="539"/>
        <v>21773541.600000001</v>
      </c>
      <c r="AL524" s="22">
        <f t="shared" si="537"/>
        <v>16243062.029999999</v>
      </c>
      <c r="AM524" s="22">
        <f t="shared" si="538"/>
        <v>5530479.5700000003</v>
      </c>
      <c r="AN524" s="74" t="b">
        <f t="shared" si="522"/>
        <v>1</v>
      </c>
      <c r="AO524" s="74" t="b">
        <f t="shared" si="523"/>
        <v>1</v>
      </c>
      <c r="AP524" s="74" t="b">
        <f t="shared" si="524"/>
        <v>1</v>
      </c>
      <c r="AQ524" s="5"/>
      <c r="AR524" s="28" t="s">
        <v>1155</v>
      </c>
      <c r="AS524" s="28" t="s">
        <v>1157</v>
      </c>
      <c r="AT524" t="b">
        <f t="shared" si="525"/>
        <v>1</v>
      </c>
      <c r="AU524" t="b">
        <f t="shared" si="526"/>
        <v>1</v>
      </c>
      <c r="AV524" t="b">
        <f t="shared" si="527"/>
        <v>1</v>
      </c>
      <c r="AW524" s="83">
        <f t="shared" si="469"/>
        <v>0</v>
      </c>
      <c r="AX524" s="83">
        <f t="shared" si="470"/>
        <v>0</v>
      </c>
      <c r="AY524" s="72" t="b">
        <f t="shared" si="471"/>
        <v>1</v>
      </c>
    </row>
    <row r="525" spans="1:51" ht="23.25" x14ac:dyDescent="0.35">
      <c r="A525" s="49">
        <v>394</v>
      </c>
      <c r="B525" s="77" t="s">
        <v>478</v>
      </c>
      <c r="C525" s="50" t="s">
        <v>479</v>
      </c>
      <c r="D525" s="51">
        <v>44242</v>
      </c>
      <c r="E525" s="52">
        <v>149.9</v>
      </c>
      <c r="F525" s="53">
        <v>12</v>
      </c>
      <c r="G525" s="52">
        <v>149.9</v>
      </c>
      <c r="H525" s="53">
        <v>12</v>
      </c>
      <c r="I525" s="54" t="s">
        <v>1168</v>
      </c>
      <c r="J525" s="54" t="s">
        <v>1169</v>
      </c>
      <c r="K525" s="55">
        <v>12</v>
      </c>
      <c r="L525" s="55">
        <v>12</v>
      </c>
      <c r="M525" s="56">
        <v>149.9</v>
      </c>
      <c r="N525" s="39"/>
      <c r="O525" s="39"/>
      <c r="P525" s="39"/>
      <c r="Q525" s="56">
        <v>149.9</v>
      </c>
      <c r="R525" s="57"/>
      <c r="S525" s="57"/>
      <c r="T525" s="18">
        <f t="shared" si="530"/>
        <v>16262351.199999999</v>
      </c>
      <c r="U525" s="18">
        <f t="shared" si="531"/>
        <v>12131714</v>
      </c>
      <c r="V525" s="18">
        <v>0</v>
      </c>
      <c r="W525" s="18">
        <v>0</v>
      </c>
      <c r="X525" s="18">
        <f t="shared" si="534"/>
        <v>8492199.8000000007</v>
      </c>
      <c r="Y525" s="18">
        <f t="shared" si="532"/>
        <v>3639514.2</v>
      </c>
      <c r="Z525" s="18">
        <v>0</v>
      </c>
      <c r="AA525" s="18">
        <v>0</v>
      </c>
      <c r="AB525" s="18">
        <f t="shared" si="533"/>
        <v>4130637.2</v>
      </c>
      <c r="AC525" s="18">
        <v>0</v>
      </c>
      <c r="AD525" s="18">
        <v>0</v>
      </c>
      <c r="AE525" s="18">
        <f t="shared" si="535"/>
        <v>2891446.04</v>
      </c>
      <c r="AF525" s="18">
        <f t="shared" si="488"/>
        <v>1239191.1599999999</v>
      </c>
      <c r="AG525" s="18">
        <v>0</v>
      </c>
      <c r="AH525" s="18">
        <v>0</v>
      </c>
      <c r="AI525" s="73">
        <v>0.746</v>
      </c>
      <c r="AJ525" s="81">
        <f t="shared" si="536"/>
        <v>0.254</v>
      </c>
      <c r="AK525" s="23">
        <f t="shared" si="539"/>
        <v>16262351.199999999</v>
      </c>
      <c r="AL525" s="22">
        <f t="shared" si="537"/>
        <v>12131714</v>
      </c>
      <c r="AM525" s="22">
        <f t="shared" si="538"/>
        <v>4130637.2</v>
      </c>
      <c r="AN525" s="74" t="b">
        <f t="shared" si="522"/>
        <v>1</v>
      </c>
      <c r="AO525" s="74" t="b">
        <f t="shared" si="523"/>
        <v>1</v>
      </c>
      <c r="AP525" s="74" t="b">
        <f t="shared" si="524"/>
        <v>1</v>
      </c>
      <c r="AQ525" s="5"/>
      <c r="AR525" s="28" t="s">
        <v>1155</v>
      </c>
      <c r="AS525" s="28" t="s">
        <v>1157</v>
      </c>
      <c r="AT525" t="b">
        <f t="shared" si="525"/>
        <v>1</v>
      </c>
      <c r="AU525" t="b">
        <f t="shared" si="526"/>
        <v>1</v>
      </c>
      <c r="AV525" t="b">
        <f t="shared" si="527"/>
        <v>1</v>
      </c>
      <c r="AW525" s="83">
        <f t="shared" si="469"/>
        <v>0</v>
      </c>
      <c r="AX525" s="83">
        <f t="shared" si="470"/>
        <v>0</v>
      </c>
      <c r="AY525" s="72" t="b">
        <f t="shared" si="471"/>
        <v>1</v>
      </c>
    </row>
    <row r="526" spans="1:51" ht="23.25" x14ac:dyDescent="0.35">
      <c r="A526" s="49">
        <v>395</v>
      </c>
      <c r="B526" s="77" t="s">
        <v>480</v>
      </c>
      <c r="C526" s="50" t="s">
        <v>481</v>
      </c>
      <c r="D526" s="51">
        <v>44242</v>
      </c>
      <c r="E526" s="52">
        <v>233.9</v>
      </c>
      <c r="F526" s="53">
        <v>15</v>
      </c>
      <c r="G526" s="52">
        <v>233.9</v>
      </c>
      <c r="H526" s="53">
        <v>15</v>
      </c>
      <c r="I526" s="54" t="s">
        <v>1168</v>
      </c>
      <c r="J526" s="54" t="s">
        <v>1169</v>
      </c>
      <c r="K526" s="55">
        <v>15</v>
      </c>
      <c r="L526" s="55">
        <v>15</v>
      </c>
      <c r="M526" s="56">
        <v>233.9</v>
      </c>
      <c r="N526" s="39"/>
      <c r="O526" s="39"/>
      <c r="P526" s="39"/>
      <c r="Q526" s="56">
        <v>233.9</v>
      </c>
      <c r="R526" s="57"/>
      <c r="S526" s="57"/>
      <c r="T526" s="18">
        <f t="shared" si="530"/>
        <v>25375343.199999999</v>
      </c>
      <c r="U526" s="18">
        <f t="shared" si="531"/>
        <v>18930006.030000001</v>
      </c>
      <c r="V526" s="18">
        <v>0</v>
      </c>
      <c r="W526" s="18">
        <v>0</v>
      </c>
      <c r="X526" s="18">
        <f t="shared" si="534"/>
        <v>13251004.220000001</v>
      </c>
      <c r="Y526" s="18">
        <f t="shared" si="532"/>
        <v>5679001.8099999996</v>
      </c>
      <c r="Z526" s="18">
        <v>0</v>
      </c>
      <c r="AA526" s="18">
        <v>0</v>
      </c>
      <c r="AB526" s="18">
        <f t="shared" si="533"/>
        <v>6445337.1699999999</v>
      </c>
      <c r="AC526" s="18">
        <v>0</v>
      </c>
      <c r="AD526" s="18">
        <v>0</v>
      </c>
      <c r="AE526" s="18">
        <f t="shared" si="535"/>
        <v>4511736.0199999996</v>
      </c>
      <c r="AF526" s="18">
        <f t="shared" si="488"/>
        <v>1933601.15</v>
      </c>
      <c r="AG526" s="18">
        <v>0</v>
      </c>
      <c r="AH526" s="18">
        <v>0</v>
      </c>
      <c r="AI526" s="73">
        <v>0.746</v>
      </c>
      <c r="AJ526" s="81">
        <f t="shared" si="536"/>
        <v>0.254</v>
      </c>
      <c r="AK526" s="23">
        <f t="shared" si="539"/>
        <v>25375343.199999999</v>
      </c>
      <c r="AL526" s="22">
        <f t="shared" si="537"/>
        <v>18930006.030000001</v>
      </c>
      <c r="AM526" s="22">
        <f t="shared" si="538"/>
        <v>6445337.1699999999</v>
      </c>
      <c r="AN526" s="74" t="b">
        <f t="shared" si="522"/>
        <v>1</v>
      </c>
      <c r="AO526" s="74" t="b">
        <f t="shared" si="523"/>
        <v>1</v>
      </c>
      <c r="AP526" s="74" t="b">
        <f t="shared" si="524"/>
        <v>1</v>
      </c>
      <c r="AQ526" s="5"/>
      <c r="AR526" s="28" t="s">
        <v>1155</v>
      </c>
      <c r="AS526" s="28" t="s">
        <v>1157</v>
      </c>
      <c r="AT526" t="b">
        <f t="shared" si="525"/>
        <v>1</v>
      </c>
      <c r="AU526" t="b">
        <f t="shared" si="526"/>
        <v>1</v>
      </c>
      <c r="AV526" t="b">
        <f t="shared" si="527"/>
        <v>1</v>
      </c>
      <c r="AW526" s="83">
        <f t="shared" si="469"/>
        <v>0</v>
      </c>
      <c r="AX526" s="83">
        <f t="shared" si="470"/>
        <v>0</v>
      </c>
      <c r="AY526" s="72" t="b">
        <f t="shared" si="471"/>
        <v>1</v>
      </c>
    </row>
    <row r="527" spans="1:51" ht="23.25" x14ac:dyDescent="0.35">
      <c r="A527" s="49">
        <v>396</v>
      </c>
      <c r="B527" s="77" t="s">
        <v>482</v>
      </c>
      <c r="C527" s="50" t="s">
        <v>483</v>
      </c>
      <c r="D527" s="51">
        <v>44242</v>
      </c>
      <c r="E527" s="52">
        <v>206.8</v>
      </c>
      <c r="F527" s="53">
        <v>15</v>
      </c>
      <c r="G527" s="52">
        <v>206.8</v>
      </c>
      <c r="H527" s="53">
        <v>15</v>
      </c>
      <c r="I527" s="54" t="s">
        <v>1168</v>
      </c>
      <c r="J527" s="54" t="s">
        <v>1169</v>
      </c>
      <c r="K527" s="55">
        <v>15</v>
      </c>
      <c r="L527" s="55">
        <v>15</v>
      </c>
      <c r="M527" s="56">
        <v>206.8</v>
      </c>
      <c r="N527" s="39"/>
      <c r="O527" s="39"/>
      <c r="P527" s="39"/>
      <c r="Q527" s="56">
        <v>206.8</v>
      </c>
      <c r="R527" s="57"/>
      <c r="S527" s="57"/>
      <c r="T527" s="18">
        <f t="shared" si="530"/>
        <v>22435318.399999999</v>
      </c>
      <c r="U527" s="18">
        <f t="shared" si="531"/>
        <v>16736747.529999999</v>
      </c>
      <c r="V527" s="18">
        <v>0</v>
      </c>
      <c r="W527" s="18">
        <v>0</v>
      </c>
      <c r="X527" s="18">
        <f t="shared" si="534"/>
        <v>11715723.27</v>
      </c>
      <c r="Y527" s="18">
        <f t="shared" si="532"/>
        <v>5021024.26</v>
      </c>
      <c r="Z527" s="18">
        <v>0</v>
      </c>
      <c r="AA527" s="18">
        <v>0</v>
      </c>
      <c r="AB527" s="18">
        <f t="shared" si="533"/>
        <v>5698570.8700000001</v>
      </c>
      <c r="AC527" s="18">
        <v>0</v>
      </c>
      <c r="AD527" s="18">
        <v>0</v>
      </c>
      <c r="AE527" s="18">
        <f t="shared" si="535"/>
        <v>3988999.61</v>
      </c>
      <c r="AF527" s="18">
        <f t="shared" si="488"/>
        <v>1709571.26</v>
      </c>
      <c r="AG527" s="18">
        <v>0</v>
      </c>
      <c r="AH527" s="18">
        <v>0</v>
      </c>
      <c r="AI527" s="73">
        <v>0.746</v>
      </c>
      <c r="AJ527" s="81">
        <f t="shared" si="536"/>
        <v>0.254</v>
      </c>
      <c r="AK527" s="23">
        <f t="shared" si="539"/>
        <v>22435318.399999999</v>
      </c>
      <c r="AL527" s="22">
        <f t="shared" si="537"/>
        <v>16736747.529999999</v>
      </c>
      <c r="AM527" s="22">
        <f t="shared" si="538"/>
        <v>5698570.8700000001</v>
      </c>
      <c r="AN527" s="74" t="b">
        <f t="shared" si="522"/>
        <v>1</v>
      </c>
      <c r="AO527" s="74" t="b">
        <f t="shared" si="523"/>
        <v>1</v>
      </c>
      <c r="AP527" s="74" t="b">
        <f t="shared" si="524"/>
        <v>1</v>
      </c>
      <c r="AQ527" s="5"/>
      <c r="AR527" s="28" t="s">
        <v>1155</v>
      </c>
      <c r="AS527" s="28" t="s">
        <v>1157</v>
      </c>
      <c r="AT527" t="b">
        <f t="shared" si="525"/>
        <v>1</v>
      </c>
      <c r="AU527" t="b">
        <f t="shared" si="526"/>
        <v>1</v>
      </c>
      <c r="AV527" t="b">
        <f t="shared" si="527"/>
        <v>1</v>
      </c>
      <c r="AW527" s="83">
        <f t="shared" si="469"/>
        <v>0</v>
      </c>
      <c r="AX527" s="83">
        <f t="shared" si="470"/>
        <v>0</v>
      </c>
      <c r="AY527" s="72" t="b">
        <f t="shared" si="471"/>
        <v>1</v>
      </c>
    </row>
    <row r="528" spans="1:51" ht="23.25" x14ac:dyDescent="0.35">
      <c r="A528" s="49">
        <v>398</v>
      </c>
      <c r="B528" s="77" t="s">
        <v>486</v>
      </c>
      <c r="C528" s="50">
        <v>400</v>
      </c>
      <c r="D528" s="51">
        <v>43500</v>
      </c>
      <c r="E528" s="52">
        <v>94.7</v>
      </c>
      <c r="F528" s="53">
        <v>8</v>
      </c>
      <c r="G528" s="52">
        <v>94.7</v>
      </c>
      <c r="H528" s="53">
        <v>8</v>
      </c>
      <c r="I528" s="54" t="s">
        <v>1168</v>
      </c>
      <c r="J528" s="54" t="s">
        <v>1169</v>
      </c>
      <c r="K528" s="55">
        <v>8</v>
      </c>
      <c r="L528" s="55">
        <v>8</v>
      </c>
      <c r="M528" s="56">
        <v>94.7</v>
      </c>
      <c r="N528" s="39"/>
      <c r="O528" s="39"/>
      <c r="P528" s="39"/>
      <c r="Q528" s="56">
        <v>94.7</v>
      </c>
      <c r="R528" s="57"/>
      <c r="S528" s="57"/>
      <c r="T528" s="18">
        <f t="shared" si="530"/>
        <v>10273813.6</v>
      </c>
      <c r="U528" s="18">
        <f t="shared" si="531"/>
        <v>7664264.9500000002</v>
      </c>
      <c r="V528" s="18">
        <v>0</v>
      </c>
      <c r="W528" s="18">
        <v>0</v>
      </c>
      <c r="X528" s="18">
        <f t="shared" si="534"/>
        <v>5364985.47</v>
      </c>
      <c r="Y528" s="18">
        <f t="shared" si="532"/>
        <v>2299279.48</v>
      </c>
      <c r="Z528" s="18">
        <v>0</v>
      </c>
      <c r="AA528" s="18">
        <v>0</v>
      </c>
      <c r="AB528" s="18">
        <f t="shared" si="533"/>
        <v>2609548.65</v>
      </c>
      <c r="AC528" s="18">
        <v>0</v>
      </c>
      <c r="AD528" s="18">
        <v>0</v>
      </c>
      <c r="AE528" s="18">
        <f t="shared" si="535"/>
        <v>1826684.06</v>
      </c>
      <c r="AF528" s="18">
        <f t="shared" si="488"/>
        <v>782864.59</v>
      </c>
      <c r="AG528" s="18">
        <v>0</v>
      </c>
      <c r="AH528" s="18">
        <v>0</v>
      </c>
      <c r="AI528" s="73">
        <v>0.746</v>
      </c>
      <c r="AJ528" s="81">
        <f t="shared" si="536"/>
        <v>0.254</v>
      </c>
      <c r="AK528" s="23">
        <f t="shared" si="539"/>
        <v>10273813.6</v>
      </c>
      <c r="AL528" s="22">
        <f t="shared" si="537"/>
        <v>7664264.9500000002</v>
      </c>
      <c r="AM528" s="22">
        <f t="shared" si="538"/>
        <v>2609548.65</v>
      </c>
      <c r="AN528" s="74" t="b">
        <f t="shared" si="522"/>
        <v>1</v>
      </c>
      <c r="AO528" s="74" t="b">
        <f t="shared" si="523"/>
        <v>1</v>
      </c>
      <c r="AP528" s="74" t="b">
        <f t="shared" si="524"/>
        <v>1</v>
      </c>
      <c r="AQ528" s="5"/>
      <c r="AR528" s="28" t="s">
        <v>1155</v>
      </c>
      <c r="AS528" s="28" t="s">
        <v>1157</v>
      </c>
      <c r="AT528" t="b">
        <f t="shared" si="525"/>
        <v>1</v>
      </c>
      <c r="AU528" t="b">
        <f t="shared" si="526"/>
        <v>1</v>
      </c>
      <c r="AV528" t="b">
        <f t="shared" si="527"/>
        <v>1</v>
      </c>
      <c r="AW528" s="83">
        <f t="shared" si="469"/>
        <v>0</v>
      </c>
      <c r="AX528" s="83">
        <f t="shared" si="470"/>
        <v>0</v>
      </c>
      <c r="AY528" s="72" t="b">
        <f t="shared" si="471"/>
        <v>1</v>
      </c>
    </row>
    <row r="529" spans="1:51" ht="23.25" x14ac:dyDescent="0.35">
      <c r="A529" s="49">
        <v>399</v>
      </c>
      <c r="B529" s="77" t="s">
        <v>487</v>
      </c>
      <c r="C529" s="50" t="s">
        <v>488</v>
      </c>
      <c r="D529" s="51">
        <v>44242</v>
      </c>
      <c r="E529" s="52">
        <v>23.04</v>
      </c>
      <c r="F529" s="53">
        <v>1</v>
      </c>
      <c r="G529" s="52">
        <v>23.04</v>
      </c>
      <c r="H529" s="53">
        <v>1</v>
      </c>
      <c r="I529" s="54" t="s">
        <v>1168</v>
      </c>
      <c r="J529" s="54" t="s">
        <v>1169</v>
      </c>
      <c r="K529" s="55">
        <v>1</v>
      </c>
      <c r="L529" s="55">
        <v>1</v>
      </c>
      <c r="M529" s="56">
        <v>23.04</v>
      </c>
      <c r="N529" s="39"/>
      <c r="O529" s="39"/>
      <c r="P529" s="39"/>
      <c r="Q529" s="56">
        <v>23.04</v>
      </c>
      <c r="R529" s="57"/>
      <c r="S529" s="57"/>
      <c r="T529" s="18">
        <f t="shared" si="530"/>
        <v>2499563.52</v>
      </c>
      <c r="U529" s="18">
        <f t="shared" si="531"/>
        <v>1864674.39</v>
      </c>
      <c r="V529" s="18">
        <v>0</v>
      </c>
      <c r="W529" s="18">
        <v>0</v>
      </c>
      <c r="X529" s="18">
        <f t="shared" si="534"/>
        <v>1305272.07</v>
      </c>
      <c r="Y529" s="18">
        <f t="shared" si="532"/>
        <v>559402.31999999995</v>
      </c>
      <c r="Z529" s="18">
        <v>0</v>
      </c>
      <c r="AA529" s="18">
        <v>0</v>
      </c>
      <c r="AB529" s="18">
        <f t="shared" si="533"/>
        <v>634889.13</v>
      </c>
      <c r="AC529" s="18">
        <v>0</v>
      </c>
      <c r="AD529" s="18">
        <v>0</v>
      </c>
      <c r="AE529" s="18">
        <f t="shared" si="535"/>
        <v>444422.39</v>
      </c>
      <c r="AF529" s="18">
        <f t="shared" si="488"/>
        <v>190466.74</v>
      </c>
      <c r="AG529" s="18">
        <v>0</v>
      </c>
      <c r="AH529" s="18">
        <v>0</v>
      </c>
      <c r="AI529" s="73">
        <v>0.746</v>
      </c>
      <c r="AJ529" s="81">
        <f t="shared" si="536"/>
        <v>0.254</v>
      </c>
      <c r="AK529" s="23">
        <f t="shared" si="539"/>
        <v>2499563.52</v>
      </c>
      <c r="AL529" s="22">
        <f t="shared" si="537"/>
        <v>1864674.39</v>
      </c>
      <c r="AM529" s="22">
        <f t="shared" si="538"/>
        <v>634889.13</v>
      </c>
      <c r="AN529" s="74" t="b">
        <f t="shared" si="522"/>
        <v>1</v>
      </c>
      <c r="AO529" s="74" t="b">
        <f t="shared" si="523"/>
        <v>1</v>
      </c>
      <c r="AP529" s="74" t="b">
        <f t="shared" si="524"/>
        <v>1</v>
      </c>
      <c r="AQ529" s="5"/>
      <c r="AR529" s="28" t="s">
        <v>1155</v>
      </c>
      <c r="AS529" s="28" t="s">
        <v>1157</v>
      </c>
      <c r="AT529" t="b">
        <f t="shared" si="525"/>
        <v>1</v>
      </c>
      <c r="AU529" t="b">
        <f t="shared" si="526"/>
        <v>1</v>
      </c>
      <c r="AV529" t="b">
        <f t="shared" si="527"/>
        <v>1</v>
      </c>
      <c r="AW529" s="83">
        <f t="shared" si="469"/>
        <v>0</v>
      </c>
      <c r="AX529" s="83">
        <f t="shared" si="470"/>
        <v>0</v>
      </c>
      <c r="AY529" s="72" t="b">
        <f t="shared" si="471"/>
        <v>1</v>
      </c>
    </row>
    <row r="530" spans="1:51" ht="23.25" x14ac:dyDescent="0.35">
      <c r="A530" s="49">
        <v>400</v>
      </c>
      <c r="B530" s="77" t="s">
        <v>489</v>
      </c>
      <c r="C530" s="50" t="s">
        <v>490</v>
      </c>
      <c r="D530" s="51">
        <v>44242</v>
      </c>
      <c r="E530" s="52">
        <v>206.69</v>
      </c>
      <c r="F530" s="53">
        <v>24</v>
      </c>
      <c r="G530" s="52">
        <v>206.69</v>
      </c>
      <c r="H530" s="53">
        <v>24</v>
      </c>
      <c r="I530" s="54" t="s">
        <v>1168</v>
      </c>
      <c r="J530" s="54" t="s">
        <v>1169</v>
      </c>
      <c r="K530" s="55">
        <v>24</v>
      </c>
      <c r="L530" s="55">
        <v>24</v>
      </c>
      <c r="M530" s="56">
        <v>206.69</v>
      </c>
      <c r="N530" s="39"/>
      <c r="O530" s="39"/>
      <c r="P530" s="39"/>
      <c r="Q530" s="56">
        <v>206.69</v>
      </c>
      <c r="R530" s="57"/>
      <c r="S530" s="57"/>
      <c r="T530" s="18">
        <f t="shared" si="530"/>
        <v>22423384.719999999</v>
      </c>
      <c r="U530" s="18">
        <f t="shared" si="531"/>
        <v>16727845</v>
      </c>
      <c r="V530" s="18">
        <v>0</v>
      </c>
      <c r="W530" s="18">
        <v>0</v>
      </c>
      <c r="X530" s="18">
        <f t="shared" si="534"/>
        <v>11709491.5</v>
      </c>
      <c r="Y530" s="18">
        <f t="shared" si="532"/>
        <v>5018353.5</v>
      </c>
      <c r="Z530" s="18">
        <v>0</v>
      </c>
      <c r="AA530" s="18">
        <v>0</v>
      </c>
      <c r="AB530" s="18">
        <f t="shared" si="533"/>
        <v>5695539.7199999997</v>
      </c>
      <c r="AC530" s="18">
        <v>0</v>
      </c>
      <c r="AD530" s="18">
        <v>0</v>
      </c>
      <c r="AE530" s="18">
        <f t="shared" si="535"/>
        <v>3986877.8</v>
      </c>
      <c r="AF530" s="18">
        <f t="shared" si="488"/>
        <v>1708661.92</v>
      </c>
      <c r="AG530" s="18">
        <v>0</v>
      </c>
      <c r="AH530" s="18">
        <v>0</v>
      </c>
      <c r="AI530" s="73">
        <v>0.746</v>
      </c>
      <c r="AJ530" s="81">
        <f t="shared" si="536"/>
        <v>0.254</v>
      </c>
      <c r="AK530" s="23">
        <f t="shared" si="539"/>
        <v>22423384.719999999</v>
      </c>
      <c r="AL530" s="22">
        <f t="shared" si="537"/>
        <v>16727845</v>
      </c>
      <c r="AM530" s="22">
        <f t="shared" si="538"/>
        <v>5695539.7199999997</v>
      </c>
      <c r="AN530" s="74" t="b">
        <f t="shared" si="522"/>
        <v>1</v>
      </c>
      <c r="AO530" s="74" t="b">
        <f t="shared" si="523"/>
        <v>1</v>
      </c>
      <c r="AP530" s="74" t="b">
        <f t="shared" si="524"/>
        <v>1</v>
      </c>
      <c r="AQ530" s="5"/>
      <c r="AR530" s="28" t="s">
        <v>1155</v>
      </c>
      <c r="AS530" s="28" t="s">
        <v>1157</v>
      </c>
      <c r="AT530" t="b">
        <f t="shared" si="525"/>
        <v>1</v>
      </c>
      <c r="AU530" t="b">
        <f t="shared" si="526"/>
        <v>1</v>
      </c>
      <c r="AV530" t="b">
        <f t="shared" si="527"/>
        <v>1</v>
      </c>
      <c r="AW530" s="83">
        <f t="shared" ref="AW530:AW593" si="540">V530/U530</f>
        <v>0</v>
      </c>
      <c r="AX530" s="83">
        <f t="shared" ref="AX530:AX593" si="541">AC530/AB530</f>
        <v>0</v>
      </c>
      <c r="AY530" s="72" t="b">
        <f t="shared" ref="AY530:AY593" si="542">AW530=AX530</f>
        <v>1</v>
      </c>
    </row>
    <row r="531" spans="1:51" ht="23.25" x14ac:dyDescent="0.35">
      <c r="A531" s="49">
        <v>401</v>
      </c>
      <c r="B531" s="77" t="s">
        <v>491</v>
      </c>
      <c r="C531" s="50" t="s">
        <v>492</v>
      </c>
      <c r="D531" s="51">
        <v>44384</v>
      </c>
      <c r="E531" s="52">
        <v>451.87</v>
      </c>
      <c r="F531" s="53">
        <v>26</v>
      </c>
      <c r="G531" s="52">
        <v>451.87</v>
      </c>
      <c r="H531" s="53">
        <v>26</v>
      </c>
      <c r="I531" s="54" t="s">
        <v>1168</v>
      </c>
      <c r="J531" s="54" t="s">
        <v>1169</v>
      </c>
      <c r="K531" s="55">
        <v>26</v>
      </c>
      <c r="L531" s="55">
        <v>26</v>
      </c>
      <c r="M531" s="56">
        <v>451.87</v>
      </c>
      <c r="N531" s="39"/>
      <c r="O531" s="39"/>
      <c r="P531" s="39"/>
      <c r="Q531" s="56">
        <v>451.87</v>
      </c>
      <c r="R531" s="57"/>
      <c r="S531" s="57"/>
      <c r="T531" s="18">
        <f t="shared" si="530"/>
        <v>49022472.560000002</v>
      </c>
      <c r="U531" s="18">
        <f t="shared" si="531"/>
        <v>36570764.530000001</v>
      </c>
      <c r="V531" s="18">
        <v>0</v>
      </c>
      <c r="W531" s="18">
        <v>0</v>
      </c>
      <c r="X531" s="18">
        <f t="shared" si="534"/>
        <v>25599535.170000002</v>
      </c>
      <c r="Y531" s="18">
        <f t="shared" si="532"/>
        <v>10971229.359999999</v>
      </c>
      <c r="Z531" s="18">
        <v>0</v>
      </c>
      <c r="AA531" s="18">
        <v>0</v>
      </c>
      <c r="AB531" s="18">
        <f t="shared" si="533"/>
        <v>12451708.029999999</v>
      </c>
      <c r="AC531" s="18">
        <v>0</v>
      </c>
      <c r="AD531" s="18">
        <v>0</v>
      </c>
      <c r="AE531" s="18">
        <f t="shared" si="535"/>
        <v>8716195.6199999992</v>
      </c>
      <c r="AF531" s="18">
        <f t="shared" si="488"/>
        <v>3735512.41</v>
      </c>
      <c r="AG531" s="18">
        <v>0</v>
      </c>
      <c r="AH531" s="18">
        <v>0</v>
      </c>
      <c r="AI531" s="73">
        <v>0.746</v>
      </c>
      <c r="AJ531" s="81">
        <f t="shared" si="536"/>
        <v>0.254</v>
      </c>
      <c r="AK531" s="23">
        <f t="shared" si="539"/>
        <v>49022472.560000002</v>
      </c>
      <c r="AL531" s="22">
        <f t="shared" si="537"/>
        <v>36570764.530000001</v>
      </c>
      <c r="AM531" s="22">
        <f t="shared" si="538"/>
        <v>12451708.029999999</v>
      </c>
      <c r="AN531" s="74" t="b">
        <f t="shared" si="522"/>
        <v>1</v>
      </c>
      <c r="AO531" s="74" t="b">
        <f t="shared" si="523"/>
        <v>1</v>
      </c>
      <c r="AP531" s="74" t="b">
        <f t="shared" si="524"/>
        <v>1</v>
      </c>
      <c r="AQ531" s="5"/>
      <c r="AR531" s="28" t="s">
        <v>1155</v>
      </c>
      <c r="AS531" s="28" t="s">
        <v>1157</v>
      </c>
      <c r="AT531" t="b">
        <f t="shared" si="525"/>
        <v>1</v>
      </c>
      <c r="AU531" t="b">
        <f t="shared" si="526"/>
        <v>1</v>
      </c>
      <c r="AV531" t="b">
        <f t="shared" si="527"/>
        <v>1</v>
      </c>
      <c r="AW531" s="83">
        <f t="shared" si="540"/>
        <v>0</v>
      </c>
      <c r="AX531" s="83">
        <f t="shared" si="541"/>
        <v>0</v>
      </c>
      <c r="AY531" s="72" t="b">
        <f t="shared" si="542"/>
        <v>1</v>
      </c>
    </row>
    <row r="532" spans="1:51" ht="23.25" x14ac:dyDescent="0.35">
      <c r="A532" s="49">
        <v>402</v>
      </c>
      <c r="B532" s="77" t="s">
        <v>493</v>
      </c>
      <c r="C532" s="50">
        <v>632</v>
      </c>
      <c r="D532" s="51">
        <v>43182</v>
      </c>
      <c r="E532" s="52">
        <v>158.19999999999999</v>
      </c>
      <c r="F532" s="53">
        <v>6</v>
      </c>
      <c r="G532" s="52">
        <v>158.19999999999999</v>
      </c>
      <c r="H532" s="53">
        <v>6</v>
      </c>
      <c r="I532" s="54" t="s">
        <v>1168</v>
      </c>
      <c r="J532" s="54" t="s">
        <v>1169</v>
      </c>
      <c r="K532" s="55">
        <v>6</v>
      </c>
      <c r="L532" s="55">
        <v>6</v>
      </c>
      <c r="M532" s="56">
        <v>158.19999999999999</v>
      </c>
      <c r="N532" s="39"/>
      <c r="O532" s="39"/>
      <c r="P532" s="39"/>
      <c r="Q532" s="56">
        <v>158.19999999999999</v>
      </c>
      <c r="R532" s="57"/>
      <c r="S532" s="57"/>
      <c r="T532" s="18">
        <f t="shared" si="530"/>
        <v>17162801.600000001</v>
      </c>
      <c r="U532" s="18">
        <f t="shared" si="531"/>
        <v>12803449.99</v>
      </c>
      <c r="V532" s="18">
        <v>0</v>
      </c>
      <c r="W532" s="18">
        <v>0</v>
      </c>
      <c r="X532" s="18">
        <f t="shared" si="534"/>
        <v>8962414.9900000002</v>
      </c>
      <c r="Y532" s="18">
        <f t="shared" si="532"/>
        <v>3841035</v>
      </c>
      <c r="Z532" s="18">
        <v>0</v>
      </c>
      <c r="AA532" s="18">
        <v>0</v>
      </c>
      <c r="AB532" s="18">
        <f t="shared" si="533"/>
        <v>4359351.6100000003</v>
      </c>
      <c r="AC532" s="18">
        <v>0</v>
      </c>
      <c r="AD532" s="18">
        <v>0</v>
      </c>
      <c r="AE532" s="18">
        <f t="shared" si="535"/>
        <v>3051546.13</v>
      </c>
      <c r="AF532" s="18">
        <f t="shared" si="488"/>
        <v>1307805.48</v>
      </c>
      <c r="AG532" s="18">
        <v>0</v>
      </c>
      <c r="AH532" s="18">
        <v>0</v>
      </c>
      <c r="AI532" s="73">
        <v>0.746</v>
      </c>
      <c r="AJ532" s="81">
        <f t="shared" si="536"/>
        <v>0.254</v>
      </c>
      <c r="AK532" s="23">
        <f t="shared" si="539"/>
        <v>17162801.600000001</v>
      </c>
      <c r="AL532" s="22">
        <f t="shared" si="537"/>
        <v>12803449.99</v>
      </c>
      <c r="AM532" s="22">
        <f t="shared" si="538"/>
        <v>4359351.6100000003</v>
      </c>
      <c r="AN532" s="74" t="b">
        <f t="shared" si="522"/>
        <v>1</v>
      </c>
      <c r="AO532" s="74" t="b">
        <f t="shared" si="523"/>
        <v>1</v>
      </c>
      <c r="AP532" s="74" t="b">
        <f t="shared" si="524"/>
        <v>1</v>
      </c>
      <c r="AQ532" s="5"/>
      <c r="AR532" s="28" t="s">
        <v>1155</v>
      </c>
      <c r="AS532" s="28" t="s">
        <v>1157</v>
      </c>
      <c r="AT532" t="b">
        <f t="shared" si="525"/>
        <v>1</v>
      </c>
      <c r="AU532" t="b">
        <f t="shared" si="526"/>
        <v>1</v>
      </c>
      <c r="AV532" t="b">
        <f t="shared" si="527"/>
        <v>1</v>
      </c>
      <c r="AW532" s="83">
        <f t="shared" si="540"/>
        <v>0</v>
      </c>
      <c r="AX532" s="83">
        <f t="shared" si="541"/>
        <v>0</v>
      </c>
      <c r="AY532" s="72" t="b">
        <f t="shared" si="542"/>
        <v>1</v>
      </c>
    </row>
    <row r="533" spans="1:51" ht="23.25" x14ac:dyDescent="0.35">
      <c r="A533" s="49">
        <v>403</v>
      </c>
      <c r="B533" s="77" t="s">
        <v>494</v>
      </c>
      <c r="C533" s="50" t="s">
        <v>495</v>
      </c>
      <c r="D533" s="51">
        <v>44242</v>
      </c>
      <c r="E533" s="52">
        <v>214.6</v>
      </c>
      <c r="F533" s="53">
        <v>17</v>
      </c>
      <c r="G533" s="52">
        <v>214.6</v>
      </c>
      <c r="H533" s="53">
        <v>17</v>
      </c>
      <c r="I533" s="54" t="s">
        <v>1168</v>
      </c>
      <c r="J533" s="54" t="s">
        <v>1169</v>
      </c>
      <c r="K533" s="55">
        <v>17</v>
      </c>
      <c r="L533" s="55">
        <v>17</v>
      </c>
      <c r="M533" s="56">
        <v>214.6</v>
      </c>
      <c r="N533" s="39"/>
      <c r="O533" s="39"/>
      <c r="P533" s="39"/>
      <c r="Q533" s="56">
        <v>214.6</v>
      </c>
      <c r="R533" s="57"/>
      <c r="S533" s="57"/>
      <c r="T533" s="18">
        <f t="shared" si="530"/>
        <v>23281524.800000001</v>
      </c>
      <c r="U533" s="18">
        <f t="shared" si="531"/>
        <v>17368017.5</v>
      </c>
      <c r="V533" s="18">
        <v>0</v>
      </c>
      <c r="W533" s="18">
        <v>0</v>
      </c>
      <c r="X533" s="18">
        <f t="shared" si="534"/>
        <v>12157612.25</v>
      </c>
      <c r="Y533" s="18">
        <f t="shared" si="532"/>
        <v>5210405.25</v>
      </c>
      <c r="Z533" s="18">
        <v>0</v>
      </c>
      <c r="AA533" s="18">
        <v>0</v>
      </c>
      <c r="AB533" s="18">
        <f t="shared" si="533"/>
        <v>5913507.2999999998</v>
      </c>
      <c r="AC533" s="18">
        <v>0</v>
      </c>
      <c r="AD533" s="18">
        <v>0</v>
      </c>
      <c r="AE533" s="18">
        <f t="shared" si="535"/>
        <v>4139455.11</v>
      </c>
      <c r="AF533" s="18">
        <f t="shared" si="488"/>
        <v>1774052.19</v>
      </c>
      <c r="AG533" s="18">
        <v>0</v>
      </c>
      <c r="AH533" s="18">
        <v>0</v>
      </c>
      <c r="AI533" s="73">
        <v>0.746</v>
      </c>
      <c r="AJ533" s="81">
        <f t="shared" si="536"/>
        <v>0.254</v>
      </c>
      <c r="AK533" s="23">
        <f t="shared" si="539"/>
        <v>23281524.800000001</v>
      </c>
      <c r="AL533" s="22">
        <f t="shared" si="537"/>
        <v>17368017.5</v>
      </c>
      <c r="AM533" s="22">
        <f t="shared" si="538"/>
        <v>5913507.2999999998</v>
      </c>
      <c r="AN533" s="74" t="b">
        <f t="shared" si="522"/>
        <v>1</v>
      </c>
      <c r="AO533" s="74" t="b">
        <f t="shared" si="523"/>
        <v>1</v>
      </c>
      <c r="AP533" s="74" t="b">
        <f t="shared" si="524"/>
        <v>1</v>
      </c>
      <c r="AQ533" s="5"/>
      <c r="AR533" s="28" t="s">
        <v>1155</v>
      </c>
      <c r="AS533" s="28" t="s">
        <v>1157</v>
      </c>
      <c r="AT533" t="b">
        <f t="shared" si="525"/>
        <v>1</v>
      </c>
      <c r="AU533" t="b">
        <f t="shared" si="526"/>
        <v>1</v>
      </c>
      <c r="AV533" t="b">
        <f t="shared" si="527"/>
        <v>1</v>
      </c>
      <c r="AW533" s="83">
        <f t="shared" si="540"/>
        <v>0</v>
      </c>
      <c r="AX533" s="83">
        <f t="shared" si="541"/>
        <v>0</v>
      </c>
      <c r="AY533" s="72" t="b">
        <f t="shared" si="542"/>
        <v>1</v>
      </c>
    </row>
    <row r="534" spans="1:51" ht="23.25" x14ac:dyDescent="0.35">
      <c r="A534" s="49">
        <v>404</v>
      </c>
      <c r="B534" s="77" t="s">
        <v>496</v>
      </c>
      <c r="C534" s="50" t="s">
        <v>497</v>
      </c>
      <c r="D534" s="51">
        <v>44242</v>
      </c>
      <c r="E534" s="52">
        <v>219.2</v>
      </c>
      <c r="F534" s="53">
        <v>15</v>
      </c>
      <c r="G534" s="52">
        <v>219.2</v>
      </c>
      <c r="H534" s="53">
        <v>15</v>
      </c>
      <c r="I534" s="54" t="s">
        <v>1168</v>
      </c>
      <c r="J534" s="54" t="s">
        <v>1169</v>
      </c>
      <c r="K534" s="55">
        <v>15</v>
      </c>
      <c r="L534" s="55">
        <v>15</v>
      </c>
      <c r="M534" s="56">
        <v>219.2</v>
      </c>
      <c r="N534" s="39"/>
      <c r="O534" s="39"/>
      <c r="P534" s="39"/>
      <c r="Q534" s="56">
        <v>219.2</v>
      </c>
      <c r="R534" s="57"/>
      <c r="S534" s="57"/>
      <c r="T534" s="18">
        <f t="shared" si="530"/>
        <v>23780569.600000001</v>
      </c>
      <c r="U534" s="18">
        <f t="shared" si="531"/>
        <v>17740304.920000002</v>
      </c>
      <c r="V534" s="18">
        <v>0</v>
      </c>
      <c r="W534" s="18">
        <v>0</v>
      </c>
      <c r="X534" s="18">
        <f t="shared" si="534"/>
        <v>12418213.439999999</v>
      </c>
      <c r="Y534" s="18">
        <f t="shared" si="532"/>
        <v>5322091.4800000004</v>
      </c>
      <c r="Z534" s="18">
        <v>0</v>
      </c>
      <c r="AA534" s="18">
        <v>0</v>
      </c>
      <c r="AB534" s="18">
        <f t="shared" si="533"/>
        <v>6040264.6799999997</v>
      </c>
      <c r="AC534" s="18">
        <v>0</v>
      </c>
      <c r="AD534" s="18">
        <v>0</v>
      </c>
      <c r="AE534" s="18">
        <f t="shared" si="535"/>
        <v>4228185.28</v>
      </c>
      <c r="AF534" s="18">
        <f t="shared" si="488"/>
        <v>1812079.4</v>
      </c>
      <c r="AG534" s="18">
        <v>0</v>
      </c>
      <c r="AH534" s="18">
        <v>0</v>
      </c>
      <c r="AI534" s="73">
        <v>0.746</v>
      </c>
      <c r="AJ534" s="81">
        <f t="shared" si="536"/>
        <v>0.254</v>
      </c>
      <c r="AK534" s="23">
        <f t="shared" si="539"/>
        <v>23780569.600000001</v>
      </c>
      <c r="AL534" s="22">
        <f t="shared" si="537"/>
        <v>17740304.920000002</v>
      </c>
      <c r="AM534" s="22">
        <f t="shared" si="538"/>
        <v>6040264.6799999997</v>
      </c>
      <c r="AN534" s="74" t="b">
        <f t="shared" si="522"/>
        <v>1</v>
      </c>
      <c r="AO534" s="74" t="b">
        <f t="shared" si="523"/>
        <v>1</v>
      </c>
      <c r="AP534" s="74" t="b">
        <f t="shared" si="524"/>
        <v>1</v>
      </c>
      <c r="AQ534" s="5"/>
      <c r="AR534" s="28" t="s">
        <v>1155</v>
      </c>
      <c r="AS534" s="28" t="s">
        <v>1157</v>
      </c>
      <c r="AT534" t="b">
        <f t="shared" si="525"/>
        <v>1</v>
      </c>
      <c r="AU534" t="b">
        <f t="shared" si="526"/>
        <v>1</v>
      </c>
      <c r="AV534" t="b">
        <f t="shared" si="527"/>
        <v>1</v>
      </c>
      <c r="AW534" s="83">
        <f t="shared" si="540"/>
        <v>0</v>
      </c>
      <c r="AX534" s="83">
        <f t="shared" si="541"/>
        <v>0</v>
      </c>
      <c r="AY534" s="72" t="b">
        <f t="shared" si="542"/>
        <v>1</v>
      </c>
    </row>
    <row r="535" spans="1:51" ht="23.25" x14ac:dyDescent="0.35">
      <c r="A535" s="49">
        <v>405</v>
      </c>
      <c r="B535" s="77" t="s">
        <v>498</v>
      </c>
      <c r="C535" s="50" t="s">
        <v>499</v>
      </c>
      <c r="D535" s="51">
        <v>44242</v>
      </c>
      <c r="E535" s="52">
        <v>222.85</v>
      </c>
      <c r="F535" s="53">
        <v>25</v>
      </c>
      <c r="G535" s="52">
        <v>222.85</v>
      </c>
      <c r="H535" s="53">
        <v>25</v>
      </c>
      <c r="I535" s="54" t="s">
        <v>1168</v>
      </c>
      <c r="J535" s="54" t="s">
        <v>1169</v>
      </c>
      <c r="K535" s="55">
        <v>25</v>
      </c>
      <c r="L535" s="55">
        <v>25</v>
      </c>
      <c r="M535" s="56">
        <v>222.85</v>
      </c>
      <c r="N535" s="39"/>
      <c r="O535" s="39"/>
      <c r="P535" s="39"/>
      <c r="Q535" s="56">
        <v>222.85</v>
      </c>
      <c r="R535" s="57"/>
      <c r="S535" s="57"/>
      <c r="T535" s="18">
        <f t="shared" si="530"/>
        <v>24176550.800000001</v>
      </c>
      <c r="U535" s="18">
        <f t="shared" si="531"/>
        <v>18035706.899999999</v>
      </c>
      <c r="V535" s="18">
        <v>0</v>
      </c>
      <c r="W535" s="18">
        <v>0</v>
      </c>
      <c r="X535" s="18">
        <f t="shared" si="534"/>
        <v>12624994.83</v>
      </c>
      <c r="Y535" s="18">
        <f t="shared" si="532"/>
        <v>5410712.0700000003</v>
      </c>
      <c r="Z535" s="18">
        <v>0</v>
      </c>
      <c r="AA535" s="18">
        <v>0</v>
      </c>
      <c r="AB535" s="18">
        <f t="shared" si="533"/>
        <v>6140843.9000000004</v>
      </c>
      <c r="AC535" s="18">
        <v>0</v>
      </c>
      <c r="AD535" s="18">
        <v>0</v>
      </c>
      <c r="AE535" s="18">
        <f t="shared" si="535"/>
        <v>4298590.7300000004</v>
      </c>
      <c r="AF535" s="18">
        <f t="shared" si="488"/>
        <v>1842253.17</v>
      </c>
      <c r="AG535" s="18">
        <v>0</v>
      </c>
      <c r="AH535" s="18">
        <v>0</v>
      </c>
      <c r="AI535" s="73">
        <v>0.746</v>
      </c>
      <c r="AJ535" s="81">
        <f t="shared" si="536"/>
        <v>0.254</v>
      </c>
      <c r="AK535" s="23">
        <f t="shared" si="539"/>
        <v>24176550.800000001</v>
      </c>
      <c r="AL535" s="22">
        <f t="shared" si="537"/>
        <v>18035706.899999999</v>
      </c>
      <c r="AM535" s="22">
        <f t="shared" si="538"/>
        <v>6140843.9000000004</v>
      </c>
      <c r="AN535" s="74" t="b">
        <f t="shared" si="522"/>
        <v>1</v>
      </c>
      <c r="AO535" s="74" t="b">
        <f t="shared" si="523"/>
        <v>1</v>
      </c>
      <c r="AP535" s="74" t="b">
        <f t="shared" si="524"/>
        <v>1</v>
      </c>
      <c r="AQ535" s="5"/>
      <c r="AR535" s="28" t="s">
        <v>1155</v>
      </c>
      <c r="AS535" s="28" t="s">
        <v>1157</v>
      </c>
      <c r="AT535" t="b">
        <f t="shared" si="525"/>
        <v>1</v>
      </c>
      <c r="AU535" t="b">
        <f t="shared" si="526"/>
        <v>1</v>
      </c>
      <c r="AV535" t="b">
        <f t="shared" si="527"/>
        <v>1</v>
      </c>
      <c r="AW535" s="83">
        <f t="shared" si="540"/>
        <v>0</v>
      </c>
      <c r="AX535" s="83">
        <f t="shared" si="541"/>
        <v>0</v>
      </c>
      <c r="AY535" s="72" t="b">
        <f t="shared" si="542"/>
        <v>1</v>
      </c>
    </row>
    <row r="536" spans="1:51" ht="23.25" x14ac:dyDescent="0.35">
      <c r="A536" s="49">
        <v>411</v>
      </c>
      <c r="B536" s="77" t="s">
        <v>507</v>
      </c>
      <c r="C536" s="50" t="s">
        <v>508</v>
      </c>
      <c r="D536" s="51">
        <v>44242</v>
      </c>
      <c r="E536" s="52">
        <v>461.28</v>
      </c>
      <c r="F536" s="53">
        <v>53</v>
      </c>
      <c r="G536" s="52">
        <v>461.28</v>
      </c>
      <c r="H536" s="53">
        <v>53</v>
      </c>
      <c r="I536" s="54" t="s">
        <v>1168</v>
      </c>
      <c r="J536" s="54" t="s">
        <v>1169</v>
      </c>
      <c r="K536" s="55">
        <v>53</v>
      </c>
      <c r="L536" s="55">
        <v>53</v>
      </c>
      <c r="M536" s="56">
        <v>461.28</v>
      </c>
      <c r="N536" s="39"/>
      <c r="O536" s="39"/>
      <c r="P536" s="39"/>
      <c r="Q536" s="56">
        <v>461.28</v>
      </c>
      <c r="R536" s="57"/>
      <c r="S536" s="57"/>
      <c r="T536" s="18">
        <f t="shared" si="530"/>
        <v>50043344.640000001</v>
      </c>
      <c r="U536" s="18">
        <f t="shared" si="531"/>
        <v>37332335.100000001</v>
      </c>
      <c r="V536" s="18">
        <v>19819449.23</v>
      </c>
      <c r="W536" s="18">
        <v>0</v>
      </c>
      <c r="X536" s="18">
        <f>(U536-V536)*0.7</f>
        <v>12259020.109999999</v>
      </c>
      <c r="Y536" s="18">
        <f>U536-X536-V536</f>
        <v>5253865.76</v>
      </c>
      <c r="Z536" s="18">
        <v>0</v>
      </c>
      <c r="AA536" s="18">
        <v>0</v>
      </c>
      <c r="AB536" s="18">
        <f t="shared" si="533"/>
        <v>12711009.539999999</v>
      </c>
      <c r="AC536" s="18">
        <v>6748177.0899999999</v>
      </c>
      <c r="AD536" s="18">
        <v>0</v>
      </c>
      <c r="AE536" s="18">
        <f>(AB536-AC536)*0.65</f>
        <v>3875841.09</v>
      </c>
      <c r="AF536" s="18">
        <f>AB536-AE536-AC536</f>
        <v>2086991.36</v>
      </c>
      <c r="AG536" s="18">
        <v>0</v>
      </c>
      <c r="AH536" s="18">
        <v>0</v>
      </c>
      <c r="AI536" s="73">
        <v>0.746</v>
      </c>
      <c r="AJ536" s="81">
        <f t="shared" si="536"/>
        <v>0.254</v>
      </c>
      <c r="AK536" s="23">
        <f t="shared" si="539"/>
        <v>50043344.640000001</v>
      </c>
      <c r="AL536" s="22">
        <f t="shared" si="537"/>
        <v>37332335.100000001</v>
      </c>
      <c r="AM536" s="22">
        <f t="shared" si="538"/>
        <v>12711009.539999999</v>
      </c>
      <c r="AN536" s="74" t="b">
        <f t="shared" si="522"/>
        <v>1</v>
      </c>
      <c r="AO536" s="74" t="b">
        <f t="shared" si="523"/>
        <v>1</v>
      </c>
      <c r="AP536" s="74" t="b">
        <f t="shared" si="524"/>
        <v>1</v>
      </c>
      <c r="AQ536" s="5"/>
      <c r="AR536" s="28" t="s">
        <v>1155</v>
      </c>
      <c r="AS536" s="28" t="s">
        <v>1157</v>
      </c>
      <c r="AT536" t="b">
        <f t="shared" si="525"/>
        <v>1</v>
      </c>
      <c r="AU536" t="b">
        <f t="shared" si="526"/>
        <v>1</v>
      </c>
      <c r="AV536" t="b">
        <f t="shared" si="527"/>
        <v>1</v>
      </c>
      <c r="AW536" s="83">
        <f t="shared" si="540"/>
        <v>0.53</v>
      </c>
      <c r="AX536" s="83">
        <f t="shared" si="541"/>
        <v>0.53</v>
      </c>
      <c r="AY536" s="72" t="b">
        <f t="shared" si="542"/>
        <v>1</v>
      </c>
    </row>
    <row r="537" spans="1:51" ht="23.25" x14ac:dyDescent="0.35">
      <c r="A537" s="49">
        <v>412</v>
      </c>
      <c r="B537" s="77" t="s">
        <v>509</v>
      </c>
      <c r="C537" s="50" t="s">
        <v>510</v>
      </c>
      <c r="D537" s="51">
        <v>44370</v>
      </c>
      <c r="E537" s="52">
        <v>151.5</v>
      </c>
      <c r="F537" s="53">
        <v>12</v>
      </c>
      <c r="G537" s="52">
        <v>151.5</v>
      </c>
      <c r="H537" s="53">
        <v>12</v>
      </c>
      <c r="I537" s="54" t="s">
        <v>1168</v>
      </c>
      <c r="J537" s="54" t="s">
        <v>1169</v>
      </c>
      <c r="K537" s="55">
        <v>12</v>
      </c>
      <c r="L537" s="55">
        <v>12</v>
      </c>
      <c r="M537" s="56">
        <v>151.5</v>
      </c>
      <c r="N537" s="39"/>
      <c r="O537" s="39"/>
      <c r="P537" s="39"/>
      <c r="Q537" s="56">
        <v>151.5</v>
      </c>
      <c r="R537" s="57"/>
      <c r="S537" s="57"/>
      <c r="T537" s="18">
        <f t="shared" si="530"/>
        <v>16435932</v>
      </c>
      <c r="U537" s="18">
        <f t="shared" si="531"/>
        <v>12261205.27</v>
      </c>
      <c r="V537" s="18">
        <v>0</v>
      </c>
      <c r="W537" s="18">
        <v>0</v>
      </c>
      <c r="X537" s="18">
        <f>U537*0.7</f>
        <v>8582843.6899999995</v>
      </c>
      <c r="Y537" s="18">
        <f t="shared" si="532"/>
        <v>3678361.58</v>
      </c>
      <c r="Z537" s="18">
        <v>0</v>
      </c>
      <c r="AA537" s="18">
        <v>0</v>
      </c>
      <c r="AB537" s="18">
        <f t="shared" si="533"/>
        <v>4174726.73</v>
      </c>
      <c r="AC537" s="18">
        <v>0</v>
      </c>
      <c r="AD537" s="18">
        <v>0</v>
      </c>
      <c r="AE537" s="18">
        <f>AB537*0.7</f>
        <v>2922308.71</v>
      </c>
      <c r="AF537" s="18">
        <f t="shared" si="488"/>
        <v>1252418.02</v>
      </c>
      <c r="AG537" s="18">
        <v>0</v>
      </c>
      <c r="AH537" s="18">
        <v>0</v>
      </c>
      <c r="AI537" s="73">
        <v>0.746</v>
      </c>
      <c r="AJ537" s="81">
        <f t="shared" si="536"/>
        <v>0.254</v>
      </c>
      <c r="AK537" s="23">
        <f t="shared" si="539"/>
        <v>16435932</v>
      </c>
      <c r="AL537" s="22">
        <f t="shared" si="537"/>
        <v>12261205.27</v>
      </c>
      <c r="AM537" s="22">
        <f t="shared" si="538"/>
        <v>4174726.73</v>
      </c>
      <c r="AN537" s="74" t="b">
        <f t="shared" si="522"/>
        <v>1</v>
      </c>
      <c r="AO537" s="74" t="b">
        <f t="shared" si="523"/>
        <v>1</v>
      </c>
      <c r="AP537" s="74" t="b">
        <f t="shared" si="524"/>
        <v>1</v>
      </c>
      <c r="AQ537" s="5"/>
      <c r="AR537" s="28" t="s">
        <v>1155</v>
      </c>
      <c r="AS537" s="28" t="s">
        <v>1157</v>
      </c>
      <c r="AT537" t="b">
        <f t="shared" si="525"/>
        <v>1</v>
      </c>
      <c r="AU537" t="b">
        <f t="shared" si="526"/>
        <v>1</v>
      </c>
      <c r="AV537" t="b">
        <f t="shared" si="527"/>
        <v>1</v>
      </c>
      <c r="AW537" s="83">
        <f t="shared" si="540"/>
        <v>0</v>
      </c>
      <c r="AX537" s="83">
        <f t="shared" si="541"/>
        <v>0</v>
      </c>
      <c r="AY537" s="72" t="b">
        <f t="shared" si="542"/>
        <v>1</v>
      </c>
    </row>
    <row r="538" spans="1:51" ht="23.25" x14ac:dyDescent="0.35">
      <c r="A538" s="49">
        <v>413</v>
      </c>
      <c r="B538" s="77" t="s">
        <v>511</v>
      </c>
      <c r="C538" s="50" t="s">
        <v>512</v>
      </c>
      <c r="D538" s="51">
        <v>44242</v>
      </c>
      <c r="E538" s="52">
        <v>205.7</v>
      </c>
      <c r="F538" s="53">
        <v>12</v>
      </c>
      <c r="G538" s="52">
        <v>205.7</v>
      </c>
      <c r="H538" s="53">
        <v>12</v>
      </c>
      <c r="I538" s="54" t="s">
        <v>1168</v>
      </c>
      <c r="J538" s="54" t="s">
        <v>1169</v>
      </c>
      <c r="K538" s="55">
        <v>12</v>
      </c>
      <c r="L538" s="55">
        <v>12</v>
      </c>
      <c r="M538" s="56">
        <v>205.7</v>
      </c>
      <c r="N538" s="39"/>
      <c r="O538" s="39"/>
      <c r="P538" s="39"/>
      <c r="Q538" s="56">
        <v>205.7</v>
      </c>
      <c r="R538" s="57"/>
      <c r="S538" s="57"/>
      <c r="T538" s="18">
        <f t="shared" si="530"/>
        <v>22315981.600000001</v>
      </c>
      <c r="U538" s="18">
        <f t="shared" si="531"/>
        <v>16647722.27</v>
      </c>
      <c r="V538" s="18">
        <v>0</v>
      </c>
      <c r="W538" s="18">
        <v>0</v>
      </c>
      <c r="X538" s="18">
        <f t="shared" ref="X538:X547" si="543">U538*0.7</f>
        <v>11653405.59</v>
      </c>
      <c r="Y538" s="18">
        <f t="shared" si="532"/>
        <v>4994316.68</v>
      </c>
      <c r="Z538" s="18">
        <v>0</v>
      </c>
      <c r="AA538" s="18">
        <v>0</v>
      </c>
      <c r="AB538" s="18">
        <f t="shared" si="533"/>
        <v>5668259.3300000001</v>
      </c>
      <c r="AC538" s="18">
        <v>0</v>
      </c>
      <c r="AD538" s="18">
        <v>0</v>
      </c>
      <c r="AE538" s="18">
        <f t="shared" ref="AE538:AE547" si="544">AB538*0.7</f>
        <v>3967781.53</v>
      </c>
      <c r="AF538" s="18">
        <f t="shared" si="488"/>
        <v>1700477.8</v>
      </c>
      <c r="AG538" s="18">
        <v>0</v>
      </c>
      <c r="AH538" s="18">
        <v>0</v>
      </c>
      <c r="AI538" s="73">
        <v>0.746</v>
      </c>
      <c r="AJ538" s="81">
        <f t="shared" si="536"/>
        <v>0.254</v>
      </c>
      <c r="AK538" s="23">
        <f t="shared" si="539"/>
        <v>22315981.600000001</v>
      </c>
      <c r="AL538" s="22">
        <f t="shared" si="537"/>
        <v>16647722.27</v>
      </c>
      <c r="AM538" s="22">
        <f t="shared" si="538"/>
        <v>5668259.3300000001</v>
      </c>
      <c r="AN538" s="74" t="b">
        <f t="shared" si="522"/>
        <v>1</v>
      </c>
      <c r="AO538" s="74" t="b">
        <f t="shared" si="523"/>
        <v>1</v>
      </c>
      <c r="AP538" s="74" t="b">
        <f t="shared" si="524"/>
        <v>1</v>
      </c>
      <c r="AQ538" s="5"/>
      <c r="AR538" s="28" t="s">
        <v>1155</v>
      </c>
      <c r="AS538" s="28" t="s">
        <v>1157</v>
      </c>
      <c r="AT538" t="b">
        <f t="shared" si="525"/>
        <v>1</v>
      </c>
      <c r="AU538" t="b">
        <f t="shared" si="526"/>
        <v>1</v>
      </c>
      <c r="AV538" t="b">
        <f t="shared" si="527"/>
        <v>1</v>
      </c>
      <c r="AW538" s="83">
        <f t="shared" si="540"/>
        <v>0</v>
      </c>
      <c r="AX538" s="83">
        <f t="shared" si="541"/>
        <v>0</v>
      </c>
      <c r="AY538" s="72" t="b">
        <f t="shared" si="542"/>
        <v>1</v>
      </c>
    </row>
    <row r="539" spans="1:51" ht="23.25" x14ac:dyDescent="0.35">
      <c r="A539" s="49">
        <v>414</v>
      </c>
      <c r="B539" s="77" t="s">
        <v>513</v>
      </c>
      <c r="C539" s="50" t="s">
        <v>514</v>
      </c>
      <c r="D539" s="51">
        <v>44242</v>
      </c>
      <c r="E539" s="52">
        <v>296.11</v>
      </c>
      <c r="F539" s="53">
        <v>20</v>
      </c>
      <c r="G539" s="52">
        <v>296.11</v>
      </c>
      <c r="H539" s="53">
        <v>20</v>
      </c>
      <c r="I539" s="54" t="s">
        <v>1168</v>
      </c>
      <c r="J539" s="54" t="s">
        <v>1169</v>
      </c>
      <c r="K539" s="55">
        <v>20</v>
      </c>
      <c r="L539" s="55">
        <v>20</v>
      </c>
      <c r="M539" s="56">
        <v>296.11</v>
      </c>
      <c r="N539" s="39"/>
      <c r="O539" s="39"/>
      <c r="P539" s="39"/>
      <c r="Q539" s="56">
        <v>296.11</v>
      </c>
      <c r="R539" s="57"/>
      <c r="S539" s="57"/>
      <c r="T539" s="18">
        <f t="shared" si="530"/>
        <v>32124381.68</v>
      </c>
      <c r="U539" s="18">
        <f t="shared" si="531"/>
        <v>23964788.73</v>
      </c>
      <c r="V539" s="18">
        <v>0</v>
      </c>
      <c r="W539" s="18">
        <v>0</v>
      </c>
      <c r="X539" s="18">
        <f t="shared" si="543"/>
        <v>16775352.109999999</v>
      </c>
      <c r="Y539" s="18">
        <f t="shared" si="532"/>
        <v>7189436.6200000001</v>
      </c>
      <c r="Z539" s="18">
        <v>0</v>
      </c>
      <c r="AA539" s="18">
        <v>0</v>
      </c>
      <c r="AB539" s="18">
        <f t="shared" si="533"/>
        <v>8159592.9500000002</v>
      </c>
      <c r="AC539" s="18">
        <v>0</v>
      </c>
      <c r="AD539" s="18">
        <v>0</v>
      </c>
      <c r="AE539" s="18">
        <f t="shared" si="544"/>
        <v>5711715.0700000003</v>
      </c>
      <c r="AF539" s="18">
        <f t="shared" si="488"/>
        <v>2447877.88</v>
      </c>
      <c r="AG539" s="18">
        <v>0</v>
      </c>
      <c r="AH539" s="18">
        <v>0</v>
      </c>
      <c r="AI539" s="73">
        <v>0.746</v>
      </c>
      <c r="AJ539" s="81">
        <f t="shared" si="536"/>
        <v>0.254</v>
      </c>
      <c r="AK539" s="23">
        <f t="shared" si="539"/>
        <v>32124381.68</v>
      </c>
      <c r="AL539" s="22">
        <f t="shared" si="537"/>
        <v>23964788.73</v>
      </c>
      <c r="AM539" s="22">
        <f t="shared" si="538"/>
        <v>8159592.9500000002</v>
      </c>
      <c r="AN539" s="74" t="b">
        <f t="shared" si="522"/>
        <v>1</v>
      </c>
      <c r="AO539" s="74" t="b">
        <f t="shared" si="523"/>
        <v>1</v>
      </c>
      <c r="AP539" s="74" t="b">
        <f t="shared" si="524"/>
        <v>1</v>
      </c>
      <c r="AQ539" s="5"/>
      <c r="AR539" s="28" t="s">
        <v>1155</v>
      </c>
      <c r="AS539" s="28" t="s">
        <v>1157</v>
      </c>
      <c r="AT539" t="b">
        <f t="shared" si="525"/>
        <v>1</v>
      </c>
      <c r="AU539" t="b">
        <f t="shared" si="526"/>
        <v>1</v>
      </c>
      <c r="AV539" t="b">
        <f t="shared" si="527"/>
        <v>1</v>
      </c>
      <c r="AW539" s="83">
        <f t="shared" si="540"/>
        <v>0</v>
      </c>
      <c r="AX539" s="83">
        <f t="shared" si="541"/>
        <v>0</v>
      </c>
      <c r="AY539" s="72" t="b">
        <f t="shared" si="542"/>
        <v>1</v>
      </c>
    </row>
    <row r="540" spans="1:51" ht="23.25" x14ac:dyDescent="0.35">
      <c r="A540" s="49">
        <v>415</v>
      </c>
      <c r="B540" s="77" t="s">
        <v>515</v>
      </c>
      <c r="C540" s="50">
        <v>8</v>
      </c>
      <c r="D540" s="51">
        <v>43475</v>
      </c>
      <c r="E540" s="52">
        <v>146.30000000000001</v>
      </c>
      <c r="F540" s="53">
        <v>10</v>
      </c>
      <c r="G540" s="52">
        <v>146.30000000000001</v>
      </c>
      <c r="H540" s="53">
        <v>10</v>
      </c>
      <c r="I540" s="54" t="s">
        <v>1168</v>
      </c>
      <c r="J540" s="54" t="s">
        <v>1169</v>
      </c>
      <c r="K540" s="55">
        <v>10</v>
      </c>
      <c r="L540" s="55">
        <v>10</v>
      </c>
      <c r="M540" s="56">
        <v>146.30000000000001</v>
      </c>
      <c r="N540" s="39"/>
      <c r="O540" s="39"/>
      <c r="P540" s="39"/>
      <c r="Q540" s="56">
        <v>146.30000000000001</v>
      </c>
      <c r="R540" s="57"/>
      <c r="S540" s="57"/>
      <c r="T540" s="18">
        <f t="shared" si="530"/>
        <v>15871794.4</v>
      </c>
      <c r="U540" s="18">
        <f t="shared" si="531"/>
        <v>11840358.619999999</v>
      </c>
      <c r="V540" s="18">
        <v>0</v>
      </c>
      <c r="W540" s="18">
        <v>0</v>
      </c>
      <c r="X540" s="18">
        <f t="shared" si="543"/>
        <v>8288251.0300000003</v>
      </c>
      <c r="Y540" s="18">
        <f t="shared" si="532"/>
        <v>3552107.59</v>
      </c>
      <c r="Z540" s="18">
        <v>0</v>
      </c>
      <c r="AA540" s="18">
        <v>0</v>
      </c>
      <c r="AB540" s="18">
        <f t="shared" si="533"/>
        <v>4031435.78</v>
      </c>
      <c r="AC540" s="18">
        <v>0</v>
      </c>
      <c r="AD540" s="18">
        <v>0</v>
      </c>
      <c r="AE540" s="18">
        <f t="shared" si="544"/>
        <v>2822005.05</v>
      </c>
      <c r="AF540" s="18">
        <f t="shared" si="488"/>
        <v>1209430.73</v>
      </c>
      <c r="AG540" s="18">
        <v>0</v>
      </c>
      <c r="AH540" s="18">
        <v>0</v>
      </c>
      <c r="AI540" s="73">
        <v>0.746</v>
      </c>
      <c r="AJ540" s="81">
        <f t="shared" si="536"/>
        <v>0.254</v>
      </c>
      <c r="AK540" s="23">
        <f t="shared" si="539"/>
        <v>15871794.4</v>
      </c>
      <c r="AL540" s="22">
        <f t="shared" si="537"/>
        <v>11840358.619999999</v>
      </c>
      <c r="AM540" s="22">
        <f t="shared" si="538"/>
        <v>4031435.78</v>
      </c>
      <c r="AN540" s="74" t="b">
        <f t="shared" si="522"/>
        <v>1</v>
      </c>
      <c r="AO540" s="74" t="b">
        <f t="shared" si="523"/>
        <v>1</v>
      </c>
      <c r="AP540" s="74" t="b">
        <f t="shared" si="524"/>
        <v>1</v>
      </c>
      <c r="AQ540" s="5"/>
      <c r="AR540" s="28" t="s">
        <v>1155</v>
      </c>
      <c r="AS540" s="28" t="s">
        <v>1157</v>
      </c>
      <c r="AT540" t="b">
        <f t="shared" si="525"/>
        <v>1</v>
      </c>
      <c r="AU540" t="b">
        <f t="shared" si="526"/>
        <v>1</v>
      </c>
      <c r="AV540" t="b">
        <f t="shared" si="527"/>
        <v>1</v>
      </c>
      <c r="AW540" s="83">
        <f t="shared" si="540"/>
        <v>0</v>
      </c>
      <c r="AX540" s="83">
        <f t="shared" si="541"/>
        <v>0</v>
      </c>
      <c r="AY540" s="72" t="b">
        <f t="shared" si="542"/>
        <v>1</v>
      </c>
    </row>
    <row r="541" spans="1:51" ht="23.25" x14ac:dyDescent="0.35">
      <c r="A541" s="49">
        <v>416</v>
      </c>
      <c r="B541" s="77" t="s">
        <v>516</v>
      </c>
      <c r="C541" s="50">
        <v>4666</v>
      </c>
      <c r="D541" s="51">
        <v>44176</v>
      </c>
      <c r="E541" s="52">
        <v>360.16</v>
      </c>
      <c r="F541" s="53">
        <v>22</v>
      </c>
      <c r="G541" s="52">
        <v>360.16</v>
      </c>
      <c r="H541" s="53">
        <v>22</v>
      </c>
      <c r="I541" s="54" t="s">
        <v>1168</v>
      </c>
      <c r="J541" s="54" t="s">
        <v>1169</v>
      </c>
      <c r="K541" s="55">
        <v>22</v>
      </c>
      <c r="L541" s="55">
        <v>22</v>
      </c>
      <c r="M541" s="56">
        <v>360.16</v>
      </c>
      <c r="N541" s="39"/>
      <c r="O541" s="39"/>
      <c r="P541" s="39"/>
      <c r="Q541" s="56">
        <v>360.16</v>
      </c>
      <c r="R541" s="57"/>
      <c r="S541" s="57"/>
      <c r="T541" s="18">
        <f t="shared" si="530"/>
        <v>39073038.079999998</v>
      </c>
      <c r="U541" s="18">
        <f t="shared" si="531"/>
        <v>29148486.41</v>
      </c>
      <c r="V541" s="18">
        <v>0</v>
      </c>
      <c r="W541" s="18">
        <v>0</v>
      </c>
      <c r="X541" s="18">
        <f t="shared" si="543"/>
        <v>20403940.489999998</v>
      </c>
      <c r="Y541" s="18">
        <f t="shared" si="532"/>
        <v>8744545.9199999999</v>
      </c>
      <c r="Z541" s="18">
        <v>0</v>
      </c>
      <c r="AA541" s="18">
        <v>0</v>
      </c>
      <c r="AB541" s="18">
        <f t="shared" si="533"/>
        <v>9924551.6699999999</v>
      </c>
      <c r="AC541" s="18">
        <v>0</v>
      </c>
      <c r="AD541" s="18">
        <v>0</v>
      </c>
      <c r="AE541" s="18">
        <f t="shared" si="544"/>
        <v>6947186.1699999999</v>
      </c>
      <c r="AF541" s="18">
        <f t="shared" si="488"/>
        <v>2977365.5</v>
      </c>
      <c r="AG541" s="18">
        <v>0</v>
      </c>
      <c r="AH541" s="18">
        <v>0</v>
      </c>
      <c r="AI541" s="73">
        <v>0.746</v>
      </c>
      <c r="AJ541" s="81">
        <f t="shared" si="536"/>
        <v>0.254</v>
      </c>
      <c r="AK541" s="23">
        <f t="shared" si="539"/>
        <v>39073038.079999998</v>
      </c>
      <c r="AL541" s="22">
        <f t="shared" si="537"/>
        <v>29148486.41</v>
      </c>
      <c r="AM541" s="22">
        <f t="shared" si="538"/>
        <v>9924551.6699999999</v>
      </c>
      <c r="AN541" s="74" t="b">
        <f t="shared" si="522"/>
        <v>1</v>
      </c>
      <c r="AO541" s="74" t="b">
        <f t="shared" si="523"/>
        <v>1</v>
      </c>
      <c r="AP541" s="74" t="b">
        <f t="shared" si="524"/>
        <v>1</v>
      </c>
      <c r="AQ541" s="5"/>
      <c r="AR541" s="28" t="s">
        <v>1155</v>
      </c>
      <c r="AS541" s="28" t="s">
        <v>1157</v>
      </c>
      <c r="AT541" t="b">
        <f t="shared" si="525"/>
        <v>1</v>
      </c>
      <c r="AU541" t="b">
        <f t="shared" si="526"/>
        <v>1</v>
      </c>
      <c r="AV541" t="b">
        <f t="shared" si="527"/>
        <v>1</v>
      </c>
      <c r="AW541" s="83">
        <f t="shared" si="540"/>
        <v>0</v>
      </c>
      <c r="AX541" s="83">
        <f t="shared" si="541"/>
        <v>0</v>
      </c>
      <c r="AY541" s="72" t="b">
        <f t="shared" si="542"/>
        <v>1</v>
      </c>
    </row>
    <row r="542" spans="1:51" ht="23.25" x14ac:dyDescent="0.35">
      <c r="A542" s="49">
        <v>417</v>
      </c>
      <c r="B542" s="77" t="s">
        <v>517</v>
      </c>
      <c r="C542" s="50" t="s">
        <v>518</v>
      </c>
      <c r="D542" s="51">
        <v>44242</v>
      </c>
      <c r="E542" s="52">
        <v>144.58000000000001</v>
      </c>
      <c r="F542" s="53">
        <v>13</v>
      </c>
      <c r="G542" s="52">
        <v>144.58000000000001</v>
      </c>
      <c r="H542" s="53">
        <v>13</v>
      </c>
      <c r="I542" s="54" t="s">
        <v>1168</v>
      </c>
      <c r="J542" s="54" t="s">
        <v>1169</v>
      </c>
      <c r="K542" s="55">
        <v>12</v>
      </c>
      <c r="L542" s="55">
        <v>12</v>
      </c>
      <c r="M542" s="56">
        <v>144.58000000000001</v>
      </c>
      <c r="N542" s="39"/>
      <c r="O542" s="39"/>
      <c r="P542" s="39"/>
      <c r="Q542" s="56">
        <v>144.58000000000001</v>
      </c>
      <c r="R542" s="57"/>
      <c r="S542" s="57"/>
      <c r="T542" s="18">
        <f t="shared" si="530"/>
        <v>15685195.039999999</v>
      </c>
      <c r="U542" s="18">
        <f t="shared" si="531"/>
        <v>11701155.5</v>
      </c>
      <c r="V542" s="18">
        <v>0</v>
      </c>
      <c r="W542" s="18">
        <v>0</v>
      </c>
      <c r="X542" s="18">
        <f t="shared" si="543"/>
        <v>8190808.8499999996</v>
      </c>
      <c r="Y542" s="18">
        <f t="shared" si="532"/>
        <v>3510346.65</v>
      </c>
      <c r="Z542" s="18">
        <v>0</v>
      </c>
      <c r="AA542" s="18">
        <v>0</v>
      </c>
      <c r="AB542" s="18">
        <f t="shared" si="533"/>
        <v>3984039.54</v>
      </c>
      <c r="AC542" s="18">
        <v>0</v>
      </c>
      <c r="AD542" s="18">
        <v>0</v>
      </c>
      <c r="AE542" s="18">
        <f t="shared" si="544"/>
        <v>2788827.68</v>
      </c>
      <c r="AF542" s="18">
        <f t="shared" ref="AF542:AF547" si="545">AB542-AE542</f>
        <v>1195211.8600000001</v>
      </c>
      <c r="AG542" s="18">
        <v>0</v>
      </c>
      <c r="AH542" s="18">
        <v>0</v>
      </c>
      <c r="AI542" s="73">
        <v>0.746</v>
      </c>
      <c r="AJ542" s="81">
        <f t="shared" si="536"/>
        <v>0.254</v>
      </c>
      <c r="AK542" s="23">
        <f t="shared" si="539"/>
        <v>15685195.039999999</v>
      </c>
      <c r="AL542" s="22">
        <f t="shared" si="537"/>
        <v>11701155.5</v>
      </c>
      <c r="AM542" s="22">
        <f t="shared" si="538"/>
        <v>3984039.54</v>
      </c>
      <c r="AN542" s="74" t="b">
        <f t="shared" si="522"/>
        <v>1</v>
      </c>
      <c r="AO542" s="74" t="b">
        <f t="shared" si="523"/>
        <v>1</v>
      </c>
      <c r="AP542" s="74" t="b">
        <f t="shared" si="524"/>
        <v>1</v>
      </c>
      <c r="AQ542" s="5"/>
      <c r="AR542" s="28" t="s">
        <v>1155</v>
      </c>
      <c r="AS542" s="28" t="s">
        <v>1157</v>
      </c>
      <c r="AT542" t="b">
        <f t="shared" si="525"/>
        <v>1</v>
      </c>
      <c r="AU542" t="b">
        <f t="shared" si="526"/>
        <v>1</v>
      </c>
      <c r="AV542" t="b">
        <f t="shared" si="527"/>
        <v>1</v>
      </c>
      <c r="AW542" s="83">
        <f t="shared" si="540"/>
        <v>0</v>
      </c>
      <c r="AX542" s="83">
        <f t="shared" si="541"/>
        <v>0</v>
      </c>
      <c r="AY542" s="72" t="b">
        <f t="shared" si="542"/>
        <v>1</v>
      </c>
    </row>
    <row r="543" spans="1:51" ht="23.25" x14ac:dyDescent="0.35">
      <c r="A543" s="49">
        <v>418</v>
      </c>
      <c r="B543" s="77" t="s">
        <v>519</v>
      </c>
      <c r="C543" s="50" t="s">
        <v>520</v>
      </c>
      <c r="D543" s="51">
        <v>44242</v>
      </c>
      <c r="E543" s="52">
        <v>138</v>
      </c>
      <c r="F543" s="53">
        <v>9</v>
      </c>
      <c r="G543" s="52">
        <v>138</v>
      </c>
      <c r="H543" s="53">
        <v>9</v>
      </c>
      <c r="I543" s="54" t="s">
        <v>1168</v>
      </c>
      <c r="J543" s="54" t="s">
        <v>1169</v>
      </c>
      <c r="K543" s="55">
        <v>9</v>
      </c>
      <c r="L543" s="55">
        <v>9</v>
      </c>
      <c r="M543" s="56">
        <v>138</v>
      </c>
      <c r="N543" s="39"/>
      <c r="O543" s="39"/>
      <c r="P543" s="39"/>
      <c r="Q543" s="56">
        <v>138</v>
      </c>
      <c r="R543" s="57"/>
      <c r="S543" s="57"/>
      <c r="T543" s="18">
        <f t="shared" si="530"/>
        <v>14971344</v>
      </c>
      <c r="U543" s="18">
        <f t="shared" si="531"/>
        <v>11168622.619999999</v>
      </c>
      <c r="V543" s="18">
        <v>0</v>
      </c>
      <c r="W543" s="18">
        <v>0</v>
      </c>
      <c r="X543" s="18">
        <f t="shared" si="543"/>
        <v>7818035.8300000001</v>
      </c>
      <c r="Y543" s="18">
        <f t="shared" si="532"/>
        <v>3350586.79</v>
      </c>
      <c r="Z543" s="18">
        <v>0</v>
      </c>
      <c r="AA543" s="18">
        <v>0</v>
      </c>
      <c r="AB543" s="18">
        <f t="shared" si="533"/>
        <v>3802721.38</v>
      </c>
      <c r="AC543" s="18">
        <v>0</v>
      </c>
      <c r="AD543" s="18">
        <v>0</v>
      </c>
      <c r="AE543" s="18">
        <f t="shared" si="544"/>
        <v>2661904.9700000002</v>
      </c>
      <c r="AF543" s="18">
        <f t="shared" si="545"/>
        <v>1140816.4099999999</v>
      </c>
      <c r="AG543" s="18">
        <v>0</v>
      </c>
      <c r="AH543" s="18">
        <v>0</v>
      </c>
      <c r="AI543" s="73">
        <v>0.746</v>
      </c>
      <c r="AJ543" s="81">
        <f t="shared" si="536"/>
        <v>0.254</v>
      </c>
      <c r="AK543" s="23">
        <f t="shared" si="539"/>
        <v>14971344</v>
      </c>
      <c r="AL543" s="22">
        <f t="shared" si="537"/>
        <v>11168622.619999999</v>
      </c>
      <c r="AM543" s="22">
        <f t="shared" si="538"/>
        <v>3802721.38</v>
      </c>
      <c r="AN543" s="74" t="b">
        <f t="shared" si="522"/>
        <v>1</v>
      </c>
      <c r="AO543" s="74" t="b">
        <f t="shared" si="523"/>
        <v>1</v>
      </c>
      <c r="AP543" s="74" t="b">
        <f t="shared" si="524"/>
        <v>1</v>
      </c>
      <c r="AQ543" s="5"/>
      <c r="AR543" s="28" t="s">
        <v>1155</v>
      </c>
      <c r="AS543" s="28" t="s">
        <v>1157</v>
      </c>
      <c r="AT543" t="b">
        <f t="shared" si="525"/>
        <v>1</v>
      </c>
      <c r="AU543" t="b">
        <f t="shared" si="526"/>
        <v>1</v>
      </c>
      <c r="AV543" t="b">
        <f t="shared" si="527"/>
        <v>1</v>
      </c>
      <c r="AW543" s="83">
        <f t="shared" si="540"/>
        <v>0</v>
      </c>
      <c r="AX543" s="83">
        <f t="shared" si="541"/>
        <v>0</v>
      </c>
      <c r="AY543" s="72" t="b">
        <f t="shared" si="542"/>
        <v>1</v>
      </c>
    </row>
    <row r="544" spans="1:51" ht="23.25" x14ac:dyDescent="0.35">
      <c r="A544" s="49">
        <v>419</v>
      </c>
      <c r="B544" s="77" t="s">
        <v>521</v>
      </c>
      <c r="C544" s="50">
        <v>6</v>
      </c>
      <c r="D544" s="51">
        <v>43475</v>
      </c>
      <c r="E544" s="52">
        <v>135.27000000000001</v>
      </c>
      <c r="F544" s="53">
        <v>5</v>
      </c>
      <c r="G544" s="52">
        <v>135.27000000000001</v>
      </c>
      <c r="H544" s="53">
        <v>5</v>
      </c>
      <c r="I544" s="54" t="s">
        <v>1168</v>
      </c>
      <c r="J544" s="54" t="s">
        <v>1169</v>
      </c>
      <c r="K544" s="55">
        <v>5</v>
      </c>
      <c r="L544" s="55">
        <v>5</v>
      </c>
      <c r="M544" s="56">
        <v>135.27000000000001</v>
      </c>
      <c r="N544" s="39"/>
      <c r="O544" s="39"/>
      <c r="P544" s="39"/>
      <c r="Q544" s="56">
        <v>135.27000000000001</v>
      </c>
      <c r="R544" s="57"/>
      <c r="S544" s="57"/>
      <c r="T544" s="18">
        <f t="shared" si="530"/>
        <v>14675171.76</v>
      </c>
      <c r="U544" s="18">
        <f t="shared" si="531"/>
        <v>10947678.130000001</v>
      </c>
      <c r="V544" s="18">
        <v>0</v>
      </c>
      <c r="W544" s="18">
        <v>0</v>
      </c>
      <c r="X544" s="18">
        <f t="shared" si="543"/>
        <v>7663374.6900000004</v>
      </c>
      <c r="Y544" s="18">
        <f t="shared" si="532"/>
        <v>3284303.44</v>
      </c>
      <c r="Z544" s="18">
        <v>0</v>
      </c>
      <c r="AA544" s="18">
        <v>0</v>
      </c>
      <c r="AB544" s="18">
        <f t="shared" si="533"/>
        <v>3727493.63</v>
      </c>
      <c r="AC544" s="18">
        <v>0</v>
      </c>
      <c r="AD544" s="18">
        <v>0</v>
      </c>
      <c r="AE544" s="18">
        <f t="shared" si="544"/>
        <v>2609245.54</v>
      </c>
      <c r="AF544" s="18">
        <f t="shared" si="545"/>
        <v>1118248.0900000001</v>
      </c>
      <c r="AG544" s="18">
        <v>0</v>
      </c>
      <c r="AH544" s="18">
        <v>0</v>
      </c>
      <c r="AI544" s="73">
        <v>0.746</v>
      </c>
      <c r="AJ544" s="81">
        <f t="shared" si="536"/>
        <v>0.254</v>
      </c>
      <c r="AK544" s="23">
        <f t="shared" si="539"/>
        <v>14675171.76</v>
      </c>
      <c r="AL544" s="22">
        <f t="shared" si="537"/>
        <v>10947678.130000001</v>
      </c>
      <c r="AM544" s="22">
        <f t="shared" si="538"/>
        <v>3727493.63</v>
      </c>
      <c r="AN544" s="74" t="b">
        <f t="shared" si="522"/>
        <v>1</v>
      </c>
      <c r="AO544" s="74" t="b">
        <f t="shared" si="523"/>
        <v>1</v>
      </c>
      <c r="AP544" s="74" t="b">
        <f t="shared" si="524"/>
        <v>1</v>
      </c>
      <c r="AQ544" s="5"/>
      <c r="AR544" s="28" t="s">
        <v>1155</v>
      </c>
      <c r="AS544" s="28" t="s">
        <v>1157</v>
      </c>
      <c r="AT544" t="b">
        <f t="shared" si="525"/>
        <v>1</v>
      </c>
      <c r="AU544" t="b">
        <f t="shared" si="526"/>
        <v>1</v>
      </c>
      <c r="AV544" t="b">
        <f t="shared" si="527"/>
        <v>1</v>
      </c>
      <c r="AW544" s="83">
        <f t="shared" si="540"/>
        <v>0</v>
      </c>
      <c r="AX544" s="83">
        <f t="shared" si="541"/>
        <v>0</v>
      </c>
      <c r="AY544" s="72" t="b">
        <f t="shared" si="542"/>
        <v>1</v>
      </c>
    </row>
    <row r="545" spans="1:51" ht="23.25" x14ac:dyDescent="0.35">
      <c r="A545" s="49">
        <v>420</v>
      </c>
      <c r="B545" s="77" t="s">
        <v>522</v>
      </c>
      <c r="C545" s="50" t="s">
        <v>523</v>
      </c>
      <c r="D545" s="51">
        <v>44242</v>
      </c>
      <c r="E545" s="52">
        <v>465.3</v>
      </c>
      <c r="F545" s="53">
        <v>16</v>
      </c>
      <c r="G545" s="52">
        <v>465.3</v>
      </c>
      <c r="H545" s="53">
        <v>16</v>
      </c>
      <c r="I545" s="54" t="s">
        <v>1168</v>
      </c>
      <c r="J545" s="54" t="s">
        <v>1169</v>
      </c>
      <c r="K545" s="55">
        <v>16</v>
      </c>
      <c r="L545" s="55">
        <v>16</v>
      </c>
      <c r="M545" s="56">
        <v>465.3</v>
      </c>
      <c r="N545" s="39"/>
      <c r="O545" s="39"/>
      <c r="P545" s="39"/>
      <c r="Q545" s="56">
        <v>465.3</v>
      </c>
      <c r="R545" s="57"/>
      <c r="S545" s="57"/>
      <c r="T545" s="18">
        <f t="shared" si="530"/>
        <v>50479466.399999999</v>
      </c>
      <c r="U545" s="18">
        <f t="shared" si="531"/>
        <v>37657681.93</v>
      </c>
      <c r="V545" s="18">
        <v>0</v>
      </c>
      <c r="W545" s="18">
        <v>0</v>
      </c>
      <c r="X545" s="18">
        <f t="shared" si="543"/>
        <v>26360377.350000001</v>
      </c>
      <c r="Y545" s="18">
        <f t="shared" si="532"/>
        <v>11297304.58</v>
      </c>
      <c r="Z545" s="18">
        <v>0</v>
      </c>
      <c r="AA545" s="18">
        <v>0</v>
      </c>
      <c r="AB545" s="18">
        <f t="shared" si="533"/>
        <v>12821784.470000001</v>
      </c>
      <c r="AC545" s="18">
        <v>0</v>
      </c>
      <c r="AD545" s="18">
        <v>0</v>
      </c>
      <c r="AE545" s="18">
        <f t="shared" si="544"/>
        <v>8975249.1300000008</v>
      </c>
      <c r="AF545" s="18">
        <f t="shared" si="545"/>
        <v>3846535.34</v>
      </c>
      <c r="AG545" s="18">
        <v>0</v>
      </c>
      <c r="AH545" s="18">
        <v>0</v>
      </c>
      <c r="AI545" s="73">
        <v>0.746</v>
      </c>
      <c r="AJ545" s="81">
        <f t="shared" si="536"/>
        <v>0.254</v>
      </c>
      <c r="AK545" s="23">
        <f t="shared" si="539"/>
        <v>50479466.399999999</v>
      </c>
      <c r="AL545" s="22">
        <f t="shared" si="537"/>
        <v>37657681.93</v>
      </c>
      <c r="AM545" s="22">
        <f t="shared" si="538"/>
        <v>12821784.470000001</v>
      </c>
      <c r="AN545" s="74" t="b">
        <f t="shared" si="522"/>
        <v>1</v>
      </c>
      <c r="AO545" s="74" t="b">
        <f t="shared" si="523"/>
        <v>1</v>
      </c>
      <c r="AP545" s="74" t="b">
        <f t="shared" si="524"/>
        <v>1</v>
      </c>
      <c r="AQ545" s="5"/>
      <c r="AR545" s="28" t="s">
        <v>1155</v>
      </c>
      <c r="AS545" s="28" t="s">
        <v>1157</v>
      </c>
      <c r="AT545" t="b">
        <f t="shared" si="525"/>
        <v>1</v>
      </c>
      <c r="AU545" t="b">
        <f t="shared" si="526"/>
        <v>1</v>
      </c>
      <c r="AV545" t="b">
        <f t="shared" si="527"/>
        <v>1</v>
      </c>
      <c r="AW545" s="83">
        <f t="shared" si="540"/>
        <v>0</v>
      </c>
      <c r="AX545" s="83">
        <f t="shared" si="541"/>
        <v>0</v>
      </c>
      <c r="AY545" s="72" t="b">
        <f t="shared" si="542"/>
        <v>1</v>
      </c>
    </row>
    <row r="546" spans="1:51" ht="23.25" x14ac:dyDescent="0.35">
      <c r="A546" s="49">
        <v>421</v>
      </c>
      <c r="B546" s="77" t="s">
        <v>524</v>
      </c>
      <c r="C546" s="50">
        <v>161</v>
      </c>
      <c r="D546" s="51">
        <v>43137</v>
      </c>
      <c r="E546" s="52">
        <v>392</v>
      </c>
      <c r="F546" s="53">
        <v>18</v>
      </c>
      <c r="G546" s="52">
        <v>392</v>
      </c>
      <c r="H546" s="53">
        <v>18</v>
      </c>
      <c r="I546" s="54" t="s">
        <v>1168</v>
      </c>
      <c r="J546" s="54" t="s">
        <v>1169</v>
      </c>
      <c r="K546" s="55">
        <v>18</v>
      </c>
      <c r="L546" s="55">
        <v>18</v>
      </c>
      <c r="M546" s="56">
        <v>392</v>
      </c>
      <c r="N546" s="39"/>
      <c r="O546" s="39"/>
      <c r="P546" s="39"/>
      <c r="Q546" s="56">
        <v>392</v>
      </c>
      <c r="R546" s="57"/>
      <c r="S546" s="57"/>
      <c r="T546" s="18">
        <f t="shared" si="530"/>
        <v>42527296</v>
      </c>
      <c r="U546" s="18">
        <f t="shared" si="531"/>
        <v>31725362.82</v>
      </c>
      <c r="V546" s="18">
        <v>0</v>
      </c>
      <c r="W546" s="18">
        <v>0</v>
      </c>
      <c r="X546" s="18">
        <f t="shared" si="543"/>
        <v>22207753.969999999</v>
      </c>
      <c r="Y546" s="18">
        <f t="shared" si="532"/>
        <v>9517608.8499999996</v>
      </c>
      <c r="Z546" s="18">
        <v>0</v>
      </c>
      <c r="AA546" s="18">
        <v>0</v>
      </c>
      <c r="AB546" s="18">
        <f t="shared" si="533"/>
        <v>10801933.18</v>
      </c>
      <c r="AC546" s="18">
        <v>0</v>
      </c>
      <c r="AD546" s="18">
        <v>0</v>
      </c>
      <c r="AE546" s="18">
        <f t="shared" si="544"/>
        <v>7561353.2300000004</v>
      </c>
      <c r="AF546" s="18">
        <f t="shared" si="545"/>
        <v>3240579.95</v>
      </c>
      <c r="AG546" s="18">
        <v>0</v>
      </c>
      <c r="AH546" s="18">
        <v>0</v>
      </c>
      <c r="AI546" s="73">
        <v>0.746</v>
      </c>
      <c r="AJ546" s="81">
        <f t="shared" si="536"/>
        <v>0.254</v>
      </c>
      <c r="AK546" s="23">
        <f t="shared" si="539"/>
        <v>42527296</v>
      </c>
      <c r="AL546" s="22">
        <f t="shared" si="537"/>
        <v>31725362.82</v>
      </c>
      <c r="AM546" s="22">
        <f t="shared" si="538"/>
        <v>10801933.18</v>
      </c>
      <c r="AN546" s="74" t="b">
        <f t="shared" si="522"/>
        <v>1</v>
      </c>
      <c r="AO546" s="74" t="b">
        <f t="shared" si="523"/>
        <v>1</v>
      </c>
      <c r="AP546" s="74" t="b">
        <f t="shared" si="524"/>
        <v>1</v>
      </c>
      <c r="AQ546" s="5"/>
      <c r="AR546" s="28" t="s">
        <v>1155</v>
      </c>
      <c r="AS546" s="28" t="s">
        <v>1157</v>
      </c>
      <c r="AT546" t="b">
        <f t="shared" si="525"/>
        <v>1</v>
      </c>
      <c r="AU546" t="b">
        <f t="shared" si="526"/>
        <v>1</v>
      </c>
      <c r="AV546" t="b">
        <f t="shared" si="527"/>
        <v>1</v>
      </c>
      <c r="AW546" s="83">
        <f t="shared" si="540"/>
        <v>0</v>
      </c>
      <c r="AX546" s="83">
        <f t="shared" si="541"/>
        <v>0</v>
      </c>
      <c r="AY546" s="72" t="b">
        <f t="shared" si="542"/>
        <v>1</v>
      </c>
    </row>
    <row r="547" spans="1:51" ht="23.25" x14ac:dyDescent="0.35">
      <c r="A547" s="49">
        <v>422</v>
      </c>
      <c r="B547" s="77" t="s">
        <v>525</v>
      </c>
      <c r="C547" s="50" t="s">
        <v>526</v>
      </c>
      <c r="D547" s="51">
        <v>44242</v>
      </c>
      <c r="E547" s="52">
        <v>337.72</v>
      </c>
      <c r="F547" s="53">
        <v>28</v>
      </c>
      <c r="G547" s="52">
        <v>337.72</v>
      </c>
      <c r="H547" s="53">
        <v>28</v>
      </c>
      <c r="I547" s="54" t="s">
        <v>1168</v>
      </c>
      <c r="J547" s="54" t="s">
        <v>1169</v>
      </c>
      <c r="K547" s="55">
        <v>28</v>
      </c>
      <c r="L547" s="55">
        <v>28</v>
      </c>
      <c r="M547" s="56">
        <v>337.72</v>
      </c>
      <c r="N547" s="39"/>
      <c r="O547" s="39"/>
      <c r="P547" s="39"/>
      <c r="Q547" s="56">
        <v>337.72</v>
      </c>
      <c r="R547" s="57"/>
      <c r="S547" s="57"/>
      <c r="T547" s="18">
        <f t="shared" si="530"/>
        <v>36638567.359999999</v>
      </c>
      <c r="U547" s="18">
        <f t="shared" si="531"/>
        <v>27332371.25</v>
      </c>
      <c r="V547" s="18">
        <v>0</v>
      </c>
      <c r="W547" s="18">
        <v>0</v>
      </c>
      <c r="X547" s="18">
        <f t="shared" si="543"/>
        <v>19132659.879999999</v>
      </c>
      <c r="Y547" s="18">
        <f t="shared" si="532"/>
        <v>8199711.3700000001</v>
      </c>
      <c r="Z547" s="18">
        <v>0</v>
      </c>
      <c r="AA547" s="18">
        <v>0</v>
      </c>
      <c r="AB547" s="18">
        <f t="shared" si="533"/>
        <v>9306196.1099999994</v>
      </c>
      <c r="AC547" s="18">
        <v>0</v>
      </c>
      <c r="AD547" s="18">
        <v>0</v>
      </c>
      <c r="AE547" s="18">
        <f t="shared" si="544"/>
        <v>6514337.2800000003</v>
      </c>
      <c r="AF547" s="18">
        <f t="shared" si="545"/>
        <v>2791858.83</v>
      </c>
      <c r="AG547" s="18">
        <v>0</v>
      </c>
      <c r="AH547" s="18">
        <v>0</v>
      </c>
      <c r="AI547" s="73">
        <v>0.746</v>
      </c>
      <c r="AJ547" s="81">
        <f t="shared" si="536"/>
        <v>0.254</v>
      </c>
      <c r="AK547" s="23">
        <f t="shared" si="539"/>
        <v>36638567.359999999</v>
      </c>
      <c r="AL547" s="22">
        <f t="shared" si="537"/>
        <v>27332371.25</v>
      </c>
      <c r="AM547" s="22">
        <f t="shared" si="538"/>
        <v>9306196.1099999994</v>
      </c>
      <c r="AN547" s="74" t="b">
        <f t="shared" si="522"/>
        <v>1</v>
      </c>
      <c r="AO547" s="74" t="b">
        <f t="shared" si="523"/>
        <v>1</v>
      </c>
      <c r="AP547" s="74" t="b">
        <f t="shared" si="524"/>
        <v>1</v>
      </c>
      <c r="AQ547" s="5"/>
      <c r="AR547" s="28" t="s">
        <v>1155</v>
      </c>
      <c r="AS547" s="28" t="s">
        <v>1157</v>
      </c>
      <c r="AT547" t="b">
        <f t="shared" si="525"/>
        <v>1</v>
      </c>
      <c r="AU547" t="b">
        <f t="shared" si="526"/>
        <v>1</v>
      </c>
      <c r="AV547" t="b">
        <f t="shared" si="527"/>
        <v>1</v>
      </c>
      <c r="AW547" s="83">
        <f t="shared" si="540"/>
        <v>0</v>
      </c>
      <c r="AX547" s="83">
        <f t="shared" si="541"/>
        <v>0</v>
      </c>
      <c r="AY547" s="72" t="b">
        <f t="shared" si="542"/>
        <v>1</v>
      </c>
    </row>
    <row r="548" spans="1:51" s="14" customFormat="1" ht="20.25" customHeight="1" x14ac:dyDescent="0.35">
      <c r="A548" s="181" t="s">
        <v>608</v>
      </c>
      <c r="B548" s="181"/>
      <c r="C548" s="181"/>
      <c r="D548" s="181"/>
      <c r="E548" s="58">
        <f>SUM(E549)</f>
        <v>736.2</v>
      </c>
      <c r="F548" s="59">
        <f t="shared" ref="F548:AH548" si="546">SUM(F549)</f>
        <v>54</v>
      </c>
      <c r="G548" s="47">
        <f t="shared" si="546"/>
        <v>736.2</v>
      </c>
      <c r="H548" s="6">
        <f t="shared" si="546"/>
        <v>54</v>
      </c>
      <c r="I548" s="6"/>
      <c r="J548" s="6"/>
      <c r="K548" s="32">
        <f t="shared" si="546"/>
        <v>54</v>
      </c>
      <c r="L548" s="32">
        <f t="shared" si="546"/>
        <v>54</v>
      </c>
      <c r="M548" s="31">
        <f t="shared" si="546"/>
        <v>736.2</v>
      </c>
      <c r="N548" s="32">
        <f t="shared" si="546"/>
        <v>0</v>
      </c>
      <c r="O548" s="32">
        <f t="shared" si="546"/>
        <v>0</v>
      </c>
      <c r="P548" s="32">
        <f t="shared" si="546"/>
        <v>0</v>
      </c>
      <c r="Q548" s="31">
        <f t="shared" si="546"/>
        <v>736.2</v>
      </c>
      <c r="R548" s="48">
        <f t="shared" si="546"/>
        <v>0</v>
      </c>
      <c r="S548" s="48">
        <f t="shared" si="546"/>
        <v>0</v>
      </c>
      <c r="T548" s="19">
        <f t="shared" si="546"/>
        <v>79868865.599999994</v>
      </c>
      <c r="U548" s="19">
        <f t="shared" si="546"/>
        <v>48879745.75</v>
      </c>
      <c r="V548" s="19">
        <f t="shared" si="546"/>
        <v>3864168.98</v>
      </c>
      <c r="W548" s="19">
        <f t="shared" si="546"/>
        <v>0</v>
      </c>
      <c r="X548" s="19">
        <f t="shared" si="546"/>
        <v>45015576.770000003</v>
      </c>
      <c r="Y548" s="19">
        <f t="shared" si="546"/>
        <v>0</v>
      </c>
      <c r="Z548" s="19">
        <f t="shared" si="546"/>
        <v>0</v>
      </c>
      <c r="AA548" s="19">
        <f t="shared" si="546"/>
        <v>0</v>
      </c>
      <c r="AB548" s="19">
        <f t="shared" si="546"/>
        <v>30989119.850000001</v>
      </c>
      <c r="AC548" s="19">
        <f t="shared" si="546"/>
        <v>2449832.62</v>
      </c>
      <c r="AD548" s="19">
        <f t="shared" si="546"/>
        <v>0</v>
      </c>
      <c r="AE548" s="19">
        <f t="shared" si="546"/>
        <v>28539287.23</v>
      </c>
      <c r="AF548" s="19">
        <f t="shared" si="546"/>
        <v>0</v>
      </c>
      <c r="AG548" s="19">
        <f t="shared" si="546"/>
        <v>0</v>
      </c>
      <c r="AH548" s="19">
        <f t="shared" si="546"/>
        <v>0</v>
      </c>
      <c r="AI548" s="73">
        <v>0.61199999999999999</v>
      </c>
      <c r="AJ548" s="73">
        <f t="shared" si="536"/>
        <v>0.38800000000000001</v>
      </c>
      <c r="AK548" s="23">
        <f t="shared" si="539"/>
        <v>79868865.599999994</v>
      </c>
      <c r="AL548" s="23">
        <f t="shared" si="537"/>
        <v>48879745.75</v>
      </c>
      <c r="AM548" s="23">
        <f t="shared" si="538"/>
        <v>30989119.850000001</v>
      </c>
      <c r="AN548" s="74" t="b">
        <f t="shared" si="522"/>
        <v>1</v>
      </c>
      <c r="AO548" s="74" t="b">
        <f t="shared" si="523"/>
        <v>1</v>
      </c>
      <c r="AP548" s="74" t="b">
        <f t="shared" si="524"/>
        <v>1</v>
      </c>
      <c r="AQ548" s="6"/>
      <c r="AR548" s="29"/>
      <c r="AS548" s="29"/>
      <c r="AT548" t="b">
        <f t="shared" si="525"/>
        <v>1</v>
      </c>
      <c r="AU548" t="b">
        <f t="shared" si="526"/>
        <v>1</v>
      </c>
      <c r="AV548" t="b">
        <f t="shared" si="527"/>
        <v>1</v>
      </c>
      <c r="AW548" s="83">
        <f t="shared" si="540"/>
        <v>0.08</v>
      </c>
      <c r="AX548" s="83">
        <f t="shared" si="541"/>
        <v>0.08</v>
      </c>
      <c r="AY548" s="72" t="b">
        <f t="shared" si="542"/>
        <v>1</v>
      </c>
    </row>
    <row r="549" spans="1:51" ht="23.25" x14ac:dyDescent="0.35">
      <c r="A549" s="49">
        <v>499</v>
      </c>
      <c r="B549" s="77" t="s">
        <v>609</v>
      </c>
      <c r="C549" s="50">
        <v>1665</v>
      </c>
      <c r="D549" s="51">
        <v>44477</v>
      </c>
      <c r="E549" s="52">
        <v>736.2</v>
      </c>
      <c r="F549" s="53">
        <v>54</v>
      </c>
      <c r="G549" s="52">
        <v>736.2</v>
      </c>
      <c r="H549" s="53">
        <v>54</v>
      </c>
      <c r="I549" s="54" t="s">
        <v>1167</v>
      </c>
      <c r="J549" s="54" t="s">
        <v>1168</v>
      </c>
      <c r="K549" s="55">
        <v>54</v>
      </c>
      <c r="L549" s="55">
        <v>54</v>
      </c>
      <c r="M549" s="56">
        <v>736.2</v>
      </c>
      <c r="N549" s="39"/>
      <c r="O549" s="39"/>
      <c r="P549" s="39"/>
      <c r="Q549" s="56">
        <v>736.2</v>
      </c>
      <c r="R549" s="57"/>
      <c r="S549" s="57"/>
      <c r="T549" s="18">
        <f>AK549</f>
        <v>79868865.599999994</v>
      </c>
      <c r="U549" s="18">
        <f>T549*AI549</f>
        <v>48879745.75</v>
      </c>
      <c r="V549" s="18">
        <v>3864168.98</v>
      </c>
      <c r="W549" s="18">
        <v>0</v>
      </c>
      <c r="X549" s="18">
        <f>U549-V549</f>
        <v>45015576.770000003</v>
      </c>
      <c r="Y549" s="18">
        <v>0</v>
      </c>
      <c r="Z549" s="18">
        <v>0</v>
      </c>
      <c r="AA549" s="18">
        <v>0</v>
      </c>
      <c r="AB549" s="18">
        <f>T549-U549</f>
        <v>30989119.850000001</v>
      </c>
      <c r="AC549" s="18">
        <v>2449832.62</v>
      </c>
      <c r="AD549" s="18">
        <v>0</v>
      </c>
      <c r="AE549" s="18">
        <f>AB549-AC549</f>
        <v>28539287.23</v>
      </c>
      <c r="AF549" s="18">
        <v>0</v>
      </c>
      <c r="AG549" s="18">
        <v>0</v>
      </c>
      <c r="AH549" s="18">
        <v>0</v>
      </c>
      <c r="AI549" s="81">
        <v>0.61199999999999999</v>
      </c>
      <c r="AJ549" s="81">
        <f t="shared" si="536"/>
        <v>0.38800000000000001</v>
      </c>
      <c r="AK549" s="23">
        <f t="shared" si="539"/>
        <v>79868865.599999994</v>
      </c>
      <c r="AL549" s="22">
        <f t="shared" si="537"/>
        <v>48879745.75</v>
      </c>
      <c r="AM549" s="22">
        <f t="shared" si="538"/>
        <v>30989119.850000001</v>
      </c>
      <c r="AN549" s="74" t="b">
        <f t="shared" si="522"/>
        <v>1</v>
      </c>
      <c r="AO549" s="74" t="b">
        <f t="shared" si="523"/>
        <v>1</v>
      </c>
      <c r="AP549" s="74" t="b">
        <f t="shared" si="524"/>
        <v>1</v>
      </c>
      <c r="AQ549" s="5"/>
      <c r="AR549" s="28" t="s">
        <v>1155</v>
      </c>
      <c r="AS549" s="28" t="s">
        <v>1157</v>
      </c>
      <c r="AT549" t="b">
        <f t="shared" si="525"/>
        <v>1</v>
      </c>
      <c r="AU549" t="b">
        <f t="shared" si="526"/>
        <v>1</v>
      </c>
      <c r="AV549" t="b">
        <f t="shared" si="527"/>
        <v>1</v>
      </c>
      <c r="AW549" s="83">
        <f t="shared" si="540"/>
        <v>0.08</v>
      </c>
      <c r="AX549" s="83">
        <f t="shared" si="541"/>
        <v>0.08</v>
      </c>
      <c r="AY549" s="72" t="b">
        <f t="shared" si="542"/>
        <v>1</v>
      </c>
    </row>
    <row r="550" spans="1:51" s="14" customFormat="1" ht="20.25" customHeight="1" x14ac:dyDescent="0.35">
      <c r="A550" s="181" t="s">
        <v>610</v>
      </c>
      <c r="B550" s="181"/>
      <c r="C550" s="181"/>
      <c r="D550" s="181"/>
      <c r="E550" s="58">
        <f>SUM(E551:E558)</f>
        <v>1462.46</v>
      </c>
      <c r="F550" s="59">
        <f t="shared" ref="F550:AH550" si="547">SUM(F551:F558)</f>
        <v>152</v>
      </c>
      <c r="G550" s="47">
        <f t="shared" si="547"/>
        <v>1497.16</v>
      </c>
      <c r="H550" s="6">
        <f t="shared" si="547"/>
        <v>152</v>
      </c>
      <c r="I550" s="6"/>
      <c r="J550" s="6"/>
      <c r="K550" s="32">
        <f t="shared" ref="K550:M550" si="548">SUM(K551:K558)</f>
        <v>153</v>
      </c>
      <c r="L550" s="32">
        <f t="shared" si="548"/>
        <v>153</v>
      </c>
      <c r="M550" s="31">
        <f t="shared" si="548"/>
        <v>1497.16</v>
      </c>
      <c r="N550" s="32">
        <f t="shared" si="547"/>
        <v>0</v>
      </c>
      <c r="O550" s="32">
        <f t="shared" si="547"/>
        <v>0</v>
      </c>
      <c r="P550" s="32">
        <f t="shared" si="547"/>
        <v>0</v>
      </c>
      <c r="Q550" s="31">
        <f t="shared" si="547"/>
        <v>1497.16</v>
      </c>
      <c r="R550" s="48">
        <f t="shared" si="547"/>
        <v>0</v>
      </c>
      <c r="S550" s="48">
        <f t="shared" si="547"/>
        <v>0</v>
      </c>
      <c r="T550" s="19">
        <f t="shared" si="547"/>
        <v>162423894.08000001</v>
      </c>
      <c r="U550" s="19">
        <f t="shared" si="547"/>
        <v>140496668.38999999</v>
      </c>
      <c r="V550" s="19">
        <f t="shared" si="547"/>
        <v>20888317.489999998</v>
      </c>
      <c r="W550" s="19">
        <f t="shared" si="547"/>
        <v>0</v>
      </c>
      <c r="X550" s="19">
        <f t="shared" si="547"/>
        <v>83725845.650000006</v>
      </c>
      <c r="Y550" s="19">
        <f t="shared" si="547"/>
        <v>35882505.25</v>
      </c>
      <c r="Z550" s="19">
        <f t="shared" si="547"/>
        <v>0</v>
      </c>
      <c r="AA550" s="19">
        <f t="shared" si="547"/>
        <v>0</v>
      </c>
      <c r="AB550" s="19">
        <f t="shared" si="547"/>
        <v>21927225.690000001</v>
      </c>
      <c r="AC550" s="19">
        <f t="shared" si="547"/>
        <v>3260026.43</v>
      </c>
      <c r="AD550" s="19">
        <f t="shared" si="547"/>
        <v>0</v>
      </c>
      <c r="AE550" s="19">
        <f t="shared" si="547"/>
        <v>13067039.49</v>
      </c>
      <c r="AF550" s="19">
        <f t="shared" si="547"/>
        <v>5600159.7699999996</v>
      </c>
      <c r="AG550" s="19">
        <f t="shared" si="547"/>
        <v>0</v>
      </c>
      <c r="AH550" s="19">
        <f t="shared" si="547"/>
        <v>0</v>
      </c>
      <c r="AI550" s="73">
        <v>0.86499999999999999</v>
      </c>
      <c r="AJ550" s="73">
        <f t="shared" ref="AJ550" si="549">1-AI550</f>
        <v>0.13500000000000001</v>
      </c>
      <c r="AK550" s="23">
        <f t="shared" si="539"/>
        <v>162423894.08000001</v>
      </c>
      <c r="AL550" s="23">
        <f t="shared" ref="AL550" si="550">ROUND(AK550*AI550,2)</f>
        <v>140496668.38</v>
      </c>
      <c r="AM550" s="23">
        <f t="shared" ref="AM550" si="551">AK550-AL550</f>
        <v>21927225.699999999</v>
      </c>
      <c r="AN550" s="74" t="b">
        <f t="shared" si="522"/>
        <v>1</v>
      </c>
      <c r="AO550" s="74" t="b">
        <f t="shared" si="523"/>
        <v>0</v>
      </c>
      <c r="AP550" s="74" t="b">
        <f t="shared" si="524"/>
        <v>0</v>
      </c>
      <c r="AQ550" s="6"/>
      <c r="AR550" s="29"/>
      <c r="AS550" s="29"/>
      <c r="AT550" t="b">
        <f t="shared" si="525"/>
        <v>1</v>
      </c>
      <c r="AU550" t="b">
        <f t="shared" si="526"/>
        <v>1</v>
      </c>
      <c r="AV550" t="b">
        <f t="shared" si="527"/>
        <v>1</v>
      </c>
      <c r="AW550" s="83">
        <f t="shared" si="540"/>
        <v>0.15</v>
      </c>
      <c r="AX550" s="83">
        <f t="shared" si="541"/>
        <v>0.15</v>
      </c>
      <c r="AY550" s="72" t="b">
        <f t="shared" si="542"/>
        <v>1</v>
      </c>
    </row>
    <row r="551" spans="1:51" ht="23.25" x14ac:dyDescent="0.35">
      <c r="A551" s="49">
        <v>500</v>
      </c>
      <c r="B551" s="77" t="s">
        <v>611</v>
      </c>
      <c r="C551" s="50">
        <v>1477</v>
      </c>
      <c r="D551" s="51">
        <v>44396</v>
      </c>
      <c r="E551" s="52">
        <v>82.1</v>
      </c>
      <c r="F551" s="53">
        <v>4</v>
      </c>
      <c r="G551" s="52">
        <v>82.1</v>
      </c>
      <c r="H551" s="53">
        <v>4</v>
      </c>
      <c r="I551" s="54" t="s">
        <v>1168</v>
      </c>
      <c r="J551" s="54" t="s">
        <v>1169</v>
      </c>
      <c r="K551" s="55">
        <v>4</v>
      </c>
      <c r="L551" s="55">
        <v>4</v>
      </c>
      <c r="M551" s="56">
        <v>82.1</v>
      </c>
      <c r="N551" s="39"/>
      <c r="O551" s="39"/>
      <c r="P551" s="39"/>
      <c r="Q551" s="56">
        <v>82.1</v>
      </c>
      <c r="R551" s="57"/>
      <c r="S551" s="57"/>
      <c r="T551" s="18">
        <f t="shared" ref="T551:T558" si="552">AK551</f>
        <v>8906864.8000000007</v>
      </c>
      <c r="U551" s="18">
        <f t="shared" ref="U551:U558" si="553">T551*AI551</f>
        <v>7704438.0499999998</v>
      </c>
      <c r="V551" s="18">
        <v>0</v>
      </c>
      <c r="W551" s="18">
        <v>0</v>
      </c>
      <c r="X551" s="18">
        <f>U551*0.7</f>
        <v>5393106.6399999997</v>
      </c>
      <c r="Y551" s="18">
        <f t="shared" ref="Y551:Y558" si="554">U551-X551</f>
        <v>2311331.41</v>
      </c>
      <c r="Z551" s="18">
        <v>0</v>
      </c>
      <c r="AA551" s="18">
        <v>0</v>
      </c>
      <c r="AB551" s="18">
        <f t="shared" ref="AB551:AB558" si="555">T551-U551</f>
        <v>1202426.75</v>
      </c>
      <c r="AC551" s="18">
        <v>0</v>
      </c>
      <c r="AD551" s="18">
        <v>0</v>
      </c>
      <c r="AE551" s="18">
        <f>AB551*0.7</f>
        <v>841698.73</v>
      </c>
      <c r="AF551" s="18">
        <f t="shared" ref="AF551:AF570" si="556">AB551-AE551</f>
        <v>360728.02</v>
      </c>
      <c r="AG551" s="18">
        <v>0</v>
      </c>
      <c r="AH551" s="18">
        <v>0</v>
      </c>
      <c r="AI551" s="73">
        <v>0.86499999999999999</v>
      </c>
      <c r="AJ551" s="81">
        <f t="shared" ref="AJ551:AJ570" si="557">1-AI551</f>
        <v>0.13500000000000001</v>
      </c>
      <c r="AK551" s="23">
        <f t="shared" si="539"/>
        <v>8906864.8000000007</v>
      </c>
      <c r="AL551" s="22">
        <f t="shared" ref="AL551:AL570" si="558">ROUND(AK551*AI551,2)</f>
        <v>7704438.0499999998</v>
      </c>
      <c r="AM551" s="22">
        <f t="shared" ref="AM551:AM570" si="559">AK551-AL551</f>
        <v>1202426.75</v>
      </c>
      <c r="AN551" s="74" t="b">
        <f t="shared" si="522"/>
        <v>1</v>
      </c>
      <c r="AO551" s="74" t="b">
        <f t="shared" si="523"/>
        <v>1</v>
      </c>
      <c r="AP551" s="74" t="b">
        <f t="shared" si="524"/>
        <v>1</v>
      </c>
      <c r="AQ551" s="5"/>
      <c r="AR551" s="28" t="s">
        <v>1155</v>
      </c>
      <c r="AS551" s="28" t="s">
        <v>1157</v>
      </c>
      <c r="AT551" t="b">
        <f t="shared" si="525"/>
        <v>1</v>
      </c>
      <c r="AU551" t="b">
        <f t="shared" si="526"/>
        <v>1</v>
      </c>
      <c r="AV551" t="b">
        <f t="shared" si="527"/>
        <v>1</v>
      </c>
      <c r="AW551" s="83">
        <f t="shared" si="540"/>
        <v>0</v>
      </c>
      <c r="AX551" s="83">
        <f t="shared" si="541"/>
        <v>0</v>
      </c>
      <c r="AY551" s="72" t="b">
        <f t="shared" si="542"/>
        <v>1</v>
      </c>
    </row>
    <row r="552" spans="1:51" ht="23.25" x14ac:dyDescent="0.35">
      <c r="A552" s="49">
        <v>501</v>
      </c>
      <c r="B552" s="77" t="s">
        <v>612</v>
      </c>
      <c r="C552" s="50">
        <v>184</v>
      </c>
      <c r="D552" s="51">
        <v>43129</v>
      </c>
      <c r="E552" s="52">
        <v>82.9</v>
      </c>
      <c r="F552" s="53">
        <v>2</v>
      </c>
      <c r="G552" s="52">
        <v>82.9</v>
      </c>
      <c r="H552" s="53">
        <v>2</v>
      </c>
      <c r="I552" s="54" t="s">
        <v>1168</v>
      </c>
      <c r="J552" s="54" t="s">
        <v>1169</v>
      </c>
      <c r="K552" s="55">
        <v>2</v>
      </c>
      <c r="L552" s="55">
        <v>2</v>
      </c>
      <c r="M552" s="56">
        <v>82.9</v>
      </c>
      <c r="N552" s="39"/>
      <c r="O552" s="39"/>
      <c r="P552" s="39"/>
      <c r="Q552" s="56">
        <v>82.9</v>
      </c>
      <c r="R552" s="57"/>
      <c r="S552" s="57"/>
      <c r="T552" s="18">
        <f t="shared" si="552"/>
        <v>8993655.1999999993</v>
      </c>
      <c r="U552" s="18">
        <f t="shared" si="553"/>
        <v>7779511.75</v>
      </c>
      <c r="V552" s="18">
        <v>0</v>
      </c>
      <c r="W552" s="18">
        <v>0</v>
      </c>
      <c r="X552" s="18">
        <f t="shared" ref="X552:X553" si="560">U552*0.7</f>
        <v>5445658.2300000004</v>
      </c>
      <c r="Y552" s="18">
        <f t="shared" si="554"/>
        <v>2333853.52</v>
      </c>
      <c r="Z552" s="18">
        <v>0</v>
      </c>
      <c r="AA552" s="18">
        <v>0</v>
      </c>
      <c r="AB552" s="18">
        <f t="shared" si="555"/>
        <v>1214143.45</v>
      </c>
      <c r="AC552" s="18">
        <v>0</v>
      </c>
      <c r="AD552" s="18">
        <v>0</v>
      </c>
      <c r="AE552" s="18">
        <f t="shared" ref="AE552:AE553" si="561">AB552*0.7</f>
        <v>849900.42</v>
      </c>
      <c r="AF552" s="18">
        <f t="shared" si="556"/>
        <v>364243.03</v>
      </c>
      <c r="AG552" s="18">
        <v>0</v>
      </c>
      <c r="AH552" s="18">
        <v>0</v>
      </c>
      <c r="AI552" s="73">
        <v>0.86499999999999999</v>
      </c>
      <c r="AJ552" s="81">
        <f t="shared" si="557"/>
        <v>0.13500000000000001</v>
      </c>
      <c r="AK552" s="23">
        <f t="shared" si="539"/>
        <v>8993655.1999999993</v>
      </c>
      <c r="AL552" s="22">
        <f t="shared" si="558"/>
        <v>7779511.75</v>
      </c>
      <c r="AM552" s="22">
        <f t="shared" si="559"/>
        <v>1214143.45</v>
      </c>
      <c r="AN552" s="74" t="b">
        <f t="shared" si="522"/>
        <v>1</v>
      </c>
      <c r="AO552" s="74" t="b">
        <f t="shared" si="523"/>
        <v>1</v>
      </c>
      <c r="AP552" s="74" t="b">
        <f t="shared" si="524"/>
        <v>1</v>
      </c>
      <c r="AQ552" s="5"/>
      <c r="AR552" s="28" t="s">
        <v>1155</v>
      </c>
      <c r="AS552" s="28" t="s">
        <v>1157</v>
      </c>
      <c r="AT552" t="b">
        <f t="shared" si="525"/>
        <v>1</v>
      </c>
      <c r="AU552" t="b">
        <f t="shared" si="526"/>
        <v>1</v>
      </c>
      <c r="AV552" t="b">
        <f t="shared" si="527"/>
        <v>1</v>
      </c>
      <c r="AW552" s="83">
        <f t="shared" si="540"/>
        <v>0</v>
      </c>
      <c r="AX552" s="83">
        <f t="shared" si="541"/>
        <v>0</v>
      </c>
      <c r="AY552" s="72" t="b">
        <f t="shared" si="542"/>
        <v>1</v>
      </c>
    </row>
    <row r="553" spans="1:51" ht="23.25" x14ac:dyDescent="0.35">
      <c r="A553" s="49">
        <v>503</v>
      </c>
      <c r="B553" s="77" t="s">
        <v>614</v>
      </c>
      <c r="C553" s="50">
        <v>1479</v>
      </c>
      <c r="D553" s="51">
        <v>44396</v>
      </c>
      <c r="E553" s="52">
        <v>83.7</v>
      </c>
      <c r="F553" s="53">
        <v>17</v>
      </c>
      <c r="G553" s="52">
        <v>83.7</v>
      </c>
      <c r="H553" s="53">
        <v>17</v>
      </c>
      <c r="I553" s="54" t="s">
        <v>1168</v>
      </c>
      <c r="J553" s="54" t="s">
        <v>1169</v>
      </c>
      <c r="K553" s="55">
        <v>17</v>
      </c>
      <c r="L553" s="55">
        <v>17</v>
      </c>
      <c r="M553" s="56">
        <v>83.7</v>
      </c>
      <c r="N553" s="39"/>
      <c r="O553" s="39"/>
      <c r="P553" s="39"/>
      <c r="Q553" s="56">
        <v>83.7</v>
      </c>
      <c r="R553" s="57"/>
      <c r="S553" s="57"/>
      <c r="T553" s="18">
        <f t="shared" si="552"/>
        <v>9080445.5999999996</v>
      </c>
      <c r="U553" s="18">
        <f t="shared" si="553"/>
        <v>7854585.4400000004</v>
      </c>
      <c r="V553" s="18">
        <v>0</v>
      </c>
      <c r="W553" s="18">
        <v>0</v>
      </c>
      <c r="X553" s="18">
        <f t="shared" si="560"/>
        <v>5498209.8099999996</v>
      </c>
      <c r="Y553" s="18">
        <f t="shared" si="554"/>
        <v>2356375.63</v>
      </c>
      <c r="Z553" s="18">
        <v>0</v>
      </c>
      <c r="AA553" s="18">
        <v>0</v>
      </c>
      <c r="AB553" s="18">
        <f t="shared" si="555"/>
        <v>1225860.1599999999</v>
      </c>
      <c r="AC553" s="18">
        <v>0</v>
      </c>
      <c r="AD553" s="18">
        <v>0</v>
      </c>
      <c r="AE553" s="18">
        <f t="shared" si="561"/>
        <v>858102.11</v>
      </c>
      <c r="AF553" s="18">
        <f t="shared" si="556"/>
        <v>367758.05</v>
      </c>
      <c r="AG553" s="18">
        <v>0</v>
      </c>
      <c r="AH553" s="18">
        <v>0</v>
      </c>
      <c r="AI553" s="73">
        <v>0.86499999999999999</v>
      </c>
      <c r="AJ553" s="81">
        <f t="shared" si="557"/>
        <v>0.13500000000000001</v>
      </c>
      <c r="AK553" s="23">
        <f t="shared" si="539"/>
        <v>9080445.5999999996</v>
      </c>
      <c r="AL553" s="22">
        <f t="shared" si="558"/>
        <v>7854585.4400000004</v>
      </c>
      <c r="AM553" s="22">
        <f t="shared" si="559"/>
        <v>1225860.1599999999</v>
      </c>
      <c r="AN553" s="74" t="b">
        <f t="shared" si="522"/>
        <v>1</v>
      </c>
      <c r="AO553" s="74" t="b">
        <f t="shared" si="523"/>
        <v>1</v>
      </c>
      <c r="AP553" s="74" t="b">
        <f t="shared" si="524"/>
        <v>1</v>
      </c>
      <c r="AQ553" s="5"/>
      <c r="AR553" s="28" t="s">
        <v>1155</v>
      </c>
      <c r="AS553" s="28" t="s">
        <v>1157</v>
      </c>
      <c r="AT553" t="b">
        <f t="shared" si="525"/>
        <v>1</v>
      </c>
      <c r="AU553" t="b">
        <f t="shared" si="526"/>
        <v>1</v>
      </c>
      <c r="AV553" t="b">
        <f t="shared" si="527"/>
        <v>1</v>
      </c>
      <c r="AW553" s="83">
        <f t="shared" si="540"/>
        <v>0</v>
      </c>
      <c r="AX553" s="83">
        <f t="shared" si="541"/>
        <v>0</v>
      </c>
      <c r="AY553" s="72" t="b">
        <f t="shared" si="542"/>
        <v>1</v>
      </c>
    </row>
    <row r="554" spans="1:51" ht="23.25" x14ac:dyDescent="0.35">
      <c r="A554" s="49">
        <v>504</v>
      </c>
      <c r="B554" s="77" t="s">
        <v>615</v>
      </c>
      <c r="C554" s="50">
        <v>2798</v>
      </c>
      <c r="D554" s="51">
        <v>43031</v>
      </c>
      <c r="E554" s="52">
        <v>300.95999999999998</v>
      </c>
      <c r="F554" s="53">
        <v>15</v>
      </c>
      <c r="G554" s="52">
        <v>300.95999999999998</v>
      </c>
      <c r="H554" s="53">
        <v>15</v>
      </c>
      <c r="I554" s="54" t="s">
        <v>1168</v>
      </c>
      <c r="J554" s="54" t="s">
        <v>1169</v>
      </c>
      <c r="K554" s="55">
        <v>15</v>
      </c>
      <c r="L554" s="55">
        <v>15</v>
      </c>
      <c r="M554" s="56">
        <v>300.95999999999998</v>
      </c>
      <c r="N554" s="39"/>
      <c r="O554" s="39"/>
      <c r="P554" s="39"/>
      <c r="Q554" s="56">
        <v>300.95999999999998</v>
      </c>
      <c r="R554" s="57"/>
      <c r="S554" s="57"/>
      <c r="T554" s="18">
        <f t="shared" si="552"/>
        <v>32650548.48</v>
      </c>
      <c r="U554" s="18">
        <f t="shared" si="553"/>
        <v>28242724.440000001</v>
      </c>
      <c r="V554" s="18">
        <v>20888317.489999998</v>
      </c>
      <c r="W554" s="18">
        <v>0</v>
      </c>
      <c r="X554" s="18">
        <f>(U554-V554)*0.7</f>
        <v>5148084.87</v>
      </c>
      <c r="Y554" s="18">
        <f>U554-X554-V554</f>
        <v>2206322.08</v>
      </c>
      <c r="Z554" s="18">
        <v>0</v>
      </c>
      <c r="AA554" s="18">
        <v>0</v>
      </c>
      <c r="AB554" s="18">
        <f t="shared" si="555"/>
        <v>4407824.04</v>
      </c>
      <c r="AC554" s="18">
        <v>3260026.43</v>
      </c>
      <c r="AD554" s="18">
        <v>0</v>
      </c>
      <c r="AE554" s="18">
        <f>(AB554-AC554)*0.7</f>
        <v>803458.33</v>
      </c>
      <c r="AF554" s="18">
        <f>AB554-AE554-AC554</f>
        <v>344339.28</v>
      </c>
      <c r="AG554" s="18">
        <v>0</v>
      </c>
      <c r="AH554" s="18">
        <v>0</v>
      </c>
      <c r="AI554" s="73">
        <v>0.86499999999999999</v>
      </c>
      <c r="AJ554" s="81">
        <f t="shared" si="557"/>
        <v>0.13500000000000001</v>
      </c>
      <c r="AK554" s="23">
        <f t="shared" si="539"/>
        <v>32650548.48</v>
      </c>
      <c r="AL554" s="22">
        <f t="shared" si="558"/>
        <v>28242724.440000001</v>
      </c>
      <c r="AM554" s="22">
        <f t="shared" si="559"/>
        <v>4407824.04</v>
      </c>
      <c r="AN554" s="74" t="b">
        <f t="shared" si="522"/>
        <v>1</v>
      </c>
      <c r="AO554" s="74" t="b">
        <f t="shared" si="523"/>
        <v>1</v>
      </c>
      <c r="AP554" s="74" t="b">
        <f t="shared" si="524"/>
        <v>1</v>
      </c>
      <c r="AQ554" s="5"/>
      <c r="AR554" s="28" t="s">
        <v>1155</v>
      </c>
      <c r="AS554" s="28" t="s">
        <v>1157</v>
      </c>
      <c r="AT554" t="b">
        <f t="shared" si="525"/>
        <v>1</v>
      </c>
      <c r="AU554" t="b">
        <f t="shared" si="526"/>
        <v>1</v>
      </c>
      <c r="AV554" t="b">
        <f t="shared" si="527"/>
        <v>1</v>
      </c>
      <c r="AW554" s="83">
        <f t="shared" si="540"/>
        <v>0.74</v>
      </c>
      <c r="AX554" s="83">
        <f t="shared" si="541"/>
        <v>0.74</v>
      </c>
      <c r="AY554" s="72" t="b">
        <f t="shared" si="542"/>
        <v>1</v>
      </c>
    </row>
    <row r="555" spans="1:51" ht="23.25" x14ac:dyDescent="0.35">
      <c r="A555" s="49">
        <v>505</v>
      </c>
      <c r="B555" s="77" t="s">
        <v>616</v>
      </c>
      <c r="C555" s="50">
        <v>92</v>
      </c>
      <c r="D555" s="51">
        <v>43861</v>
      </c>
      <c r="E555" s="52">
        <v>134.80000000000001</v>
      </c>
      <c r="F555" s="53">
        <v>13</v>
      </c>
      <c r="G555" s="52">
        <v>134.80000000000001</v>
      </c>
      <c r="H555" s="53">
        <v>13</v>
      </c>
      <c r="I555" s="54" t="s">
        <v>1168</v>
      </c>
      <c r="J555" s="54" t="s">
        <v>1169</v>
      </c>
      <c r="K555" s="55">
        <v>13</v>
      </c>
      <c r="L555" s="55">
        <v>13</v>
      </c>
      <c r="M555" s="56">
        <v>134.80000000000001</v>
      </c>
      <c r="N555" s="39"/>
      <c r="O555" s="39"/>
      <c r="P555" s="39"/>
      <c r="Q555" s="56">
        <v>134.80000000000001</v>
      </c>
      <c r="R555" s="57"/>
      <c r="S555" s="57"/>
      <c r="T555" s="18">
        <f t="shared" si="552"/>
        <v>14624182.4</v>
      </c>
      <c r="U555" s="18">
        <f t="shared" si="553"/>
        <v>12649917.779999999</v>
      </c>
      <c r="V555" s="18">
        <v>0</v>
      </c>
      <c r="W555" s="18">
        <v>0</v>
      </c>
      <c r="X555" s="18">
        <f t="shared" ref="X555:X558" si="562">U555*0.7</f>
        <v>8854942.4499999993</v>
      </c>
      <c r="Y555" s="18">
        <f t="shared" si="554"/>
        <v>3794975.33</v>
      </c>
      <c r="Z555" s="18">
        <v>0</v>
      </c>
      <c r="AA555" s="18">
        <v>0</v>
      </c>
      <c r="AB555" s="18">
        <f t="shared" si="555"/>
        <v>1974264.62</v>
      </c>
      <c r="AC555" s="18">
        <v>0</v>
      </c>
      <c r="AD555" s="18">
        <v>0</v>
      </c>
      <c r="AE555" s="18">
        <f>AB555*0.7</f>
        <v>1381985.23</v>
      </c>
      <c r="AF555" s="18">
        <f t="shared" si="556"/>
        <v>592279.39</v>
      </c>
      <c r="AG555" s="18">
        <v>0</v>
      </c>
      <c r="AH555" s="18">
        <v>0</v>
      </c>
      <c r="AI555" s="73">
        <v>0.86499999999999999</v>
      </c>
      <c r="AJ555" s="81">
        <f t="shared" si="557"/>
        <v>0.13500000000000001</v>
      </c>
      <c r="AK555" s="23">
        <f t="shared" si="539"/>
        <v>14624182.4</v>
      </c>
      <c r="AL555" s="22">
        <f t="shared" si="558"/>
        <v>12649917.779999999</v>
      </c>
      <c r="AM555" s="22">
        <f t="shared" si="559"/>
        <v>1974264.62</v>
      </c>
      <c r="AN555" s="74" t="b">
        <f t="shared" si="522"/>
        <v>1</v>
      </c>
      <c r="AO555" s="74" t="b">
        <f t="shared" si="523"/>
        <v>1</v>
      </c>
      <c r="AP555" s="74" t="b">
        <f t="shared" si="524"/>
        <v>1</v>
      </c>
      <c r="AQ555" s="5"/>
      <c r="AR555" s="28" t="s">
        <v>1155</v>
      </c>
      <c r="AS555" s="28" t="s">
        <v>1157</v>
      </c>
      <c r="AT555" t="b">
        <f t="shared" si="525"/>
        <v>1</v>
      </c>
      <c r="AU555" t="b">
        <f t="shared" si="526"/>
        <v>1</v>
      </c>
      <c r="AV555" t="b">
        <f t="shared" si="527"/>
        <v>1</v>
      </c>
      <c r="AW555" s="83">
        <f t="shared" si="540"/>
        <v>0</v>
      </c>
      <c r="AX555" s="83">
        <f t="shared" si="541"/>
        <v>0</v>
      </c>
      <c r="AY555" s="72" t="b">
        <f t="shared" si="542"/>
        <v>1</v>
      </c>
    </row>
    <row r="556" spans="1:51" ht="23.25" x14ac:dyDescent="0.35">
      <c r="A556" s="49">
        <v>506</v>
      </c>
      <c r="B556" s="77" t="s">
        <v>617</v>
      </c>
      <c r="C556" s="50">
        <v>898</v>
      </c>
      <c r="D556" s="51">
        <v>44001</v>
      </c>
      <c r="E556" s="52">
        <v>201.3</v>
      </c>
      <c r="F556" s="53">
        <v>15</v>
      </c>
      <c r="G556" s="52">
        <v>201.3</v>
      </c>
      <c r="H556" s="53">
        <v>15</v>
      </c>
      <c r="I556" s="54" t="s">
        <v>1168</v>
      </c>
      <c r="J556" s="54" t="s">
        <v>1169</v>
      </c>
      <c r="K556" s="55">
        <v>15</v>
      </c>
      <c r="L556" s="55">
        <v>15</v>
      </c>
      <c r="M556" s="56">
        <v>201.3</v>
      </c>
      <c r="N556" s="39"/>
      <c r="O556" s="39"/>
      <c r="P556" s="39"/>
      <c r="Q556" s="56">
        <v>201.3</v>
      </c>
      <c r="R556" s="57"/>
      <c r="S556" s="57"/>
      <c r="T556" s="18">
        <f t="shared" si="552"/>
        <v>21838634.399999999</v>
      </c>
      <c r="U556" s="18">
        <f t="shared" si="553"/>
        <v>18890418.760000002</v>
      </c>
      <c r="V556" s="18">
        <v>0</v>
      </c>
      <c r="W556" s="18">
        <v>0</v>
      </c>
      <c r="X556" s="18">
        <f t="shared" si="562"/>
        <v>13223293.130000001</v>
      </c>
      <c r="Y556" s="18">
        <f t="shared" si="554"/>
        <v>5667125.6299999999</v>
      </c>
      <c r="Z556" s="18">
        <v>0</v>
      </c>
      <c r="AA556" s="18">
        <v>0</v>
      </c>
      <c r="AB556" s="18">
        <f t="shared" si="555"/>
        <v>2948215.64</v>
      </c>
      <c r="AC556" s="18">
        <v>0</v>
      </c>
      <c r="AD556" s="18">
        <v>0</v>
      </c>
      <c r="AE556" s="18">
        <f t="shared" ref="AE556:AE558" si="563">AB556*0.7</f>
        <v>2063750.95</v>
      </c>
      <c r="AF556" s="18">
        <f t="shared" si="556"/>
        <v>884464.69</v>
      </c>
      <c r="AG556" s="18">
        <v>0</v>
      </c>
      <c r="AH556" s="18">
        <v>0</v>
      </c>
      <c r="AI556" s="73">
        <v>0.86499999999999999</v>
      </c>
      <c r="AJ556" s="81">
        <f t="shared" si="557"/>
        <v>0.13500000000000001</v>
      </c>
      <c r="AK556" s="23">
        <f t="shared" si="539"/>
        <v>21838634.399999999</v>
      </c>
      <c r="AL556" s="22">
        <f t="shared" si="558"/>
        <v>18890418.760000002</v>
      </c>
      <c r="AM556" s="22">
        <f t="shared" si="559"/>
        <v>2948215.64</v>
      </c>
      <c r="AN556" s="74" t="b">
        <f t="shared" si="522"/>
        <v>1</v>
      </c>
      <c r="AO556" s="74" t="b">
        <f t="shared" si="523"/>
        <v>1</v>
      </c>
      <c r="AP556" s="74" t="b">
        <f t="shared" si="524"/>
        <v>1</v>
      </c>
      <c r="AQ556" s="5"/>
      <c r="AR556" s="28" t="s">
        <v>1155</v>
      </c>
      <c r="AS556" s="28" t="s">
        <v>1157</v>
      </c>
      <c r="AT556" t="b">
        <f t="shared" si="525"/>
        <v>1</v>
      </c>
      <c r="AU556" t="b">
        <f t="shared" si="526"/>
        <v>1</v>
      </c>
      <c r="AV556" t="b">
        <f t="shared" si="527"/>
        <v>1</v>
      </c>
      <c r="AW556" s="83">
        <f t="shared" si="540"/>
        <v>0</v>
      </c>
      <c r="AX556" s="83">
        <f t="shared" si="541"/>
        <v>0</v>
      </c>
      <c r="AY556" s="72" t="b">
        <f t="shared" si="542"/>
        <v>1</v>
      </c>
    </row>
    <row r="557" spans="1:51" ht="23.25" x14ac:dyDescent="0.35">
      <c r="A557" s="49">
        <v>507</v>
      </c>
      <c r="B557" s="77" t="s">
        <v>618</v>
      </c>
      <c r="C557" s="50">
        <v>1161</v>
      </c>
      <c r="D557" s="51">
        <v>43670</v>
      </c>
      <c r="E557" s="52">
        <v>100.6</v>
      </c>
      <c r="F557" s="53">
        <v>13</v>
      </c>
      <c r="G557" s="52">
        <v>135.30000000000001</v>
      </c>
      <c r="H557" s="53">
        <v>13</v>
      </c>
      <c r="I557" s="54" t="s">
        <v>1168</v>
      </c>
      <c r="J557" s="54" t="s">
        <v>1169</v>
      </c>
      <c r="K557" s="55">
        <v>14</v>
      </c>
      <c r="L557" s="55">
        <v>14</v>
      </c>
      <c r="M557" s="79">
        <v>135.30000000000001</v>
      </c>
      <c r="N557" s="39"/>
      <c r="O557" s="39"/>
      <c r="P557" s="39"/>
      <c r="Q557" s="56">
        <v>135.30000000000001</v>
      </c>
      <c r="R557" s="57"/>
      <c r="S557" s="57"/>
      <c r="T557" s="18">
        <f t="shared" si="552"/>
        <v>14678426.4</v>
      </c>
      <c r="U557" s="18">
        <f t="shared" si="553"/>
        <v>12696838.84</v>
      </c>
      <c r="V557" s="18">
        <v>0</v>
      </c>
      <c r="W557" s="18">
        <v>0</v>
      </c>
      <c r="X557" s="18">
        <f t="shared" si="562"/>
        <v>8887787.1899999995</v>
      </c>
      <c r="Y557" s="18">
        <f t="shared" si="554"/>
        <v>3809051.65</v>
      </c>
      <c r="Z557" s="18">
        <v>0</v>
      </c>
      <c r="AA557" s="18">
        <v>0</v>
      </c>
      <c r="AB557" s="18">
        <f t="shared" si="555"/>
        <v>1981587.56</v>
      </c>
      <c r="AC557" s="18">
        <v>0</v>
      </c>
      <c r="AD557" s="18">
        <v>0</v>
      </c>
      <c r="AE557" s="18">
        <f t="shared" si="563"/>
        <v>1387111.29</v>
      </c>
      <c r="AF557" s="18">
        <f t="shared" si="556"/>
        <v>594476.27</v>
      </c>
      <c r="AG557" s="18">
        <v>0</v>
      </c>
      <c r="AH557" s="18">
        <v>0</v>
      </c>
      <c r="AI557" s="73">
        <v>0.86499999999999999</v>
      </c>
      <c r="AJ557" s="81">
        <f t="shared" si="557"/>
        <v>0.13500000000000001</v>
      </c>
      <c r="AK557" s="23">
        <f t="shared" si="539"/>
        <v>14678426.4</v>
      </c>
      <c r="AL557" s="22">
        <f t="shared" si="558"/>
        <v>12696838.84</v>
      </c>
      <c r="AM557" s="22">
        <f t="shared" si="559"/>
        <v>1981587.56</v>
      </c>
      <c r="AN557" s="74" t="b">
        <f t="shared" si="522"/>
        <v>1</v>
      </c>
      <c r="AO557" s="74" t="b">
        <f t="shared" si="523"/>
        <v>1</v>
      </c>
      <c r="AP557" s="74" t="b">
        <f t="shared" si="524"/>
        <v>1</v>
      </c>
      <c r="AQ557" s="5"/>
      <c r="AR557" s="28" t="s">
        <v>1155</v>
      </c>
      <c r="AS557" s="28" t="s">
        <v>1157</v>
      </c>
      <c r="AT557" t="b">
        <f t="shared" si="525"/>
        <v>1</v>
      </c>
      <c r="AU557" t="b">
        <f t="shared" si="526"/>
        <v>1</v>
      </c>
      <c r="AV557" t="b">
        <f t="shared" si="527"/>
        <v>1</v>
      </c>
      <c r="AW557" s="83">
        <f t="shared" si="540"/>
        <v>0</v>
      </c>
      <c r="AX557" s="83">
        <f t="shared" si="541"/>
        <v>0</v>
      </c>
      <c r="AY557" s="72" t="b">
        <f t="shared" si="542"/>
        <v>1</v>
      </c>
    </row>
    <row r="558" spans="1:51" ht="23.25" x14ac:dyDescent="0.35">
      <c r="A558" s="49">
        <v>508</v>
      </c>
      <c r="B558" s="77" t="s">
        <v>619</v>
      </c>
      <c r="C558" s="50">
        <v>2393</v>
      </c>
      <c r="D558" s="51">
        <v>43381</v>
      </c>
      <c r="E558" s="52">
        <v>476.1</v>
      </c>
      <c r="F558" s="53">
        <v>73</v>
      </c>
      <c r="G558" s="52">
        <v>476.1</v>
      </c>
      <c r="H558" s="53">
        <v>73</v>
      </c>
      <c r="I558" s="54" t="s">
        <v>1168</v>
      </c>
      <c r="J558" s="54" t="s">
        <v>1169</v>
      </c>
      <c r="K558" s="55">
        <v>73</v>
      </c>
      <c r="L558" s="55">
        <v>73</v>
      </c>
      <c r="M558" s="56">
        <v>476.1</v>
      </c>
      <c r="N558" s="39"/>
      <c r="O558" s="39"/>
      <c r="P558" s="39"/>
      <c r="Q558" s="56">
        <v>476.1</v>
      </c>
      <c r="R558" s="57"/>
      <c r="S558" s="57"/>
      <c r="T558" s="18">
        <f t="shared" si="552"/>
        <v>51651136.799999997</v>
      </c>
      <c r="U558" s="18">
        <f t="shared" si="553"/>
        <v>44678233.329999998</v>
      </c>
      <c r="V558" s="18">
        <v>0</v>
      </c>
      <c r="W558" s="18">
        <v>0</v>
      </c>
      <c r="X558" s="18">
        <f t="shared" si="562"/>
        <v>31274763.329999998</v>
      </c>
      <c r="Y558" s="18">
        <f t="shared" si="554"/>
        <v>13403470</v>
      </c>
      <c r="Z558" s="18">
        <v>0</v>
      </c>
      <c r="AA558" s="18">
        <v>0</v>
      </c>
      <c r="AB558" s="18">
        <f t="shared" si="555"/>
        <v>6972903.4699999997</v>
      </c>
      <c r="AC558" s="18">
        <v>0</v>
      </c>
      <c r="AD558" s="18">
        <v>0</v>
      </c>
      <c r="AE558" s="18">
        <f t="shared" si="563"/>
        <v>4881032.43</v>
      </c>
      <c r="AF558" s="18">
        <f t="shared" si="556"/>
        <v>2091871.04</v>
      </c>
      <c r="AG558" s="18">
        <v>0</v>
      </c>
      <c r="AH558" s="18">
        <v>0</v>
      </c>
      <c r="AI558" s="73">
        <v>0.86499999999999999</v>
      </c>
      <c r="AJ558" s="81">
        <f t="shared" si="557"/>
        <v>0.13500000000000001</v>
      </c>
      <c r="AK558" s="23">
        <f t="shared" si="539"/>
        <v>51651136.799999997</v>
      </c>
      <c r="AL558" s="22">
        <f t="shared" si="558"/>
        <v>44678233.329999998</v>
      </c>
      <c r="AM558" s="22">
        <f t="shared" si="559"/>
        <v>6972903.4699999997</v>
      </c>
      <c r="AN558" s="74" t="b">
        <f t="shared" si="522"/>
        <v>1</v>
      </c>
      <c r="AO558" s="74" t="b">
        <f t="shared" si="523"/>
        <v>1</v>
      </c>
      <c r="AP558" s="74" t="b">
        <f t="shared" si="524"/>
        <v>1</v>
      </c>
      <c r="AQ558" s="5"/>
      <c r="AR558" s="28" t="s">
        <v>1155</v>
      </c>
      <c r="AS558" s="28" t="s">
        <v>1157</v>
      </c>
      <c r="AT558" t="b">
        <f t="shared" si="525"/>
        <v>1</v>
      </c>
      <c r="AU558" t="b">
        <f t="shared" si="526"/>
        <v>1</v>
      </c>
      <c r="AV558" t="b">
        <f t="shared" si="527"/>
        <v>1</v>
      </c>
      <c r="AW558" s="83">
        <f t="shared" si="540"/>
        <v>0</v>
      </c>
      <c r="AX558" s="83">
        <f t="shared" si="541"/>
        <v>0</v>
      </c>
      <c r="AY558" s="72" t="b">
        <f t="shared" si="542"/>
        <v>1</v>
      </c>
    </row>
    <row r="559" spans="1:51" s="14" customFormat="1" ht="20.25" customHeight="1" x14ac:dyDescent="0.35">
      <c r="A559" s="181" t="s">
        <v>732</v>
      </c>
      <c r="B559" s="181"/>
      <c r="C559" s="181"/>
      <c r="D559" s="181"/>
      <c r="E559" s="58">
        <f>SUM(E560:E564)</f>
        <v>1065.5999999999999</v>
      </c>
      <c r="F559" s="58">
        <f t="shared" ref="F559:AH559" si="564">SUM(F560:F564)</f>
        <v>66</v>
      </c>
      <c r="G559" s="47">
        <f t="shared" si="564"/>
        <v>1065.5999999999999</v>
      </c>
      <c r="H559" s="47">
        <f t="shared" si="564"/>
        <v>66</v>
      </c>
      <c r="I559" s="47"/>
      <c r="J559" s="47"/>
      <c r="K559" s="31">
        <f t="shared" ref="K559:M559" si="565">SUM(K560:K564)</f>
        <v>66</v>
      </c>
      <c r="L559" s="31">
        <f t="shared" si="565"/>
        <v>66</v>
      </c>
      <c r="M559" s="31">
        <f t="shared" si="565"/>
        <v>1065.5999999999999</v>
      </c>
      <c r="N559" s="32">
        <f t="shared" si="564"/>
        <v>0</v>
      </c>
      <c r="O559" s="32">
        <f t="shared" si="564"/>
        <v>0</v>
      </c>
      <c r="P559" s="32">
        <f t="shared" si="564"/>
        <v>0</v>
      </c>
      <c r="Q559" s="31">
        <f t="shared" si="564"/>
        <v>1065.5999999999999</v>
      </c>
      <c r="R559" s="47">
        <f t="shared" si="564"/>
        <v>0</v>
      </c>
      <c r="S559" s="47">
        <f t="shared" si="564"/>
        <v>0</v>
      </c>
      <c r="T559" s="47">
        <f t="shared" si="564"/>
        <v>115604812.8</v>
      </c>
      <c r="U559" s="47">
        <f t="shared" si="564"/>
        <v>87166028.849999994</v>
      </c>
      <c r="V559" s="31">
        <f t="shared" si="564"/>
        <v>4556257.33</v>
      </c>
      <c r="W559" s="31">
        <f t="shared" si="564"/>
        <v>0</v>
      </c>
      <c r="X559" s="31">
        <f t="shared" si="564"/>
        <v>82609771.519999996</v>
      </c>
      <c r="Y559" s="31">
        <f t="shared" si="564"/>
        <v>0</v>
      </c>
      <c r="Z559" s="31">
        <f t="shared" si="564"/>
        <v>0</v>
      </c>
      <c r="AA559" s="31">
        <f t="shared" si="564"/>
        <v>0</v>
      </c>
      <c r="AB559" s="31">
        <f t="shared" si="564"/>
        <v>28438783.949999999</v>
      </c>
      <c r="AC559" s="31">
        <f t="shared" si="564"/>
        <v>1486524.27</v>
      </c>
      <c r="AD559" s="31">
        <f t="shared" si="564"/>
        <v>0</v>
      </c>
      <c r="AE559" s="31">
        <f t="shared" si="564"/>
        <v>26952259.68</v>
      </c>
      <c r="AF559" s="31">
        <f t="shared" si="564"/>
        <v>0</v>
      </c>
      <c r="AG559" s="31">
        <f t="shared" si="564"/>
        <v>0</v>
      </c>
      <c r="AH559" s="31">
        <f t="shared" si="564"/>
        <v>0</v>
      </c>
      <c r="AI559" s="73">
        <v>0.754</v>
      </c>
      <c r="AJ559" s="73">
        <f t="shared" si="557"/>
        <v>0.246</v>
      </c>
      <c r="AK559" s="23">
        <f t="shared" si="539"/>
        <v>115604812.8</v>
      </c>
      <c r="AL559" s="23">
        <f t="shared" si="558"/>
        <v>87166028.849999994</v>
      </c>
      <c r="AM559" s="23">
        <f t="shared" si="559"/>
        <v>28438783.949999999</v>
      </c>
      <c r="AN559" s="74" t="b">
        <f t="shared" si="522"/>
        <v>1</v>
      </c>
      <c r="AO559" s="74" t="b">
        <f t="shared" si="523"/>
        <v>1</v>
      </c>
      <c r="AP559" s="74" t="b">
        <f t="shared" si="524"/>
        <v>1</v>
      </c>
      <c r="AQ559" s="6"/>
      <c r="AR559" s="29"/>
      <c r="AS559" s="29"/>
      <c r="AT559" t="b">
        <f t="shared" si="525"/>
        <v>1</v>
      </c>
      <c r="AU559" t="b">
        <f t="shared" si="526"/>
        <v>1</v>
      </c>
      <c r="AV559" t="b">
        <f t="shared" si="527"/>
        <v>1</v>
      </c>
      <c r="AW559" s="83">
        <f t="shared" si="540"/>
        <v>0.05</v>
      </c>
      <c r="AX559" s="83">
        <f t="shared" si="541"/>
        <v>0.05</v>
      </c>
      <c r="AY559" s="72" t="b">
        <f t="shared" si="542"/>
        <v>1</v>
      </c>
    </row>
    <row r="560" spans="1:51" ht="23.25" x14ac:dyDescent="0.35">
      <c r="A560" s="49">
        <v>635</v>
      </c>
      <c r="B560" s="77" t="s">
        <v>735</v>
      </c>
      <c r="C560" s="50">
        <v>213</v>
      </c>
      <c r="D560" s="51">
        <v>44228</v>
      </c>
      <c r="E560" s="52">
        <v>102.4</v>
      </c>
      <c r="F560" s="53">
        <v>6</v>
      </c>
      <c r="G560" s="52">
        <v>102.4</v>
      </c>
      <c r="H560" s="53">
        <v>6</v>
      </c>
      <c r="I560" s="54" t="s">
        <v>1167</v>
      </c>
      <c r="J560" s="54" t="s">
        <v>1168</v>
      </c>
      <c r="K560" s="55">
        <v>6</v>
      </c>
      <c r="L560" s="55">
        <v>6</v>
      </c>
      <c r="M560" s="56">
        <v>102.4</v>
      </c>
      <c r="N560" s="39"/>
      <c r="O560" s="39"/>
      <c r="P560" s="39"/>
      <c r="Q560" s="56">
        <v>102.4</v>
      </c>
      <c r="R560" s="57"/>
      <c r="S560" s="57"/>
      <c r="T560" s="18">
        <f>AK560</f>
        <v>11109171.199999999</v>
      </c>
      <c r="U560" s="18">
        <f>T560*AI560</f>
        <v>8376315.0800000001</v>
      </c>
      <c r="V560" s="18">
        <v>0</v>
      </c>
      <c r="W560" s="18">
        <v>0</v>
      </c>
      <c r="X560" s="18">
        <f t="shared" ref="X560:X563" si="566">U560</f>
        <v>8376315.0800000001</v>
      </c>
      <c r="Y560" s="18">
        <v>0</v>
      </c>
      <c r="Z560" s="18">
        <v>0</v>
      </c>
      <c r="AA560" s="18">
        <v>0</v>
      </c>
      <c r="AB560" s="18">
        <f>T560-U560</f>
        <v>2732856.12</v>
      </c>
      <c r="AC560" s="18">
        <v>0</v>
      </c>
      <c r="AD560" s="18">
        <v>0</v>
      </c>
      <c r="AE560" s="18">
        <f t="shared" ref="AE560:AE563" si="567">AB560</f>
        <v>2732856.12</v>
      </c>
      <c r="AF560" s="18">
        <f t="shared" si="556"/>
        <v>0</v>
      </c>
      <c r="AG560" s="18">
        <v>0</v>
      </c>
      <c r="AH560" s="18">
        <v>0</v>
      </c>
      <c r="AI560" s="73">
        <v>0.754</v>
      </c>
      <c r="AJ560" s="81">
        <f t="shared" si="557"/>
        <v>0.246</v>
      </c>
      <c r="AK560" s="23">
        <f t="shared" si="539"/>
        <v>11109171.199999999</v>
      </c>
      <c r="AL560" s="22">
        <f t="shared" si="558"/>
        <v>8376315.0800000001</v>
      </c>
      <c r="AM560" s="22">
        <f t="shared" si="559"/>
        <v>2732856.12</v>
      </c>
      <c r="AN560" s="74" t="b">
        <f t="shared" si="522"/>
        <v>1</v>
      </c>
      <c r="AO560" s="74" t="b">
        <f t="shared" si="523"/>
        <v>1</v>
      </c>
      <c r="AP560" s="74" t="b">
        <f t="shared" si="524"/>
        <v>1</v>
      </c>
      <c r="AQ560" s="5"/>
      <c r="AR560" s="28" t="s">
        <v>1155</v>
      </c>
      <c r="AS560" s="28" t="s">
        <v>1157</v>
      </c>
      <c r="AT560" t="b">
        <f t="shared" si="525"/>
        <v>1</v>
      </c>
      <c r="AU560" t="b">
        <f t="shared" si="526"/>
        <v>1</v>
      </c>
      <c r="AV560" t="b">
        <f t="shared" si="527"/>
        <v>1</v>
      </c>
      <c r="AW560" s="83">
        <f t="shared" si="540"/>
        <v>0</v>
      </c>
      <c r="AX560" s="83">
        <f t="shared" si="541"/>
        <v>0</v>
      </c>
      <c r="AY560" s="72" t="b">
        <f t="shared" si="542"/>
        <v>1</v>
      </c>
    </row>
    <row r="561" spans="1:51" ht="23.25" x14ac:dyDescent="0.35">
      <c r="A561" s="49">
        <v>636</v>
      </c>
      <c r="B561" s="77" t="s">
        <v>736</v>
      </c>
      <c r="C561" s="50">
        <v>215</v>
      </c>
      <c r="D561" s="51">
        <v>44228</v>
      </c>
      <c r="E561" s="52">
        <v>51.3</v>
      </c>
      <c r="F561" s="53">
        <v>3</v>
      </c>
      <c r="G561" s="52">
        <v>51.3</v>
      </c>
      <c r="H561" s="53">
        <v>3</v>
      </c>
      <c r="I561" s="54" t="s">
        <v>1167</v>
      </c>
      <c r="J561" s="54" t="s">
        <v>1168</v>
      </c>
      <c r="K561" s="55">
        <v>3</v>
      </c>
      <c r="L561" s="55">
        <v>3</v>
      </c>
      <c r="M561" s="56">
        <v>51.3</v>
      </c>
      <c r="N561" s="39"/>
      <c r="O561" s="39"/>
      <c r="P561" s="39"/>
      <c r="Q561" s="56">
        <v>51.3</v>
      </c>
      <c r="R561" s="57"/>
      <c r="S561" s="57"/>
      <c r="T561" s="18">
        <f>AK561</f>
        <v>5565434.4000000004</v>
      </c>
      <c r="U561" s="18">
        <f>T561*AI561</f>
        <v>4196337.54</v>
      </c>
      <c r="V561" s="18">
        <v>0</v>
      </c>
      <c r="W561" s="18">
        <v>0</v>
      </c>
      <c r="X561" s="18">
        <f t="shared" si="566"/>
        <v>4196337.54</v>
      </c>
      <c r="Y561" s="18">
        <v>0</v>
      </c>
      <c r="Z561" s="18">
        <v>0</v>
      </c>
      <c r="AA561" s="18">
        <v>0</v>
      </c>
      <c r="AB561" s="18">
        <f>T561-U561</f>
        <v>1369096.86</v>
      </c>
      <c r="AC561" s="18">
        <v>0</v>
      </c>
      <c r="AD561" s="18">
        <v>0</v>
      </c>
      <c r="AE561" s="18">
        <f t="shared" si="567"/>
        <v>1369096.86</v>
      </c>
      <c r="AF561" s="18">
        <f t="shared" si="556"/>
        <v>0</v>
      </c>
      <c r="AG561" s="18">
        <v>0</v>
      </c>
      <c r="AH561" s="18">
        <v>0</v>
      </c>
      <c r="AI561" s="73">
        <v>0.754</v>
      </c>
      <c r="AJ561" s="81">
        <f t="shared" si="557"/>
        <v>0.246</v>
      </c>
      <c r="AK561" s="23">
        <f t="shared" si="539"/>
        <v>5565434.4000000004</v>
      </c>
      <c r="AL561" s="22">
        <f t="shared" si="558"/>
        <v>4196337.54</v>
      </c>
      <c r="AM561" s="22">
        <f t="shared" si="559"/>
        <v>1369096.86</v>
      </c>
      <c r="AN561" s="74" t="b">
        <f t="shared" si="522"/>
        <v>1</v>
      </c>
      <c r="AO561" s="74" t="b">
        <f t="shared" si="523"/>
        <v>1</v>
      </c>
      <c r="AP561" s="74" t="b">
        <f t="shared" si="524"/>
        <v>1</v>
      </c>
      <c r="AQ561" s="5"/>
      <c r="AR561" s="28" t="s">
        <v>1155</v>
      </c>
      <c r="AS561" s="28" t="s">
        <v>1157</v>
      </c>
      <c r="AT561" t="b">
        <f t="shared" si="525"/>
        <v>1</v>
      </c>
      <c r="AU561" t="b">
        <f t="shared" si="526"/>
        <v>1</v>
      </c>
      <c r="AV561" t="b">
        <f t="shared" si="527"/>
        <v>1</v>
      </c>
      <c r="AW561" s="83">
        <f t="shared" si="540"/>
        <v>0</v>
      </c>
      <c r="AX561" s="83">
        <f t="shared" si="541"/>
        <v>0</v>
      </c>
      <c r="AY561" s="72" t="b">
        <f t="shared" si="542"/>
        <v>1</v>
      </c>
    </row>
    <row r="562" spans="1:51" ht="23.25" x14ac:dyDescent="0.35">
      <c r="A562" s="49">
        <v>637</v>
      </c>
      <c r="B562" s="77" t="s">
        <v>737</v>
      </c>
      <c r="C562" s="50">
        <v>208</v>
      </c>
      <c r="D562" s="51">
        <v>44228</v>
      </c>
      <c r="E562" s="52">
        <v>212.7</v>
      </c>
      <c r="F562" s="53">
        <v>12</v>
      </c>
      <c r="G562" s="52">
        <v>212.7</v>
      </c>
      <c r="H562" s="53">
        <v>12</v>
      </c>
      <c r="I562" s="54" t="s">
        <v>1167</v>
      </c>
      <c r="J562" s="54" t="s">
        <v>1168</v>
      </c>
      <c r="K562" s="55">
        <v>12</v>
      </c>
      <c r="L562" s="55">
        <v>12</v>
      </c>
      <c r="M562" s="56">
        <v>212.7</v>
      </c>
      <c r="N562" s="39"/>
      <c r="O562" s="39"/>
      <c r="P562" s="39"/>
      <c r="Q562" s="56">
        <v>212.7</v>
      </c>
      <c r="R562" s="57"/>
      <c r="S562" s="57"/>
      <c r="T562" s="18">
        <f>AK562</f>
        <v>23075397.600000001</v>
      </c>
      <c r="U562" s="18">
        <f>T562*AI562</f>
        <v>17398849.789999999</v>
      </c>
      <c r="V562" s="18">
        <v>0</v>
      </c>
      <c r="W562" s="18">
        <v>0</v>
      </c>
      <c r="X562" s="18">
        <f t="shared" si="566"/>
        <v>17398849.789999999</v>
      </c>
      <c r="Y562" s="18">
        <v>0</v>
      </c>
      <c r="Z562" s="18">
        <v>0</v>
      </c>
      <c r="AA562" s="18">
        <v>0</v>
      </c>
      <c r="AB562" s="18">
        <f>T562-U562</f>
        <v>5676547.8099999996</v>
      </c>
      <c r="AC562" s="18">
        <v>0</v>
      </c>
      <c r="AD562" s="18">
        <v>0</v>
      </c>
      <c r="AE562" s="18">
        <f t="shared" si="567"/>
        <v>5676547.8099999996</v>
      </c>
      <c r="AF562" s="18">
        <f t="shared" si="556"/>
        <v>0</v>
      </c>
      <c r="AG562" s="18">
        <v>0</v>
      </c>
      <c r="AH562" s="18">
        <v>0</v>
      </c>
      <c r="AI562" s="73">
        <v>0.754</v>
      </c>
      <c r="AJ562" s="81">
        <f t="shared" si="557"/>
        <v>0.246</v>
      </c>
      <c r="AK562" s="23">
        <f t="shared" si="539"/>
        <v>23075397.600000001</v>
      </c>
      <c r="AL562" s="22">
        <f t="shared" si="558"/>
        <v>17398849.789999999</v>
      </c>
      <c r="AM562" s="22">
        <f t="shared" si="559"/>
        <v>5676547.8099999996</v>
      </c>
      <c r="AN562" s="74" t="b">
        <f t="shared" si="522"/>
        <v>1</v>
      </c>
      <c r="AO562" s="74" t="b">
        <f t="shared" si="523"/>
        <v>1</v>
      </c>
      <c r="AP562" s="74" t="b">
        <f t="shared" si="524"/>
        <v>1</v>
      </c>
      <c r="AQ562" s="5"/>
      <c r="AR562" s="28" t="s">
        <v>1155</v>
      </c>
      <c r="AS562" s="28" t="s">
        <v>1157</v>
      </c>
      <c r="AT562" t="b">
        <f t="shared" si="525"/>
        <v>1</v>
      </c>
      <c r="AU562" t="b">
        <f t="shared" si="526"/>
        <v>1</v>
      </c>
      <c r="AV562" t="b">
        <f t="shared" si="527"/>
        <v>1</v>
      </c>
      <c r="AW562" s="83">
        <f t="shared" si="540"/>
        <v>0</v>
      </c>
      <c r="AX562" s="83">
        <f t="shared" si="541"/>
        <v>0</v>
      </c>
      <c r="AY562" s="72" t="b">
        <f t="shared" si="542"/>
        <v>1</v>
      </c>
    </row>
    <row r="563" spans="1:51" ht="23.25" x14ac:dyDescent="0.35">
      <c r="A563" s="49">
        <v>638</v>
      </c>
      <c r="B563" s="77" t="s">
        <v>738</v>
      </c>
      <c r="C563" s="50">
        <v>2554</v>
      </c>
      <c r="D563" s="51">
        <v>44452</v>
      </c>
      <c r="E563" s="52">
        <v>223</v>
      </c>
      <c r="F563" s="53">
        <v>17</v>
      </c>
      <c r="G563" s="52">
        <v>223</v>
      </c>
      <c r="H563" s="53">
        <v>17</v>
      </c>
      <c r="I563" s="54" t="s">
        <v>1167</v>
      </c>
      <c r="J563" s="54" t="s">
        <v>1168</v>
      </c>
      <c r="K563" s="55">
        <v>17</v>
      </c>
      <c r="L563" s="55">
        <v>17</v>
      </c>
      <c r="M563" s="56">
        <v>223</v>
      </c>
      <c r="N563" s="39"/>
      <c r="O563" s="39"/>
      <c r="P563" s="39"/>
      <c r="Q563" s="56">
        <v>223</v>
      </c>
      <c r="R563" s="57"/>
      <c r="S563" s="57"/>
      <c r="T563" s="18">
        <f>AK563</f>
        <v>24192824</v>
      </c>
      <c r="U563" s="18">
        <f>T563*AI563</f>
        <v>18241389.300000001</v>
      </c>
      <c r="V563" s="18">
        <v>0</v>
      </c>
      <c r="W563" s="18">
        <v>0</v>
      </c>
      <c r="X563" s="18">
        <f t="shared" si="566"/>
        <v>18241389.300000001</v>
      </c>
      <c r="Y563" s="18">
        <v>0</v>
      </c>
      <c r="Z563" s="18">
        <v>0</v>
      </c>
      <c r="AA563" s="18">
        <v>0</v>
      </c>
      <c r="AB563" s="18">
        <f>T563-U563</f>
        <v>5951434.7000000002</v>
      </c>
      <c r="AC563" s="18">
        <v>0</v>
      </c>
      <c r="AD563" s="18">
        <v>0</v>
      </c>
      <c r="AE563" s="18">
        <f t="shared" si="567"/>
        <v>5951434.7000000002</v>
      </c>
      <c r="AF563" s="18">
        <f t="shared" si="556"/>
        <v>0</v>
      </c>
      <c r="AG563" s="18">
        <v>0</v>
      </c>
      <c r="AH563" s="18">
        <v>0</v>
      </c>
      <c r="AI563" s="73">
        <v>0.754</v>
      </c>
      <c r="AJ563" s="81">
        <f t="shared" si="557"/>
        <v>0.246</v>
      </c>
      <c r="AK563" s="23">
        <f t="shared" si="539"/>
        <v>24192824</v>
      </c>
      <c r="AL563" s="22">
        <f t="shared" si="558"/>
        <v>18241389.300000001</v>
      </c>
      <c r="AM563" s="22">
        <f t="shared" si="559"/>
        <v>5951434.7000000002</v>
      </c>
      <c r="AN563" s="74" t="b">
        <f t="shared" si="522"/>
        <v>1</v>
      </c>
      <c r="AO563" s="74" t="b">
        <f t="shared" si="523"/>
        <v>1</v>
      </c>
      <c r="AP563" s="74" t="b">
        <f t="shared" si="524"/>
        <v>1</v>
      </c>
      <c r="AQ563" s="5"/>
      <c r="AR563" s="28" t="s">
        <v>1155</v>
      </c>
      <c r="AS563" s="28" t="s">
        <v>1157</v>
      </c>
      <c r="AT563" t="b">
        <f t="shared" si="525"/>
        <v>1</v>
      </c>
      <c r="AU563" t="b">
        <f t="shared" si="526"/>
        <v>1</v>
      </c>
      <c r="AV563" t="b">
        <f t="shared" si="527"/>
        <v>1</v>
      </c>
      <c r="AW563" s="83">
        <f t="shared" si="540"/>
        <v>0</v>
      </c>
      <c r="AX563" s="83">
        <f t="shared" si="541"/>
        <v>0</v>
      </c>
      <c r="AY563" s="72" t="b">
        <f t="shared" si="542"/>
        <v>1</v>
      </c>
    </row>
    <row r="564" spans="1:51" ht="23.25" x14ac:dyDescent="0.35">
      <c r="A564" s="49">
        <v>639</v>
      </c>
      <c r="B564" s="77" t="s">
        <v>739</v>
      </c>
      <c r="C564" s="50">
        <v>2555</v>
      </c>
      <c r="D564" s="51">
        <v>44452</v>
      </c>
      <c r="E564" s="52">
        <v>476.2</v>
      </c>
      <c r="F564" s="53">
        <v>28</v>
      </c>
      <c r="G564" s="52">
        <v>476.2</v>
      </c>
      <c r="H564" s="53">
        <v>28</v>
      </c>
      <c r="I564" s="54" t="s">
        <v>1167</v>
      </c>
      <c r="J564" s="54" t="s">
        <v>1168</v>
      </c>
      <c r="K564" s="55">
        <v>28</v>
      </c>
      <c r="L564" s="55">
        <v>28</v>
      </c>
      <c r="M564" s="56">
        <v>476.2</v>
      </c>
      <c r="N564" s="39"/>
      <c r="O564" s="39"/>
      <c r="P564" s="39"/>
      <c r="Q564" s="56">
        <v>476.2</v>
      </c>
      <c r="R564" s="57"/>
      <c r="S564" s="57"/>
      <c r="T564" s="18">
        <f>AK564</f>
        <v>51661985.600000001</v>
      </c>
      <c r="U564" s="18">
        <f>T564*AI564</f>
        <v>38953137.140000001</v>
      </c>
      <c r="V564" s="18">
        <v>4556257.33</v>
      </c>
      <c r="W564" s="18">
        <v>0</v>
      </c>
      <c r="X564" s="18">
        <f>U564-V564</f>
        <v>34396879.810000002</v>
      </c>
      <c r="Y564" s="18">
        <v>0</v>
      </c>
      <c r="Z564" s="18">
        <v>0</v>
      </c>
      <c r="AA564" s="18">
        <v>0</v>
      </c>
      <c r="AB564" s="18">
        <f>T564-U564</f>
        <v>12708848.460000001</v>
      </c>
      <c r="AC564" s="18">
        <v>1486524.27</v>
      </c>
      <c r="AD564" s="18">
        <v>0</v>
      </c>
      <c r="AE564" s="18">
        <f>AB564-AC564</f>
        <v>11222324.189999999</v>
      </c>
      <c r="AF564" s="18"/>
      <c r="AG564" s="18">
        <v>0</v>
      </c>
      <c r="AH564" s="18">
        <v>0</v>
      </c>
      <c r="AI564" s="73">
        <v>0.754</v>
      </c>
      <c r="AJ564" s="81">
        <f t="shared" si="557"/>
        <v>0.246</v>
      </c>
      <c r="AK564" s="23">
        <f t="shared" si="539"/>
        <v>51661985.600000001</v>
      </c>
      <c r="AL564" s="22">
        <f t="shared" si="558"/>
        <v>38953137.140000001</v>
      </c>
      <c r="AM564" s="22">
        <f t="shared" si="559"/>
        <v>12708848.460000001</v>
      </c>
      <c r="AN564" s="74" t="b">
        <f t="shared" si="522"/>
        <v>1</v>
      </c>
      <c r="AO564" s="74" t="b">
        <f t="shared" si="523"/>
        <v>1</v>
      </c>
      <c r="AP564" s="74" t="b">
        <f t="shared" si="524"/>
        <v>1</v>
      </c>
      <c r="AQ564" s="5"/>
      <c r="AR564" s="28" t="s">
        <v>1155</v>
      </c>
      <c r="AS564" s="28" t="s">
        <v>1157</v>
      </c>
      <c r="AT564" t="b">
        <f t="shared" si="525"/>
        <v>1</v>
      </c>
      <c r="AU564" t="b">
        <f t="shared" si="526"/>
        <v>1</v>
      </c>
      <c r="AV564" t="b">
        <f t="shared" si="527"/>
        <v>1</v>
      </c>
      <c r="AW564" s="83">
        <f t="shared" si="540"/>
        <v>0.12</v>
      </c>
      <c r="AX564" s="83">
        <f t="shared" si="541"/>
        <v>0.12</v>
      </c>
      <c r="AY564" s="72" t="b">
        <f t="shared" si="542"/>
        <v>1</v>
      </c>
    </row>
    <row r="565" spans="1:51" s="14" customFormat="1" ht="20.25" customHeight="1" x14ac:dyDescent="0.35">
      <c r="A565" s="181" t="s">
        <v>745</v>
      </c>
      <c r="B565" s="181"/>
      <c r="C565" s="181"/>
      <c r="D565" s="181"/>
      <c r="E565" s="58">
        <f>SUM(E566:E570)</f>
        <v>3750.25</v>
      </c>
      <c r="F565" s="59">
        <f t="shared" ref="F565:AH565" si="568">SUM(F566:F570)</f>
        <v>196</v>
      </c>
      <c r="G565" s="47">
        <f t="shared" si="568"/>
        <v>3750.25</v>
      </c>
      <c r="H565" s="6">
        <f t="shared" si="568"/>
        <v>196</v>
      </c>
      <c r="I565" s="6"/>
      <c r="J565" s="6"/>
      <c r="K565" s="32">
        <f t="shared" ref="K565:M565" si="569">SUM(K566:K570)</f>
        <v>196</v>
      </c>
      <c r="L565" s="32">
        <f t="shared" si="569"/>
        <v>196</v>
      </c>
      <c r="M565" s="31">
        <f t="shared" si="569"/>
        <v>3750.25</v>
      </c>
      <c r="N565" s="32">
        <f t="shared" si="568"/>
        <v>0</v>
      </c>
      <c r="O565" s="32">
        <f t="shared" si="568"/>
        <v>0</v>
      </c>
      <c r="P565" s="32">
        <f t="shared" si="568"/>
        <v>0</v>
      </c>
      <c r="Q565" s="31">
        <f t="shared" si="568"/>
        <v>3750.25</v>
      </c>
      <c r="R565" s="48">
        <f t="shared" si="568"/>
        <v>0</v>
      </c>
      <c r="S565" s="48">
        <f t="shared" si="568"/>
        <v>0</v>
      </c>
      <c r="T565" s="19">
        <f t="shared" si="568"/>
        <v>406857122</v>
      </c>
      <c r="U565" s="19">
        <f t="shared" si="568"/>
        <v>303515413.00999999</v>
      </c>
      <c r="V565" s="19">
        <f t="shared" si="568"/>
        <v>16741603.449999999</v>
      </c>
      <c r="W565" s="19">
        <f t="shared" si="568"/>
        <v>0</v>
      </c>
      <c r="X565" s="19">
        <f t="shared" si="568"/>
        <v>212460789.11000001</v>
      </c>
      <c r="Y565" s="19">
        <f t="shared" si="568"/>
        <v>74313020.450000003</v>
      </c>
      <c r="Z565" s="19">
        <f t="shared" si="568"/>
        <v>0</v>
      </c>
      <c r="AA565" s="19">
        <f t="shared" si="568"/>
        <v>0</v>
      </c>
      <c r="AB565" s="19">
        <f t="shared" si="568"/>
        <v>103341708.98999999</v>
      </c>
      <c r="AC565" s="19">
        <f t="shared" si="568"/>
        <v>5700224.2300000004</v>
      </c>
      <c r="AD565" s="19">
        <f t="shared" si="568"/>
        <v>0</v>
      </c>
      <c r="AE565" s="19">
        <f t="shared" si="568"/>
        <v>72339196.299999997</v>
      </c>
      <c r="AF565" s="19">
        <f t="shared" si="568"/>
        <v>25302288.460000001</v>
      </c>
      <c r="AG565" s="19">
        <f t="shared" si="568"/>
        <v>0</v>
      </c>
      <c r="AH565" s="19">
        <f t="shared" si="568"/>
        <v>0</v>
      </c>
      <c r="AI565" s="73">
        <v>0.746</v>
      </c>
      <c r="AJ565" s="73">
        <f t="shared" si="557"/>
        <v>0.254</v>
      </c>
      <c r="AK565" s="23">
        <f t="shared" si="539"/>
        <v>406857122</v>
      </c>
      <c r="AL565" s="23">
        <f t="shared" si="558"/>
        <v>303515413.00999999</v>
      </c>
      <c r="AM565" s="23">
        <f t="shared" si="559"/>
        <v>103341708.98999999</v>
      </c>
      <c r="AN565" s="74" t="b">
        <f t="shared" si="522"/>
        <v>1</v>
      </c>
      <c r="AO565" s="74" t="b">
        <f t="shared" si="523"/>
        <v>1</v>
      </c>
      <c r="AP565" s="74" t="b">
        <f t="shared" si="524"/>
        <v>1</v>
      </c>
      <c r="AQ565" s="6"/>
      <c r="AR565" s="29"/>
      <c r="AS565" s="29"/>
      <c r="AT565" t="b">
        <f t="shared" si="525"/>
        <v>1</v>
      </c>
      <c r="AU565" t="b">
        <f t="shared" si="526"/>
        <v>1</v>
      </c>
      <c r="AV565" t="b">
        <f t="shared" si="527"/>
        <v>1</v>
      </c>
      <c r="AW565" s="83">
        <f t="shared" si="540"/>
        <v>0.06</v>
      </c>
      <c r="AX565" s="83">
        <f t="shared" si="541"/>
        <v>0.06</v>
      </c>
      <c r="AY565" s="72" t="b">
        <f t="shared" si="542"/>
        <v>1</v>
      </c>
    </row>
    <row r="566" spans="1:51" ht="23.25" x14ac:dyDescent="0.35">
      <c r="A566" s="49">
        <v>645</v>
      </c>
      <c r="B566" s="77" t="s">
        <v>746</v>
      </c>
      <c r="C566" s="50" t="s">
        <v>747</v>
      </c>
      <c r="D566" s="51">
        <v>44217</v>
      </c>
      <c r="E566" s="52">
        <v>390.1</v>
      </c>
      <c r="F566" s="53">
        <v>18</v>
      </c>
      <c r="G566" s="52">
        <v>390.1</v>
      </c>
      <c r="H566" s="53">
        <v>18</v>
      </c>
      <c r="I566" s="54" t="s">
        <v>1168</v>
      </c>
      <c r="J566" s="54" t="s">
        <v>1169</v>
      </c>
      <c r="K566" s="55">
        <v>18</v>
      </c>
      <c r="L566" s="55">
        <v>18</v>
      </c>
      <c r="M566" s="56">
        <v>390.1</v>
      </c>
      <c r="N566" s="39"/>
      <c r="O566" s="39"/>
      <c r="P566" s="39"/>
      <c r="Q566" s="56">
        <v>390.1</v>
      </c>
      <c r="R566" s="57"/>
      <c r="S566" s="57"/>
      <c r="T566" s="18">
        <f>AK566</f>
        <v>42321168.799999997</v>
      </c>
      <c r="U566" s="18">
        <f>T566*AI566</f>
        <v>31571591.920000002</v>
      </c>
      <c r="V566" s="18">
        <v>0</v>
      </c>
      <c r="W566" s="18">
        <v>0</v>
      </c>
      <c r="X566" s="18">
        <f>U566*0.7</f>
        <v>22100114.34</v>
      </c>
      <c r="Y566" s="18">
        <f t="shared" ref="Y566:Y570" si="570">U566-X566</f>
        <v>9471477.5800000001</v>
      </c>
      <c r="Z566" s="18">
        <v>0</v>
      </c>
      <c r="AA566" s="18">
        <v>0</v>
      </c>
      <c r="AB566" s="18">
        <f>T566-U566</f>
        <v>10749576.880000001</v>
      </c>
      <c r="AC566" s="18">
        <v>0</v>
      </c>
      <c r="AD566" s="18">
        <v>0</v>
      </c>
      <c r="AE566" s="18">
        <f>AB566*0.7</f>
        <v>7524703.8200000003</v>
      </c>
      <c r="AF566" s="18">
        <f t="shared" si="556"/>
        <v>3224873.06</v>
      </c>
      <c r="AG566" s="18">
        <v>0</v>
      </c>
      <c r="AH566" s="18">
        <v>0</v>
      </c>
      <c r="AI566" s="73">
        <v>0.746</v>
      </c>
      <c r="AJ566" s="81">
        <f t="shared" si="557"/>
        <v>0.254</v>
      </c>
      <c r="AK566" s="23">
        <f t="shared" si="539"/>
        <v>42321168.799999997</v>
      </c>
      <c r="AL566" s="22">
        <f t="shared" si="558"/>
        <v>31571591.920000002</v>
      </c>
      <c r="AM566" s="22">
        <f t="shared" si="559"/>
        <v>10749576.880000001</v>
      </c>
      <c r="AN566" s="74" t="b">
        <f t="shared" si="522"/>
        <v>1</v>
      </c>
      <c r="AO566" s="74" t="b">
        <f t="shared" si="523"/>
        <v>1</v>
      </c>
      <c r="AP566" s="74" t="b">
        <f t="shared" si="524"/>
        <v>1</v>
      </c>
      <c r="AQ566" s="5"/>
      <c r="AR566" s="28" t="s">
        <v>1152</v>
      </c>
      <c r="AS566" s="28">
        <v>2028</v>
      </c>
      <c r="AT566" t="b">
        <f t="shared" si="525"/>
        <v>1</v>
      </c>
      <c r="AU566" t="b">
        <f t="shared" si="526"/>
        <v>1</v>
      </c>
      <c r="AV566" t="b">
        <f t="shared" si="527"/>
        <v>1</v>
      </c>
      <c r="AW566" s="83">
        <f t="shared" si="540"/>
        <v>0</v>
      </c>
      <c r="AX566" s="83">
        <f t="shared" si="541"/>
        <v>0</v>
      </c>
      <c r="AY566" s="72" t="b">
        <f t="shared" si="542"/>
        <v>1</v>
      </c>
    </row>
    <row r="567" spans="1:51" ht="23.25" x14ac:dyDescent="0.35">
      <c r="A567" s="49">
        <v>646</v>
      </c>
      <c r="B567" s="77" t="s">
        <v>748</v>
      </c>
      <c r="C567" s="50" t="s">
        <v>749</v>
      </c>
      <c r="D567" s="51">
        <v>44508</v>
      </c>
      <c r="E567" s="52">
        <v>244.67</v>
      </c>
      <c r="F567" s="53">
        <v>10</v>
      </c>
      <c r="G567" s="52">
        <v>244.67</v>
      </c>
      <c r="H567" s="53">
        <v>10</v>
      </c>
      <c r="I567" s="54" t="s">
        <v>1168</v>
      </c>
      <c r="J567" s="54" t="s">
        <v>1169</v>
      </c>
      <c r="K567" s="55">
        <v>10</v>
      </c>
      <c r="L567" s="55">
        <v>10</v>
      </c>
      <c r="M567" s="56">
        <v>244.67</v>
      </c>
      <c r="N567" s="39"/>
      <c r="O567" s="39"/>
      <c r="P567" s="39"/>
      <c r="Q567" s="56">
        <v>244.67</v>
      </c>
      <c r="R567" s="57"/>
      <c r="S567" s="57"/>
      <c r="T567" s="18">
        <f>AK567</f>
        <v>26543758.960000001</v>
      </c>
      <c r="U567" s="18">
        <f>T567*AI567</f>
        <v>19801644.18</v>
      </c>
      <c r="V567" s="18">
        <v>0</v>
      </c>
      <c r="W567" s="18">
        <v>0</v>
      </c>
      <c r="X567" s="18">
        <f t="shared" ref="X567:X570" si="571">U567*0.7</f>
        <v>13861150.93</v>
      </c>
      <c r="Y567" s="18">
        <f t="shared" si="570"/>
        <v>5940493.25</v>
      </c>
      <c r="Z567" s="18">
        <v>0</v>
      </c>
      <c r="AA567" s="18">
        <v>0</v>
      </c>
      <c r="AB567" s="18">
        <f>T567-U567</f>
        <v>6742114.7800000003</v>
      </c>
      <c r="AC567" s="18">
        <v>0</v>
      </c>
      <c r="AD567" s="18">
        <v>0</v>
      </c>
      <c r="AE567" s="18">
        <f t="shared" ref="AE567:AE570" si="572">AB567*0.7</f>
        <v>4719480.3499999996</v>
      </c>
      <c r="AF567" s="18">
        <f t="shared" si="556"/>
        <v>2022634.43</v>
      </c>
      <c r="AG567" s="18">
        <v>0</v>
      </c>
      <c r="AH567" s="18">
        <v>0</v>
      </c>
      <c r="AI567" s="73">
        <v>0.746</v>
      </c>
      <c r="AJ567" s="81">
        <f t="shared" si="557"/>
        <v>0.254</v>
      </c>
      <c r="AK567" s="23">
        <f t="shared" si="539"/>
        <v>26543758.960000001</v>
      </c>
      <c r="AL567" s="22">
        <f t="shared" si="558"/>
        <v>19801644.18</v>
      </c>
      <c r="AM567" s="22">
        <f t="shared" si="559"/>
        <v>6742114.7800000003</v>
      </c>
      <c r="AN567" s="74" t="b">
        <f t="shared" si="522"/>
        <v>1</v>
      </c>
      <c r="AO567" s="74" t="b">
        <f t="shared" si="523"/>
        <v>1</v>
      </c>
      <c r="AP567" s="74" t="b">
        <f t="shared" si="524"/>
        <v>1</v>
      </c>
      <c r="AQ567" s="5"/>
      <c r="AR567" s="28" t="s">
        <v>1152</v>
      </c>
      <c r="AS567" s="28">
        <v>2028</v>
      </c>
      <c r="AT567" t="b">
        <f t="shared" si="525"/>
        <v>1</v>
      </c>
      <c r="AU567" t="b">
        <f t="shared" si="526"/>
        <v>1</v>
      </c>
      <c r="AV567" t="b">
        <f t="shared" si="527"/>
        <v>1</v>
      </c>
      <c r="AW567" s="83">
        <f t="shared" si="540"/>
        <v>0</v>
      </c>
      <c r="AX567" s="83">
        <f t="shared" si="541"/>
        <v>0</v>
      </c>
      <c r="AY567" s="72" t="b">
        <f t="shared" si="542"/>
        <v>1</v>
      </c>
    </row>
    <row r="568" spans="1:51" ht="23.25" x14ac:dyDescent="0.35">
      <c r="A568" s="49">
        <v>648</v>
      </c>
      <c r="B568" s="77" t="s">
        <v>750</v>
      </c>
      <c r="C568" s="50" t="s">
        <v>751</v>
      </c>
      <c r="D568" s="51">
        <v>44508</v>
      </c>
      <c r="E568" s="52">
        <v>529.28</v>
      </c>
      <c r="F568" s="53">
        <v>33</v>
      </c>
      <c r="G568" s="52">
        <v>529.28</v>
      </c>
      <c r="H568" s="53">
        <v>33</v>
      </c>
      <c r="I568" s="54" t="s">
        <v>1168</v>
      </c>
      <c r="J568" s="54" t="s">
        <v>1169</v>
      </c>
      <c r="K568" s="55">
        <v>33</v>
      </c>
      <c r="L568" s="55">
        <v>33</v>
      </c>
      <c r="M568" s="56">
        <v>529.28</v>
      </c>
      <c r="N568" s="39"/>
      <c r="O568" s="39"/>
      <c r="P568" s="39"/>
      <c r="Q568" s="56">
        <v>529.28</v>
      </c>
      <c r="R568" s="57"/>
      <c r="S568" s="57"/>
      <c r="T568" s="18">
        <f>AK568</f>
        <v>57420528.640000001</v>
      </c>
      <c r="U568" s="18">
        <f>T568*AI568</f>
        <v>42835714.369999997</v>
      </c>
      <c r="V568" s="18">
        <v>0</v>
      </c>
      <c r="W568" s="18">
        <v>0</v>
      </c>
      <c r="X568" s="18">
        <f t="shared" si="571"/>
        <v>29985000.059999999</v>
      </c>
      <c r="Y568" s="18">
        <f t="shared" si="570"/>
        <v>12850714.310000001</v>
      </c>
      <c r="Z568" s="18">
        <v>0</v>
      </c>
      <c r="AA568" s="18">
        <v>0</v>
      </c>
      <c r="AB568" s="18">
        <f>T568-U568</f>
        <v>14584814.27</v>
      </c>
      <c r="AC568" s="18">
        <v>0</v>
      </c>
      <c r="AD568" s="18">
        <v>0</v>
      </c>
      <c r="AE568" s="18">
        <f t="shared" si="572"/>
        <v>10209369.99</v>
      </c>
      <c r="AF568" s="18">
        <f t="shared" si="556"/>
        <v>4375444.28</v>
      </c>
      <c r="AG568" s="18">
        <v>0</v>
      </c>
      <c r="AH568" s="18">
        <v>0</v>
      </c>
      <c r="AI568" s="73">
        <v>0.746</v>
      </c>
      <c r="AJ568" s="81">
        <f t="shared" si="557"/>
        <v>0.254</v>
      </c>
      <c r="AK568" s="23">
        <f t="shared" si="539"/>
        <v>57420528.640000001</v>
      </c>
      <c r="AL568" s="22">
        <f t="shared" si="558"/>
        <v>42835714.369999997</v>
      </c>
      <c r="AM568" s="22">
        <f t="shared" si="559"/>
        <v>14584814.27</v>
      </c>
      <c r="AN568" s="74" t="b">
        <f t="shared" si="522"/>
        <v>1</v>
      </c>
      <c r="AO568" s="74" t="b">
        <f t="shared" si="523"/>
        <v>1</v>
      </c>
      <c r="AP568" s="74" t="b">
        <f t="shared" si="524"/>
        <v>1</v>
      </c>
      <c r="AQ568" s="5"/>
      <c r="AR568" s="28" t="s">
        <v>1152</v>
      </c>
      <c r="AS568" s="28">
        <v>2028</v>
      </c>
      <c r="AT568" t="b">
        <f t="shared" si="525"/>
        <v>1</v>
      </c>
      <c r="AU568" t="b">
        <f t="shared" si="526"/>
        <v>1</v>
      </c>
      <c r="AV568" t="b">
        <f t="shared" si="527"/>
        <v>1</v>
      </c>
      <c r="AW568" s="83">
        <f t="shared" si="540"/>
        <v>0</v>
      </c>
      <c r="AX568" s="83">
        <f t="shared" si="541"/>
        <v>0</v>
      </c>
      <c r="AY568" s="72" t="b">
        <f t="shared" si="542"/>
        <v>1</v>
      </c>
    </row>
    <row r="569" spans="1:51" ht="23.25" x14ac:dyDescent="0.35">
      <c r="A569" s="49">
        <v>649</v>
      </c>
      <c r="B569" s="77" t="s">
        <v>752</v>
      </c>
      <c r="C569" s="50" t="s">
        <v>753</v>
      </c>
      <c r="D569" s="51">
        <v>44508</v>
      </c>
      <c r="E569" s="52">
        <v>2528.3000000000002</v>
      </c>
      <c r="F569" s="53">
        <v>130</v>
      </c>
      <c r="G569" s="52">
        <v>2528.3000000000002</v>
      </c>
      <c r="H569" s="53">
        <v>130</v>
      </c>
      <c r="I569" s="54" t="s">
        <v>1168</v>
      </c>
      <c r="J569" s="54" t="s">
        <v>1169</v>
      </c>
      <c r="K569" s="55">
        <v>130</v>
      </c>
      <c r="L569" s="55">
        <v>130</v>
      </c>
      <c r="M569" s="56">
        <v>2528.3000000000002</v>
      </c>
      <c r="N569" s="39"/>
      <c r="O569" s="39"/>
      <c r="P569" s="39"/>
      <c r="Q569" s="56">
        <v>2528.3000000000002</v>
      </c>
      <c r="R569" s="57"/>
      <c r="S569" s="57"/>
      <c r="T569" s="18">
        <f>AK569</f>
        <v>274290210.39999998</v>
      </c>
      <c r="U569" s="18">
        <f>T569*AI569</f>
        <v>204620496.96000001</v>
      </c>
      <c r="V569" s="18">
        <v>16741603.449999999</v>
      </c>
      <c r="W569" s="18">
        <v>0</v>
      </c>
      <c r="X569" s="18">
        <f t="shared" si="571"/>
        <v>143234347.87</v>
      </c>
      <c r="Y569" s="18">
        <f>U569-X569-V569</f>
        <v>44644545.640000001</v>
      </c>
      <c r="Z569" s="18">
        <v>0</v>
      </c>
      <c r="AA569" s="18">
        <v>0</v>
      </c>
      <c r="AB569" s="18">
        <f>T569-U569</f>
        <v>69669713.439999998</v>
      </c>
      <c r="AC569" s="18">
        <v>5700224.2300000004</v>
      </c>
      <c r="AD569" s="18">
        <v>0</v>
      </c>
      <c r="AE569" s="18">
        <f t="shared" si="572"/>
        <v>48768799.409999996</v>
      </c>
      <c r="AF569" s="18">
        <f>AB569-AE569-AC569</f>
        <v>15200689.800000001</v>
      </c>
      <c r="AG569" s="18">
        <v>0</v>
      </c>
      <c r="AH569" s="18">
        <v>0</v>
      </c>
      <c r="AI569" s="73">
        <v>0.746</v>
      </c>
      <c r="AJ569" s="81">
        <f t="shared" si="557"/>
        <v>0.254</v>
      </c>
      <c r="AK569" s="23">
        <f t="shared" si="539"/>
        <v>274290210.39999998</v>
      </c>
      <c r="AL569" s="22">
        <f t="shared" si="558"/>
        <v>204620496.96000001</v>
      </c>
      <c r="AM569" s="22">
        <f t="shared" si="559"/>
        <v>69669713.439999998</v>
      </c>
      <c r="AN569" s="74" t="b">
        <f t="shared" si="522"/>
        <v>1</v>
      </c>
      <c r="AO569" s="74" t="b">
        <f t="shared" si="523"/>
        <v>1</v>
      </c>
      <c r="AP569" s="74" t="b">
        <f t="shared" si="524"/>
        <v>1</v>
      </c>
      <c r="AQ569" s="5"/>
      <c r="AR569" s="28" t="s">
        <v>1152</v>
      </c>
      <c r="AS569" s="28">
        <v>2028</v>
      </c>
      <c r="AT569" t="b">
        <f t="shared" si="525"/>
        <v>1</v>
      </c>
      <c r="AU569" t="b">
        <f t="shared" si="526"/>
        <v>1</v>
      </c>
      <c r="AV569" t="b">
        <f t="shared" si="527"/>
        <v>1</v>
      </c>
      <c r="AW569" s="83">
        <f t="shared" si="540"/>
        <v>0.08</v>
      </c>
      <c r="AX569" s="83">
        <f t="shared" si="541"/>
        <v>0.08</v>
      </c>
      <c r="AY569" s="72" t="b">
        <f t="shared" si="542"/>
        <v>1</v>
      </c>
    </row>
    <row r="570" spans="1:51" ht="23.25" x14ac:dyDescent="0.35">
      <c r="A570" s="49">
        <v>651</v>
      </c>
      <c r="B570" s="77" t="s">
        <v>754</v>
      </c>
      <c r="C570" s="50" t="s">
        <v>755</v>
      </c>
      <c r="D570" s="51">
        <v>44420</v>
      </c>
      <c r="E570" s="52">
        <v>57.9</v>
      </c>
      <c r="F570" s="53">
        <v>5</v>
      </c>
      <c r="G570" s="52">
        <v>57.9</v>
      </c>
      <c r="H570" s="53">
        <v>5</v>
      </c>
      <c r="I570" s="54" t="s">
        <v>1168</v>
      </c>
      <c r="J570" s="54" t="s">
        <v>1169</v>
      </c>
      <c r="K570" s="55">
        <v>5</v>
      </c>
      <c r="L570" s="55">
        <v>5</v>
      </c>
      <c r="M570" s="56">
        <v>57.9</v>
      </c>
      <c r="N570" s="39"/>
      <c r="O570" s="39"/>
      <c r="P570" s="39"/>
      <c r="Q570" s="56">
        <v>57.9</v>
      </c>
      <c r="R570" s="57"/>
      <c r="S570" s="57"/>
      <c r="T570" s="18">
        <f>AK570</f>
        <v>6281455.2000000002</v>
      </c>
      <c r="U570" s="18">
        <f>T570*AI570</f>
        <v>4685965.58</v>
      </c>
      <c r="V570" s="18">
        <v>0</v>
      </c>
      <c r="W570" s="18">
        <v>0</v>
      </c>
      <c r="X570" s="18">
        <f t="shared" si="571"/>
        <v>3280175.91</v>
      </c>
      <c r="Y570" s="18">
        <f t="shared" si="570"/>
        <v>1405789.67</v>
      </c>
      <c r="Z570" s="18">
        <v>0</v>
      </c>
      <c r="AA570" s="18">
        <v>0</v>
      </c>
      <c r="AB570" s="18">
        <f>T570-U570</f>
        <v>1595489.62</v>
      </c>
      <c r="AC570" s="18">
        <v>0</v>
      </c>
      <c r="AD570" s="18">
        <v>0</v>
      </c>
      <c r="AE570" s="18">
        <f t="shared" si="572"/>
        <v>1116842.73</v>
      </c>
      <c r="AF570" s="18">
        <f t="shared" si="556"/>
        <v>478646.89</v>
      </c>
      <c r="AG570" s="18">
        <v>0</v>
      </c>
      <c r="AH570" s="18">
        <v>0</v>
      </c>
      <c r="AI570" s="73">
        <v>0.746</v>
      </c>
      <c r="AJ570" s="81">
        <f t="shared" si="557"/>
        <v>0.254</v>
      </c>
      <c r="AK570" s="23">
        <f t="shared" si="539"/>
        <v>6281455.2000000002</v>
      </c>
      <c r="AL570" s="22">
        <f t="shared" si="558"/>
        <v>4685965.58</v>
      </c>
      <c r="AM570" s="22">
        <f t="shared" si="559"/>
        <v>1595489.62</v>
      </c>
      <c r="AN570" s="74" t="b">
        <f t="shared" ref="AN570:AN633" si="573">AK570=T570</f>
        <v>1</v>
      </c>
      <c r="AO570" s="74" t="b">
        <f t="shared" ref="AO570:AO633" si="574">AL570=U570</f>
        <v>1</v>
      </c>
      <c r="AP570" s="74" t="b">
        <f t="shared" ref="AP570:AP633" si="575">AM570=AB570</f>
        <v>1</v>
      </c>
      <c r="AQ570" s="5"/>
      <c r="AR570" s="28" t="s">
        <v>1152</v>
      </c>
      <c r="AS570" s="28">
        <v>2028</v>
      </c>
      <c r="AT570" t="b">
        <f t="shared" ref="AT570:AT633" si="576">T570=U570+AB570</f>
        <v>1</v>
      </c>
      <c r="AU570" t="b">
        <f t="shared" ref="AU570:AU633" si="577">U570=V570+W570+X570+Y570+Z570+AA570</f>
        <v>1</v>
      </c>
      <c r="AV570" t="b">
        <f t="shared" ref="AV570:AV633" si="578">AB570=AC570+AD570+AE570+AF570+AG570</f>
        <v>1</v>
      </c>
      <c r="AW570" s="83">
        <f t="shared" si="540"/>
        <v>0</v>
      </c>
      <c r="AX570" s="83">
        <f t="shared" si="541"/>
        <v>0</v>
      </c>
      <c r="AY570" s="72" t="b">
        <f t="shared" si="542"/>
        <v>1</v>
      </c>
    </row>
    <row r="571" spans="1:51" s="14" customFormat="1" ht="20.25" customHeight="1" x14ac:dyDescent="0.35">
      <c r="A571" s="181" t="s">
        <v>756</v>
      </c>
      <c r="B571" s="181"/>
      <c r="C571" s="181"/>
      <c r="D571" s="181"/>
      <c r="E571" s="58">
        <f>SUM(E572:E584)</f>
        <v>5190.4399999999996</v>
      </c>
      <c r="F571" s="59">
        <f t="shared" ref="F571:AH571" si="579">SUM(F572:F584)</f>
        <v>351</v>
      </c>
      <c r="G571" s="47">
        <f t="shared" si="579"/>
        <v>5190.4399999999996</v>
      </c>
      <c r="H571" s="6">
        <f t="shared" si="579"/>
        <v>351</v>
      </c>
      <c r="I571" s="6"/>
      <c r="J571" s="6"/>
      <c r="K571" s="32">
        <f t="shared" ref="K571:M571" si="580">SUM(K572:K584)</f>
        <v>351</v>
      </c>
      <c r="L571" s="32">
        <f t="shared" si="580"/>
        <v>351</v>
      </c>
      <c r="M571" s="31">
        <f t="shared" si="580"/>
        <v>5190.4399999999996</v>
      </c>
      <c r="N571" s="32">
        <f t="shared" si="579"/>
        <v>0</v>
      </c>
      <c r="O571" s="32">
        <f t="shared" si="579"/>
        <v>0</v>
      </c>
      <c r="P571" s="32">
        <f t="shared" si="579"/>
        <v>0</v>
      </c>
      <c r="Q571" s="31">
        <f t="shared" si="579"/>
        <v>5190.4399999999996</v>
      </c>
      <c r="R571" s="48">
        <f t="shared" si="579"/>
        <v>0</v>
      </c>
      <c r="S571" s="48">
        <f t="shared" si="579"/>
        <v>0</v>
      </c>
      <c r="T571" s="19">
        <f t="shared" si="579"/>
        <v>563100454.72000003</v>
      </c>
      <c r="U571" s="19">
        <f t="shared" si="579"/>
        <v>469062678.77999997</v>
      </c>
      <c r="V571" s="19">
        <f t="shared" si="579"/>
        <v>21964551</v>
      </c>
      <c r="W571" s="19">
        <f t="shared" si="579"/>
        <v>0</v>
      </c>
      <c r="X571" s="19">
        <f t="shared" si="579"/>
        <v>328343875.14999998</v>
      </c>
      <c r="Y571" s="19">
        <f t="shared" si="579"/>
        <v>118754252.63</v>
      </c>
      <c r="Z571" s="19">
        <f t="shared" si="579"/>
        <v>0</v>
      </c>
      <c r="AA571" s="19">
        <f t="shared" si="579"/>
        <v>0</v>
      </c>
      <c r="AB571" s="19">
        <f t="shared" si="579"/>
        <v>94037775.939999998</v>
      </c>
      <c r="AC571" s="19">
        <f t="shared" si="579"/>
        <v>4403457.4000000004</v>
      </c>
      <c r="AD571" s="19">
        <f t="shared" si="579"/>
        <v>0</v>
      </c>
      <c r="AE571" s="19">
        <f t="shared" si="579"/>
        <v>65826443.159999996</v>
      </c>
      <c r="AF571" s="19">
        <f t="shared" si="579"/>
        <v>23807875.379999999</v>
      </c>
      <c r="AG571" s="19">
        <f t="shared" si="579"/>
        <v>0</v>
      </c>
      <c r="AH571" s="19">
        <f t="shared" si="579"/>
        <v>0</v>
      </c>
      <c r="AI571" s="73">
        <v>0.83299999999999996</v>
      </c>
      <c r="AJ571" s="73">
        <f t="shared" ref="AJ571" si="581">1-AI571</f>
        <v>0.16700000000000001</v>
      </c>
      <c r="AK571" s="23">
        <f t="shared" si="539"/>
        <v>563100454.72000003</v>
      </c>
      <c r="AL571" s="23">
        <f t="shared" ref="AL571" si="582">ROUND(AK571*AI571,2)</f>
        <v>469062678.77999997</v>
      </c>
      <c r="AM571" s="23">
        <f t="shared" ref="AM571" si="583">AK571-AL571</f>
        <v>94037775.939999998</v>
      </c>
      <c r="AN571" s="74" t="b">
        <f t="shared" si="573"/>
        <v>1</v>
      </c>
      <c r="AO571" s="74" t="b">
        <f t="shared" si="574"/>
        <v>1</v>
      </c>
      <c r="AP571" s="74" t="b">
        <f t="shared" si="575"/>
        <v>1</v>
      </c>
      <c r="AQ571" s="6"/>
      <c r="AR571" s="29"/>
      <c r="AS571" s="29"/>
      <c r="AT571" t="b">
        <f t="shared" si="576"/>
        <v>1</v>
      </c>
      <c r="AU571" t="b">
        <f t="shared" si="577"/>
        <v>1</v>
      </c>
      <c r="AV571" t="b">
        <f t="shared" si="578"/>
        <v>1</v>
      </c>
      <c r="AW571" s="83">
        <f t="shared" si="540"/>
        <v>0.05</v>
      </c>
      <c r="AX571" s="83">
        <f t="shared" si="541"/>
        <v>0.05</v>
      </c>
      <c r="AY571" s="72" t="b">
        <f t="shared" si="542"/>
        <v>1</v>
      </c>
    </row>
    <row r="572" spans="1:51" ht="23.25" x14ac:dyDescent="0.35">
      <c r="A572" s="49">
        <v>654</v>
      </c>
      <c r="B572" s="77" t="s">
        <v>758</v>
      </c>
      <c r="C572" s="50">
        <v>8</v>
      </c>
      <c r="D572" s="51">
        <v>43180</v>
      </c>
      <c r="E572" s="52">
        <v>801.45</v>
      </c>
      <c r="F572" s="53">
        <v>57</v>
      </c>
      <c r="G572" s="52">
        <v>801.45</v>
      </c>
      <c r="H572" s="53">
        <v>57</v>
      </c>
      <c r="I572" s="54" t="s">
        <v>1168</v>
      </c>
      <c r="J572" s="54" t="s">
        <v>1169</v>
      </c>
      <c r="K572" s="55">
        <v>57</v>
      </c>
      <c r="L572" s="55">
        <v>57</v>
      </c>
      <c r="M572" s="56">
        <v>801.45</v>
      </c>
      <c r="N572" s="39"/>
      <c r="O572" s="39"/>
      <c r="P572" s="39"/>
      <c r="Q572" s="56">
        <v>801.45</v>
      </c>
      <c r="R572" s="57"/>
      <c r="S572" s="57"/>
      <c r="T572" s="18">
        <f t="shared" ref="T572:T584" si="584">AK572</f>
        <v>86947707.599999994</v>
      </c>
      <c r="U572" s="18">
        <f t="shared" ref="U572:U584" si="585">T572*AI572</f>
        <v>72427440.430000007</v>
      </c>
      <c r="V572" s="18">
        <v>0</v>
      </c>
      <c r="W572" s="18">
        <v>0</v>
      </c>
      <c r="X572" s="18">
        <f>U572*0.7</f>
        <v>50699208.299999997</v>
      </c>
      <c r="Y572" s="18">
        <f t="shared" ref="Y572:Y580" si="586">U572-X572</f>
        <v>21728232.129999999</v>
      </c>
      <c r="Z572" s="18">
        <v>0</v>
      </c>
      <c r="AA572" s="18">
        <v>0</v>
      </c>
      <c r="AB572" s="18">
        <f t="shared" ref="AB572:AB584" si="587">T572-U572</f>
        <v>14520267.17</v>
      </c>
      <c r="AC572" s="18">
        <v>0</v>
      </c>
      <c r="AD572" s="18">
        <v>0</v>
      </c>
      <c r="AE572" s="18">
        <f>AB572*0.7</f>
        <v>10164187.02</v>
      </c>
      <c r="AF572" s="18">
        <f t="shared" ref="AF572:AF584" si="588">AB572-AE572</f>
        <v>4356080.1500000004</v>
      </c>
      <c r="AG572" s="18">
        <v>0</v>
      </c>
      <c r="AH572" s="18">
        <v>0</v>
      </c>
      <c r="AI572" s="73">
        <v>0.83299999999999996</v>
      </c>
      <c r="AJ572" s="81">
        <f t="shared" ref="AJ572:AJ591" si="589">1-AI572</f>
        <v>0.16700000000000001</v>
      </c>
      <c r="AK572" s="23">
        <f t="shared" si="539"/>
        <v>86947707.599999994</v>
      </c>
      <c r="AL572" s="22">
        <f t="shared" ref="AL572:AL590" si="590">ROUND(AK572*AI572,2)</f>
        <v>72427440.430000007</v>
      </c>
      <c r="AM572" s="22">
        <f t="shared" ref="AM572:AM590" si="591">AK572-AL572</f>
        <v>14520267.17</v>
      </c>
      <c r="AN572" s="74" t="b">
        <f t="shared" si="573"/>
        <v>1</v>
      </c>
      <c r="AO572" s="74" t="b">
        <f t="shared" si="574"/>
        <v>1</v>
      </c>
      <c r="AP572" s="74" t="b">
        <f t="shared" si="575"/>
        <v>1</v>
      </c>
      <c r="AQ572" s="5"/>
      <c r="AR572" s="28" t="s">
        <v>1156</v>
      </c>
      <c r="AS572" s="28" t="s">
        <v>1158</v>
      </c>
      <c r="AT572" t="b">
        <f t="shared" si="576"/>
        <v>1</v>
      </c>
      <c r="AU572" t="b">
        <f t="shared" si="577"/>
        <v>1</v>
      </c>
      <c r="AV572" t="b">
        <f t="shared" si="578"/>
        <v>1</v>
      </c>
      <c r="AW572" s="83">
        <f t="shared" si="540"/>
        <v>0</v>
      </c>
      <c r="AX572" s="83">
        <f t="shared" si="541"/>
        <v>0</v>
      </c>
      <c r="AY572" s="72" t="b">
        <f t="shared" si="542"/>
        <v>1</v>
      </c>
    </row>
    <row r="573" spans="1:51" ht="23.25" x14ac:dyDescent="0.35">
      <c r="A573" s="49">
        <v>655</v>
      </c>
      <c r="B573" s="77" t="s">
        <v>759</v>
      </c>
      <c r="C573" s="50" t="s">
        <v>757</v>
      </c>
      <c r="D573" s="51">
        <v>42822</v>
      </c>
      <c r="E573" s="52">
        <v>390.8</v>
      </c>
      <c r="F573" s="53">
        <v>25</v>
      </c>
      <c r="G573" s="52">
        <v>390.8</v>
      </c>
      <c r="H573" s="53">
        <v>25</v>
      </c>
      <c r="I573" s="54" t="s">
        <v>1168</v>
      </c>
      <c r="J573" s="54" t="s">
        <v>1169</v>
      </c>
      <c r="K573" s="55">
        <v>25</v>
      </c>
      <c r="L573" s="55">
        <v>25</v>
      </c>
      <c r="M573" s="56">
        <v>390.8</v>
      </c>
      <c r="N573" s="39"/>
      <c r="O573" s="39"/>
      <c r="P573" s="39"/>
      <c r="Q573" s="56">
        <v>390.8</v>
      </c>
      <c r="R573" s="57"/>
      <c r="S573" s="57"/>
      <c r="T573" s="18">
        <f t="shared" si="584"/>
        <v>42397110.399999999</v>
      </c>
      <c r="U573" s="18">
        <f t="shared" si="585"/>
        <v>35316792.960000001</v>
      </c>
      <c r="V573" s="18">
        <v>0</v>
      </c>
      <c r="W573" s="18">
        <v>0</v>
      </c>
      <c r="X573" s="18">
        <f t="shared" ref="X573:X584" si="592">U573*0.7</f>
        <v>24721755.07</v>
      </c>
      <c r="Y573" s="18">
        <f t="shared" si="586"/>
        <v>10595037.890000001</v>
      </c>
      <c r="Z573" s="18">
        <v>0</v>
      </c>
      <c r="AA573" s="18">
        <v>0</v>
      </c>
      <c r="AB573" s="18">
        <f t="shared" si="587"/>
        <v>7080317.4400000004</v>
      </c>
      <c r="AC573" s="18">
        <v>0</v>
      </c>
      <c r="AD573" s="18">
        <v>0</v>
      </c>
      <c r="AE573" s="18">
        <f t="shared" ref="AE573:AE584" si="593">AB573*0.7</f>
        <v>4956222.21</v>
      </c>
      <c r="AF573" s="18">
        <f t="shared" si="588"/>
        <v>2124095.23</v>
      </c>
      <c r="AG573" s="18">
        <v>0</v>
      </c>
      <c r="AH573" s="18">
        <v>0</v>
      </c>
      <c r="AI573" s="73">
        <v>0.83299999999999996</v>
      </c>
      <c r="AJ573" s="81">
        <f t="shared" si="589"/>
        <v>0.16700000000000001</v>
      </c>
      <c r="AK573" s="23">
        <f t="shared" si="539"/>
        <v>42397110.399999999</v>
      </c>
      <c r="AL573" s="22">
        <f t="shared" si="590"/>
        <v>35316792.960000001</v>
      </c>
      <c r="AM573" s="22">
        <f t="shared" si="591"/>
        <v>7080317.4400000004</v>
      </c>
      <c r="AN573" s="74" t="b">
        <f t="shared" si="573"/>
        <v>1</v>
      </c>
      <c r="AO573" s="74" t="b">
        <f t="shared" si="574"/>
        <v>1</v>
      </c>
      <c r="AP573" s="74" t="b">
        <f t="shared" si="575"/>
        <v>1</v>
      </c>
      <c r="AQ573" s="5"/>
      <c r="AR573" s="28" t="s">
        <v>1156</v>
      </c>
      <c r="AS573" s="28" t="s">
        <v>1158</v>
      </c>
      <c r="AT573" t="b">
        <f t="shared" si="576"/>
        <v>1</v>
      </c>
      <c r="AU573" t="b">
        <f t="shared" si="577"/>
        <v>1</v>
      </c>
      <c r="AV573" t="b">
        <f t="shared" si="578"/>
        <v>1</v>
      </c>
      <c r="AW573" s="83">
        <f t="shared" si="540"/>
        <v>0</v>
      </c>
      <c r="AX573" s="83">
        <f t="shared" si="541"/>
        <v>0</v>
      </c>
      <c r="AY573" s="72" t="b">
        <f t="shared" si="542"/>
        <v>1</v>
      </c>
    </row>
    <row r="574" spans="1:51" ht="23.25" x14ac:dyDescent="0.35">
      <c r="A574" s="49">
        <v>656</v>
      </c>
      <c r="B574" s="77" t="s">
        <v>760</v>
      </c>
      <c r="C574" s="50" t="s">
        <v>757</v>
      </c>
      <c r="D574" s="51">
        <v>42822</v>
      </c>
      <c r="E574" s="52">
        <v>493.4</v>
      </c>
      <c r="F574" s="53">
        <v>27</v>
      </c>
      <c r="G574" s="52">
        <v>493.4</v>
      </c>
      <c r="H574" s="53">
        <v>27</v>
      </c>
      <c r="I574" s="54" t="s">
        <v>1168</v>
      </c>
      <c r="J574" s="54" t="s">
        <v>1169</v>
      </c>
      <c r="K574" s="55">
        <v>27</v>
      </c>
      <c r="L574" s="55">
        <v>27</v>
      </c>
      <c r="M574" s="56">
        <v>493.4</v>
      </c>
      <c r="N574" s="39"/>
      <c r="O574" s="39"/>
      <c r="P574" s="39"/>
      <c r="Q574" s="56">
        <v>493.4</v>
      </c>
      <c r="R574" s="57"/>
      <c r="S574" s="57"/>
      <c r="T574" s="18">
        <f t="shared" si="584"/>
        <v>53527979.200000003</v>
      </c>
      <c r="U574" s="18">
        <f t="shared" si="585"/>
        <v>44588806.670000002</v>
      </c>
      <c r="V574" s="18">
        <v>0</v>
      </c>
      <c r="W574" s="18">
        <v>0</v>
      </c>
      <c r="X574" s="18">
        <f t="shared" si="592"/>
        <v>31212164.670000002</v>
      </c>
      <c r="Y574" s="18">
        <f t="shared" si="586"/>
        <v>13376642</v>
      </c>
      <c r="Z574" s="18">
        <v>0</v>
      </c>
      <c r="AA574" s="18">
        <v>0</v>
      </c>
      <c r="AB574" s="18">
        <f t="shared" si="587"/>
        <v>8939172.5299999993</v>
      </c>
      <c r="AC574" s="18">
        <v>0</v>
      </c>
      <c r="AD574" s="18">
        <v>0</v>
      </c>
      <c r="AE574" s="18">
        <f t="shared" si="593"/>
        <v>6257420.7699999996</v>
      </c>
      <c r="AF574" s="18">
        <f t="shared" si="588"/>
        <v>2681751.7599999998</v>
      </c>
      <c r="AG574" s="18">
        <v>0</v>
      </c>
      <c r="AH574" s="18">
        <v>0</v>
      </c>
      <c r="AI574" s="73">
        <v>0.83299999999999996</v>
      </c>
      <c r="AJ574" s="81">
        <f t="shared" si="589"/>
        <v>0.16700000000000001</v>
      </c>
      <c r="AK574" s="23">
        <f t="shared" si="539"/>
        <v>53527979.200000003</v>
      </c>
      <c r="AL574" s="22">
        <f t="shared" si="590"/>
        <v>44588806.670000002</v>
      </c>
      <c r="AM574" s="22">
        <f t="shared" si="591"/>
        <v>8939172.5299999993</v>
      </c>
      <c r="AN574" s="74" t="b">
        <f t="shared" si="573"/>
        <v>1</v>
      </c>
      <c r="AO574" s="74" t="b">
        <f t="shared" si="574"/>
        <v>1</v>
      </c>
      <c r="AP574" s="74" t="b">
        <f t="shared" si="575"/>
        <v>1</v>
      </c>
      <c r="AQ574" s="5"/>
      <c r="AR574" s="28" t="s">
        <v>1156</v>
      </c>
      <c r="AS574" s="28" t="s">
        <v>1158</v>
      </c>
      <c r="AT574" t="b">
        <f t="shared" si="576"/>
        <v>1</v>
      </c>
      <c r="AU574" t="b">
        <f t="shared" si="577"/>
        <v>1</v>
      </c>
      <c r="AV574" t="b">
        <f t="shared" si="578"/>
        <v>1</v>
      </c>
      <c r="AW574" s="83">
        <f t="shared" si="540"/>
        <v>0</v>
      </c>
      <c r="AX574" s="83">
        <f t="shared" si="541"/>
        <v>0</v>
      </c>
      <c r="AY574" s="72" t="b">
        <f t="shared" si="542"/>
        <v>1</v>
      </c>
    </row>
    <row r="575" spans="1:51" ht="23.25" x14ac:dyDescent="0.35">
      <c r="A575" s="49">
        <v>657</v>
      </c>
      <c r="B575" s="77" t="s">
        <v>761</v>
      </c>
      <c r="C575" s="50" t="s">
        <v>757</v>
      </c>
      <c r="D575" s="51">
        <v>42822</v>
      </c>
      <c r="E575" s="52">
        <v>496.3</v>
      </c>
      <c r="F575" s="53">
        <v>25</v>
      </c>
      <c r="G575" s="52">
        <v>496.3</v>
      </c>
      <c r="H575" s="53">
        <v>25</v>
      </c>
      <c r="I575" s="54" t="s">
        <v>1168</v>
      </c>
      <c r="J575" s="54" t="s">
        <v>1169</v>
      </c>
      <c r="K575" s="55">
        <v>25</v>
      </c>
      <c r="L575" s="55">
        <v>25</v>
      </c>
      <c r="M575" s="56">
        <v>496.3</v>
      </c>
      <c r="N575" s="39"/>
      <c r="O575" s="39"/>
      <c r="P575" s="39"/>
      <c r="Q575" s="56">
        <v>496.3</v>
      </c>
      <c r="R575" s="57"/>
      <c r="S575" s="57"/>
      <c r="T575" s="18">
        <f t="shared" si="584"/>
        <v>53842594.399999999</v>
      </c>
      <c r="U575" s="18">
        <f t="shared" si="585"/>
        <v>44850881.140000001</v>
      </c>
      <c r="V575" s="18">
        <v>0</v>
      </c>
      <c r="W575" s="18">
        <v>0</v>
      </c>
      <c r="X575" s="18">
        <f t="shared" si="592"/>
        <v>31395616.800000001</v>
      </c>
      <c r="Y575" s="18">
        <f t="shared" si="586"/>
        <v>13455264.34</v>
      </c>
      <c r="Z575" s="18">
        <v>0</v>
      </c>
      <c r="AA575" s="18">
        <v>0</v>
      </c>
      <c r="AB575" s="18">
        <f t="shared" si="587"/>
        <v>8991713.2599999998</v>
      </c>
      <c r="AC575" s="18">
        <v>0</v>
      </c>
      <c r="AD575" s="18">
        <v>0</v>
      </c>
      <c r="AE575" s="18">
        <f t="shared" si="593"/>
        <v>6294199.2800000003</v>
      </c>
      <c r="AF575" s="18">
        <f t="shared" si="588"/>
        <v>2697513.98</v>
      </c>
      <c r="AG575" s="18">
        <v>0</v>
      </c>
      <c r="AH575" s="18">
        <v>0</v>
      </c>
      <c r="AI575" s="73">
        <v>0.83299999999999996</v>
      </c>
      <c r="AJ575" s="81">
        <f t="shared" si="589"/>
        <v>0.16700000000000001</v>
      </c>
      <c r="AK575" s="23">
        <f t="shared" si="539"/>
        <v>53842594.399999999</v>
      </c>
      <c r="AL575" s="22">
        <f t="shared" si="590"/>
        <v>44850881.140000001</v>
      </c>
      <c r="AM575" s="22">
        <f t="shared" si="591"/>
        <v>8991713.2599999998</v>
      </c>
      <c r="AN575" s="74" t="b">
        <f t="shared" si="573"/>
        <v>1</v>
      </c>
      <c r="AO575" s="74" t="b">
        <f t="shared" si="574"/>
        <v>1</v>
      </c>
      <c r="AP575" s="74" t="b">
        <f t="shared" si="575"/>
        <v>1</v>
      </c>
      <c r="AQ575" s="5"/>
      <c r="AR575" s="28" t="s">
        <v>1156</v>
      </c>
      <c r="AS575" s="28" t="s">
        <v>1158</v>
      </c>
      <c r="AT575" t="b">
        <f t="shared" si="576"/>
        <v>1</v>
      </c>
      <c r="AU575" t="b">
        <f t="shared" si="577"/>
        <v>1</v>
      </c>
      <c r="AV575" t="b">
        <f t="shared" si="578"/>
        <v>1</v>
      </c>
      <c r="AW575" s="83">
        <f t="shared" si="540"/>
        <v>0</v>
      </c>
      <c r="AX575" s="83">
        <f t="shared" si="541"/>
        <v>0</v>
      </c>
      <c r="AY575" s="72" t="b">
        <f t="shared" si="542"/>
        <v>1</v>
      </c>
    </row>
    <row r="576" spans="1:51" ht="23.25" x14ac:dyDescent="0.35">
      <c r="A576" s="49">
        <v>658</v>
      </c>
      <c r="B576" s="77" t="s">
        <v>762</v>
      </c>
      <c r="C576" s="50" t="s">
        <v>757</v>
      </c>
      <c r="D576" s="51">
        <v>42822</v>
      </c>
      <c r="E576" s="52">
        <v>502.1</v>
      </c>
      <c r="F576" s="53">
        <v>33</v>
      </c>
      <c r="G576" s="52">
        <v>502.1</v>
      </c>
      <c r="H576" s="53">
        <v>33</v>
      </c>
      <c r="I576" s="54" t="s">
        <v>1168</v>
      </c>
      <c r="J576" s="54" t="s">
        <v>1169</v>
      </c>
      <c r="K576" s="55">
        <v>33</v>
      </c>
      <c r="L576" s="55">
        <v>33</v>
      </c>
      <c r="M576" s="56">
        <v>502.1</v>
      </c>
      <c r="N576" s="39"/>
      <c r="O576" s="39"/>
      <c r="P576" s="39"/>
      <c r="Q576" s="56">
        <v>502.1</v>
      </c>
      <c r="R576" s="57"/>
      <c r="S576" s="57"/>
      <c r="T576" s="18">
        <f t="shared" si="584"/>
        <v>54471824.799999997</v>
      </c>
      <c r="U576" s="18">
        <f t="shared" si="585"/>
        <v>45375030.060000002</v>
      </c>
      <c r="V576" s="18">
        <v>0</v>
      </c>
      <c r="W576" s="18">
        <v>0</v>
      </c>
      <c r="X576" s="18">
        <f t="shared" si="592"/>
        <v>31762521.039999999</v>
      </c>
      <c r="Y576" s="18">
        <f t="shared" si="586"/>
        <v>13612509.02</v>
      </c>
      <c r="Z576" s="18">
        <v>0</v>
      </c>
      <c r="AA576" s="18">
        <v>0</v>
      </c>
      <c r="AB576" s="18">
        <f t="shared" si="587"/>
        <v>9096794.7400000002</v>
      </c>
      <c r="AC576" s="18">
        <v>0</v>
      </c>
      <c r="AD576" s="18">
        <v>0</v>
      </c>
      <c r="AE576" s="18">
        <f t="shared" si="593"/>
        <v>6367756.3200000003</v>
      </c>
      <c r="AF576" s="18">
        <f t="shared" si="588"/>
        <v>2729038.42</v>
      </c>
      <c r="AG576" s="18">
        <v>0</v>
      </c>
      <c r="AH576" s="18">
        <v>0</v>
      </c>
      <c r="AI576" s="73">
        <v>0.83299999999999996</v>
      </c>
      <c r="AJ576" s="81">
        <f t="shared" si="589"/>
        <v>0.16700000000000001</v>
      </c>
      <c r="AK576" s="23">
        <f t="shared" si="539"/>
        <v>54471824.799999997</v>
      </c>
      <c r="AL576" s="22">
        <f t="shared" si="590"/>
        <v>45375030.060000002</v>
      </c>
      <c r="AM576" s="22">
        <f t="shared" si="591"/>
        <v>9096794.7400000002</v>
      </c>
      <c r="AN576" s="74" t="b">
        <f t="shared" si="573"/>
        <v>1</v>
      </c>
      <c r="AO576" s="74" t="b">
        <f t="shared" si="574"/>
        <v>1</v>
      </c>
      <c r="AP576" s="74" t="b">
        <f t="shared" si="575"/>
        <v>1</v>
      </c>
      <c r="AQ576" s="5"/>
      <c r="AR576" s="28" t="s">
        <v>1156</v>
      </c>
      <c r="AS576" s="28" t="s">
        <v>1158</v>
      </c>
      <c r="AT576" t="b">
        <f t="shared" si="576"/>
        <v>1</v>
      </c>
      <c r="AU576" t="b">
        <f t="shared" si="577"/>
        <v>1</v>
      </c>
      <c r="AV576" t="b">
        <f t="shared" si="578"/>
        <v>1</v>
      </c>
      <c r="AW576" s="83">
        <f t="shared" si="540"/>
        <v>0</v>
      </c>
      <c r="AX576" s="83">
        <f t="shared" si="541"/>
        <v>0</v>
      </c>
      <c r="AY576" s="72" t="b">
        <f t="shared" si="542"/>
        <v>1</v>
      </c>
    </row>
    <row r="577" spans="1:51" ht="23.25" x14ac:dyDescent="0.35">
      <c r="A577" s="49">
        <v>659</v>
      </c>
      <c r="B577" s="77" t="s">
        <v>763</v>
      </c>
      <c r="C577" s="50" t="s">
        <v>757</v>
      </c>
      <c r="D577" s="51">
        <v>42822</v>
      </c>
      <c r="E577" s="52">
        <v>515.5</v>
      </c>
      <c r="F577" s="53">
        <v>42</v>
      </c>
      <c r="G577" s="52">
        <v>515.5</v>
      </c>
      <c r="H577" s="53">
        <v>42</v>
      </c>
      <c r="I577" s="54" t="s">
        <v>1168</v>
      </c>
      <c r="J577" s="54" t="s">
        <v>1169</v>
      </c>
      <c r="K577" s="55">
        <v>42</v>
      </c>
      <c r="L577" s="55">
        <v>42</v>
      </c>
      <c r="M577" s="56">
        <v>515.5</v>
      </c>
      <c r="N577" s="39"/>
      <c r="O577" s="39"/>
      <c r="P577" s="39"/>
      <c r="Q577" s="56">
        <v>515.5</v>
      </c>
      <c r="R577" s="57"/>
      <c r="S577" s="57"/>
      <c r="T577" s="18">
        <f t="shared" si="584"/>
        <v>55925564</v>
      </c>
      <c r="U577" s="18">
        <f t="shared" si="585"/>
        <v>46585994.810000002</v>
      </c>
      <c r="V577" s="18">
        <v>21964551</v>
      </c>
      <c r="W577" s="18">
        <v>0</v>
      </c>
      <c r="X577" s="18">
        <f t="shared" si="592"/>
        <v>32610196.370000001</v>
      </c>
      <c r="Y577" s="18">
        <f>U577-X577-V577</f>
        <v>-7988752.5599999996</v>
      </c>
      <c r="Z577" s="18">
        <v>0</v>
      </c>
      <c r="AA577" s="18">
        <v>0</v>
      </c>
      <c r="AB577" s="18">
        <f t="shared" si="587"/>
        <v>9339569.1899999995</v>
      </c>
      <c r="AC577" s="18">
        <v>4403457.4000000004</v>
      </c>
      <c r="AD577" s="18">
        <v>0</v>
      </c>
      <c r="AE577" s="18">
        <f t="shared" si="593"/>
        <v>6537698.4299999997</v>
      </c>
      <c r="AF577" s="18">
        <f>AB577-AE577-AC577</f>
        <v>-1601586.64</v>
      </c>
      <c r="AG577" s="18">
        <v>0</v>
      </c>
      <c r="AH577" s="18">
        <v>0</v>
      </c>
      <c r="AI577" s="73">
        <v>0.83299999999999996</v>
      </c>
      <c r="AJ577" s="81">
        <f t="shared" si="589"/>
        <v>0.16700000000000001</v>
      </c>
      <c r="AK577" s="23">
        <f t="shared" si="539"/>
        <v>55925564</v>
      </c>
      <c r="AL577" s="22">
        <f t="shared" si="590"/>
        <v>46585994.810000002</v>
      </c>
      <c r="AM577" s="22">
        <f t="shared" si="591"/>
        <v>9339569.1899999995</v>
      </c>
      <c r="AN577" s="74" t="b">
        <f t="shared" si="573"/>
        <v>1</v>
      </c>
      <c r="AO577" s="74" t="b">
        <f t="shared" si="574"/>
        <v>1</v>
      </c>
      <c r="AP577" s="74" t="b">
        <f t="shared" si="575"/>
        <v>1</v>
      </c>
      <c r="AQ577" s="5"/>
      <c r="AR577" s="28" t="s">
        <v>1156</v>
      </c>
      <c r="AS577" s="28" t="s">
        <v>1158</v>
      </c>
      <c r="AT577" t="b">
        <f t="shared" si="576"/>
        <v>1</v>
      </c>
      <c r="AU577" t="b">
        <f t="shared" si="577"/>
        <v>1</v>
      </c>
      <c r="AV577" t="b">
        <f t="shared" si="578"/>
        <v>1</v>
      </c>
      <c r="AW577" s="83">
        <f t="shared" si="540"/>
        <v>0.47</v>
      </c>
      <c r="AX577" s="83">
        <f t="shared" si="541"/>
        <v>0.47</v>
      </c>
      <c r="AY577" s="72" t="b">
        <f t="shared" si="542"/>
        <v>1</v>
      </c>
    </row>
    <row r="578" spans="1:51" ht="23.25" x14ac:dyDescent="0.35">
      <c r="A578" s="49">
        <v>660</v>
      </c>
      <c r="B578" s="77" t="s">
        <v>764</v>
      </c>
      <c r="C578" s="50" t="s">
        <v>757</v>
      </c>
      <c r="D578" s="51">
        <v>42822</v>
      </c>
      <c r="E578" s="52">
        <v>497.69</v>
      </c>
      <c r="F578" s="53">
        <v>23</v>
      </c>
      <c r="G578" s="52">
        <v>497.69</v>
      </c>
      <c r="H578" s="53">
        <v>23</v>
      </c>
      <c r="I578" s="54" t="s">
        <v>1168</v>
      </c>
      <c r="J578" s="54" t="s">
        <v>1169</v>
      </c>
      <c r="K578" s="55">
        <v>23</v>
      </c>
      <c r="L578" s="55">
        <v>23</v>
      </c>
      <c r="M578" s="56">
        <v>497.69</v>
      </c>
      <c r="N578" s="39"/>
      <c r="O578" s="39"/>
      <c r="P578" s="39"/>
      <c r="Q578" s="56">
        <v>497.69</v>
      </c>
      <c r="R578" s="57"/>
      <c r="S578" s="57"/>
      <c r="T578" s="18">
        <f t="shared" si="584"/>
        <v>53993392.719999999</v>
      </c>
      <c r="U578" s="18">
        <f t="shared" si="585"/>
        <v>44976496.140000001</v>
      </c>
      <c r="V578" s="18">
        <v>0</v>
      </c>
      <c r="W578" s="18">
        <v>0</v>
      </c>
      <c r="X578" s="18">
        <f t="shared" si="592"/>
        <v>31483547.300000001</v>
      </c>
      <c r="Y578" s="18">
        <f t="shared" si="586"/>
        <v>13492948.84</v>
      </c>
      <c r="Z578" s="18">
        <v>0</v>
      </c>
      <c r="AA578" s="18">
        <v>0</v>
      </c>
      <c r="AB578" s="18">
        <f t="shared" si="587"/>
        <v>9016896.5800000001</v>
      </c>
      <c r="AC578" s="18">
        <v>0</v>
      </c>
      <c r="AD578" s="18">
        <v>0</v>
      </c>
      <c r="AE578" s="18">
        <f t="shared" si="593"/>
        <v>6311827.6100000003</v>
      </c>
      <c r="AF578" s="18">
        <f t="shared" si="588"/>
        <v>2705068.97</v>
      </c>
      <c r="AG578" s="18">
        <v>0</v>
      </c>
      <c r="AH578" s="18">
        <v>0</v>
      </c>
      <c r="AI578" s="73">
        <v>0.83299999999999996</v>
      </c>
      <c r="AJ578" s="81">
        <f t="shared" si="589"/>
        <v>0.16700000000000001</v>
      </c>
      <c r="AK578" s="23">
        <f t="shared" si="539"/>
        <v>53993392.719999999</v>
      </c>
      <c r="AL578" s="22">
        <f t="shared" si="590"/>
        <v>44976496.140000001</v>
      </c>
      <c r="AM578" s="22">
        <f t="shared" si="591"/>
        <v>9016896.5800000001</v>
      </c>
      <c r="AN578" s="74" t="b">
        <f t="shared" si="573"/>
        <v>1</v>
      </c>
      <c r="AO578" s="74" t="b">
        <f t="shared" si="574"/>
        <v>1</v>
      </c>
      <c r="AP578" s="74" t="b">
        <f t="shared" si="575"/>
        <v>1</v>
      </c>
      <c r="AQ578" s="5"/>
      <c r="AR578" s="28" t="s">
        <v>1156</v>
      </c>
      <c r="AS578" s="28" t="s">
        <v>1158</v>
      </c>
      <c r="AT578" t="b">
        <f t="shared" si="576"/>
        <v>1</v>
      </c>
      <c r="AU578" t="b">
        <f t="shared" si="577"/>
        <v>1</v>
      </c>
      <c r="AV578" t="b">
        <f t="shared" si="578"/>
        <v>1</v>
      </c>
      <c r="AW578" s="83">
        <f t="shared" si="540"/>
        <v>0</v>
      </c>
      <c r="AX578" s="83">
        <f t="shared" si="541"/>
        <v>0</v>
      </c>
      <c r="AY578" s="72" t="b">
        <f t="shared" si="542"/>
        <v>1</v>
      </c>
    </row>
    <row r="579" spans="1:51" ht="23.25" x14ac:dyDescent="0.35">
      <c r="A579" s="49">
        <v>661</v>
      </c>
      <c r="B579" s="77" t="s">
        <v>765</v>
      </c>
      <c r="C579" s="50" t="s">
        <v>757</v>
      </c>
      <c r="D579" s="51">
        <v>42822</v>
      </c>
      <c r="E579" s="52">
        <v>495.3</v>
      </c>
      <c r="F579" s="53">
        <v>35</v>
      </c>
      <c r="G579" s="52">
        <v>495.3</v>
      </c>
      <c r="H579" s="53">
        <v>35</v>
      </c>
      <c r="I579" s="54" t="s">
        <v>1168</v>
      </c>
      <c r="J579" s="54" t="s">
        <v>1169</v>
      </c>
      <c r="K579" s="55">
        <v>35</v>
      </c>
      <c r="L579" s="55">
        <v>35</v>
      </c>
      <c r="M579" s="56">
        <v>495.3</v>
      </c>
      <c r="N579" s="39"/>
      <c r="O579" s="39"/>
      <c r="P579" s="39"/>
      <c r="Q579" s="56">
        <v>495.3</v>
      </c>
      <c r="R579" s="57"/>
      <c r="S579" s="57"/>
      <c r="T579" s="18">
        <f t="shared" si="584"/>
        <v>53734106.399999999</v>
      </c>
      <c r="U579" s="18">
        <f t="shared" si="585"/>
        <v>44760510.630000003</v>
      </c>
      <c r="V579" s="18">
        <v>0</v>
      </c>
      <c r="W579" s="18">
        <v>0</v>
      </c>
      <c r="X579" s="18">
        <f t="shared" si="592"/>
        <v>31332357.440000001</v>
      </c>
      <c r="Y579" s="18">
        <f t="shared" si="586"/>
        <v>13428153.189999999</v>
      </c>
      <c r="Z579" s="18">
        <v>0</v>
      </c>
      <c r="AA579" s="18">
        <v>0</v>
      </c>
      <c r="AB579" s="18">
        <f t="shared" si="587"/>
        <v>8973595.7699999996</v>
      </c>
      <c r="AC579" s="18">
        <v>0</v>
      </c>
      <c r="AD579" s="18">
        <v>0</v>
      </c>
      <c r="AE579" s="18">
        <f t="shared" si="593"/>
        <v>6281517.04</v>
      </c>
      <c r="AF579" s="18">
        <f t="shared" si="588"/>
        <v>2692078.73</v>
      </c>
      <c r="AG579" s="18">
        <v>0</v>
      </c>
      <c r="AH579" s="18">
        <v>0</v>
      </c>
      <c r="AI579" s="73">
        <v>0.83299999999999996</v>
      </c>
      <c r="AJ579" s="81">
        <f t="shared" si="589"/>
        <v>0.16700000000000001</v>
      </c>
      <c r="AK579" s="23">
        <f t="shared" si="539"/>
        <v>53734106.399999999</v>
      </c>
      <c r="AL579" s="22">
        <f t="shared" si="590"/>
        <v>44760510.630000003</v>
      </c>
      <c r="AM579" s="22">
        <f t="shared" si="591"/>
        <v>8973595.7699999996</v>
      </c>
      <c r="AN579" s="74" t="b">
        <f t="shared" si="573"/>
        <v>1</v>
      </c>
      <c r="AO579" s="74" t="b">
        <f t="shared" si="574"/>
        <v>1</v>
      </c>
      <c r="AP579" s="74" t="b">
        <f t="shared" si="575"/>
        <v>1</v>
      </c>
      <c r="AQ579" s="5"/>
      <c r="AR579" s="28" t="s">
        <v>1156</v>
      </c>
      <c r="AS579" s="28" t="s">
        <v>1158</v>
      </c>
      <c r="AT579" t="b">
        <f t="shared" si="576"/>
        <v>1</v>
      </c>
      <c r="AU579" t="b">
        <f t="shared" si="577"/>
        <v>1</v>
      </c>
      <c r="AV579" t="b">
        <f t="shared" si="578"/>
        <v>1</v>
      </c>
      <c r="AW579" s="83">
        <f t="shared" si="540"/>
        <v>0</v>
      </c>
      <c r="AX579" s="83">
        <f t="shared" si="541"/>
        <v>0</v>
      </c>
      <c r="AY579" s="72" t="b">
        <f t="shared" si="542"/>
        <v>1</v>
      </c>
    </row>
    <row r="580" spans="1:51" ht="23.25" x14ac:dyDescent="0.35">
      <c r="A580" s="49">
        <v>664</v>
      </c>
      <c r="B580" s="77" t="s">
        <v>766</v>
      </c>
      <c r="C580" s="50" t="s">
        <v>767</v>
      </c>
      <c r="D580" s="51">
        <v>43080</v>
      </c>
      <c r="E580" s="52">
        <v>193.4</v>
      </c>
      <c r="F580" s="53">
        <v>7</v>
      </c>
      <c r="G580" s="52">
        <v>193.4</v>
      </c>
      <c r="H580" s="53">
        <v>7</v>
      </c>
      <c r="I580" s="54" t="s">
        <v>1168</v>
      </c>
      <c r="J580" s="54" t="s">
        <v>1169</v>
      </c>
      <c r="K580" s="55">
        <v>7</v>
      </c>
      <c r="L580" s="55">
        <v>7</v>
      </c>
      <c r="M580" s="56">
        <v>193.4</v>
      </c>
      <c r="N580" s="39"/>
      <c r="O580" s="39"/>
      <c r="P580" s="39"/>
      <c r="Q580" s="56">
        <v>193.4</v>
      </c>
      <c r="R580" s="57"/>
      <c r="S580" s="57"/>
      <c r="T580" s="18">
        <f t="shared" si="584"/>
        <v>20981579.199999999</v>
      </c>
      <c r="U580" s="18">
        <f t="shared" si="585"/>
        <v>17477655.469999999</v>
      </c>
      <c r="V580" s="18">
        <v>0</v>
      </c>
      <c r="W580" s="18">
        <v>0</v>
      </c>
      <c r="X580" s="18">
        <f t="shared" si="592"/>
        <v>12234358.83</v>
      </c>
      <c r="Y580" s="18">
        <f t="shared" si="586"/>
        <v>5243296.6399999997</v>
      </c>
      <c r="Z580" s="18">
        <v>0</v>
      </c>
      <c r="AA580" s="18">
        <v>0</v>
      </c>
      <c r="AB580" s="18">
        <f t="shared" si="587"/>
        <v>3503923.73</v>
      </c>
      <c r="AC580" s="18">
        <v>0</v>
      </c>
      <c r="AD580" s="18">
        <v>0</v>
      </c>
      <c r="AE580" s="18">
        <f t="shared" si="593"/>
        <v>2452746.61</v>
      </c>
      <c r="AF580" s="18">
        <f t="shared" si="588"/>
        <v>1051177.1200000001</v>
      </c>
      <c r="AG580" s="18">
        <v>0</v>
      </c>
      <c r="AH580" s="18">
        <v>0</v>
      </c>
      <c r="AI580" s="73">
        <v>0.83299999999999996</v>
      </c>
      <c r="AJ580" s="81">
        <f t="shared" si="589"/>
        <v>0.16700000000000001</v>
      </c>
      <c r="AK580" s="23">
        <f t="shared" si="539"/>
        <v>20981579.199999999</v>
      </c>
      <c r="AL580" s="22">
        <f t="shared" si="590"/>
        <v>17477655.469999999</v>
      </c>
      <c r="AM580" s="22">
        <f t="shared" si="591"/>
        <v>3503923.73</v>
      </c>
      <c r="AN580" s="74" t="b">
        <f t="shared" si="573"/>
        <v>1</v>
      </c>
      <c r="AO580" s="74" t="b">
        <f t="shared" si="574"/>
        <v>1</v>
      </c>
      <c r="AP580" s="74" t="b">
        <f t="shared" si="575"/>
        <v>1</v>
      </c>
      <c r="AQ580" s="5"/>
      <c r="AR580" s="28" t="s">
        <v>1156</v>
      </c>
      <c r="AS580" s="28" t="s">
        <v>1158</v>
      </c>
      <c r="AT580" t="b">
        <f t="shared" si="576"/>
        <v>1</v>
      </c>
      <c r="AU580" t="b">
        <f t="shared" si="577"/>
        <v>1</v>
      </c>
      <c r="AV580" t="b">
        <f t="shared" si="578"/>
        <v>1</v>
      </c>
      <c r="AW580" s="83">
        <f t="shared" si="540"/>
        <v>0</v>
      </c>
      <c r="AX580" s="83">
        <f t="shared" si="541"/>
        <v>0</v>
      </c>
      <c r="AY580" s="72" t="b">
        <f t="shared" si="542"/>
        <v>1</v>
      </c>
    </row>
    <row r="581" spans="1:51" ht="23.25" x14ac:dyDescent="0.35">
      <c r="A581" s="49">
        <v>665</v>
      </c>
      <c r="B581" s="77" t="s">
        <v>768</v>
      </c>
      <c r="C581" s="50" t="s">
        <v>769</v>
      </c>
      <c r="D581" s="51">
        <v>43124</v>
      </c>
      <c r="E581" s="52">
        <v>184.5</v>
      </c>
      <c r="F581" s="53">
        <v>12</v>
      </c>
      <c r="G581" s="52">
        <v>184.5</v>
      </c>
      <c r="H581" s="53">
        <v>12</v>
      </c>
      <c r="I581" s="54" t="s">
        <v>1168</v>
      </c>
      <c r="J581" s="54" t="s">
        <v>1169</v>
      </c>
      <c r="K581" s="55">
        <v>12</v>
      </c>
      <c r="L581" s="55">
        <v>12</v>
      </c>
      <c r="M581" s="56">
        <v>184.5</v>
      </c>
      <c r="N581" s="39"/>
      <c r="O581" s="39"/>
      <c r="P581" s="39"/>
      <c r="Q581" s="56">
        <v>184.5</v>
      </c>
      <c r="R581" s="57"/>
      <c r="S581" s="57"/>
      <c r="T581" s="18">
        <f t="shared" si="584"/>
        <v>20016036</v>
      </c>
      <c r="U581" s="18">
        <f t="shared" si="585"/>
        <v>16673357.99</v>
      </c>
      <c r="V581" s="18">
        <v>0</v>
      </c>
      <c r="W581" s="18">
        <v>0</v>
      </c>
      <c r="X581" s="18">
        <f t="shared" si="592"/>
        <v>11671350.59</v>
      </c>
      <c r="Y581" s="18">
        <f t="shared" ref="Y581:Y584" si="594">U581-X581</f>
        <v>5002007.4000000004</v>
      </c>
      <c r="Z581" s="18">
        <v>0</v>
      </c>
      <c r="AA581" s="18">
        <v>0</v>
      </c>
      <c r="AB581" s="18">
        <f t="shared" si="587"/>
        <v>3342678.01</v>
      </c>
      <c r="AC581" s="18">
        <v>0</v>
      </c>
      <c r="AD581" s="18">
        <v>0</v>
      </c>
      <c r="AE581" s="18">
        <f t="shared" si="593"/>
        <v>2339874.61</v>
      </c>
      <c r="AF581" s="18">
        <f t="shared" si="588"/>
        <v>1002803.4</v>
      </c>
      <c r="AG581" s="18">
        <v>0</v>
      </c>
      <c r="AH581" s="18">
        <v>0</v>
      </c>
      <c r="AI581" s="73">
        <v>0.83299999999999996</v>
      </c>
      <c r="AJ581" s="81">
        <f t="shared" si="589"/>
        <v>0.16700000000000001</v>
      </c>
      <c r="AK581" s="23">
        <f t="shared" si="539"/>
        <v>20016036</v>
      </c>
      <c r="AL581" s="22">
        <f t="shared" si="590"/>
        <v>16673357.99</v>
      </c>
      <c r="AM581" s="22">
        <f t="shared" si="591"/>
        <v>3342678.01</v>
      </c>
      <c r="AN581" s="74" t="b">
        <f t="shared" si="573"/>
        <v>1</v>
      </c>
      <c r="AO581" s="74" t="b">
        <f t="shared" si="574"/>
        <v>1</v>
      </c>
      <c r="AP581" s="74" t="b">
        <f t="shared" si="575"/>
        <v>1</v>
      </c>
      <c r="AQ581" s="5"/>
      <c r="AR581" s="28" t="s">
        <v>1155</v>
      </c>
      <c r="AS581" s="28" t="s">
        <v>1157</v>
      </c>
      <c r="AT581" t="b">
        <f t="shared" si="576"/>
        <v>1</v>
      </c>
      <c r="AU581" t="b">
        <f t="shared" si="577"/>
        <v>1</v>
      </c>
      <c r="AV581" t="b">
        <f t="shared" si="578"/>
        <v>1</v>
      </c>
      <c r="AW581" s="83">
        <f t="shared" si="540"/>
        <v>0</v>
      </c>
      <c r="AX581" s="83">
        <f t="shared" si="541"/>
        <v>0</v>
      </c>
      <c r="AY581" s="72" t="b">
        <f t="shared" si="542"/>
        <v>1</v>
      </c>
    </row>
    <row r="582" spans="1:51" ht="23.25" x14ac:dyDescent="0.35">
      <c r="A582" s="49">
        <v>666</v>
      </c>
      <c r="B582" s="77" t="s">
        <v>770</v>
      </c>
      <c r="C582" s="50" t="s">
        <v>771</v>
      </c>
      <c r="D582" s="51">
        <v>43913</v>
      </c>
      <c r="E582" s="52">
        <v>210.4</v>
      </c>
      <c r="F582" s="53">
        <v>29</v>
      </c>
      <c r="G582" s="52">
        <v>210.4</v>
      </c>
      <c r="H582" s="53">
        <v>29</v>
      </c>
      <c r="I582" s="54" t="s">
        <v>1168</v>
      </c>
      <c r="J582" s="54" t="s">
        <v>1169</v>
      </c>
      <c r="K582" s="55">
        <v>29</v>
      </c>
      <c r="L582" s="55">
        <v>29</v>
      </c>
      <c r="M582" s="56">
        <v>210.4</v>
      </c>
      <c r="N582" s="39"/>
      <c r="O582" s="39"/>
      <c r="P582" s="39"/>
      <c r="Q582" s="56">
        <v>210.4</v>
      </c>
      <c r="R582" s="57"/>
      <c r="S582" s="57"/>
      <c r="T582" s="18">
        <f t="shared" si="584"/>
        <v>22825875.199999999</v>
      </c>
      <c r="U582" s="18">
        <f t="shared" si="585"/>
        <v>19013954.039999999</v>
      </c>
      <c r="V582" s="18">
        <v>0</v>
      </c>
      <c r="W582" s="18">
        <v>0</v>
      </c>
      <c r="X582" s="18">
        <f t="shared" si="592"/>
        <v>13309767.83</v>
      </c>
      <c r="Y582" s="18">
        <f t="shared" si="594"/>
        <v>5704186.21</v>
      </c>
      <c r="Z582" s="18">
        <v>0</v>
      </c>
      <c r="AA582" s="18">
        <v>0</v>
      </c>
      <c r="AB582" s="18">
        <f t="shared" si="587"/>
        <v>3811921.16</v>
      </c>
      <c r="AC582" s="18">
        <v>0</v>
      </c>
      <c r="AD582" s="18">
        <v>0</v>
      </c>
      <c r="AE582" s="18">
        <f t="shared" si="593"/>
        <v>2668344.81</v>
      </c>
      <c r="AF582" s="18">
        <f t="shared" si="588"/>
        <v>1143576.3500000001</v>
      </c>
      <c r="AG582" s="18">
        <v>0</v>
      </c>
      <c r="AH582" s="18">
        <v>0</v>
      </c>
      <c r="AI582" s="73">
        <v>0.83299999999999996</v>
      </c>
      <c r="AJ582" s="81">
        <f t="shared" si="589"/>
        <v>0.16700000000000001</v>
      </c>
      <c r="AK582" s="23">
        <f t="shared" si="539"/>
        <v>22825875.199999999</v>
      </c>
      <c r="AL582" s="22">
        <f t="shared" si="590"/>
        <v>19013954.039999999</v>
      </c>
      <c r="AM582" s="22">
        <f t="shared" si="591"/>
        <v>3811921.16</v>
      </c>
      <c r="AN582" s="74" t="b">
        <f t="shared" si="573"/>
        <v>1</v>
      </c>
      <c r="AO582" s="74" t="b">
        <f t="shared" si="574"/>
        <v>1</v>
      </c>
      <c r="AP582" s="74" t="b">
        <f t="shared" si="575"/>
        <v>1</v>
      </c>
      <c r="AQ582" s="5"/>
      <c r="AR582" s="28" t="s">
        <v>1155</v>
      </c>
      <c r="AS582" s="28" t="s">
        <v>1157</v>
      </c>
      <c r="AT582" t="b">
        <f t="shared" si="576"/>
        <v>1</v>
      </c>
      <c r="AU582" t="b">
        <f t="shared" si="577"/>
        <v>1</v>
      </c>
      <c r="AV582" t="b">
        <f t="shared" si="578"/>
        <v>1</v>
      </c>
      <c r="AW582" s="83">
        <f t="shared" si="540"/>
        <v>0</v>
      </c>
      <c r="AX582" s="83">
        <f t="shared" si="541"/>
        <v>0</v>
      </c>
      <c r="AY582" s="72" t="b">
        <f t="shared" si="542"/>
        <v>1</v>
      </c>
    </row>
    <row r="583" spans="1:51" ht="23.25" x14ac:dyDescent="0.35">
      <c r="A583" s="49">
        <v>667</v>
      </c>
      <c r="B583" s="77" t="s">
        <v>772</v>
      </c>
      <c r="C583" s="50" t="s">
        <v>773</v>
      </c>
      <c r="D583" s="51">
        <v>43080</v>
      </c>
      <c r="E583" s="52">
        <v>167</v>
      </c>
      <c r="F583" s="53">
        <v>12</v>
      </c>
      <c r="G583" s="52">
        <v>167</v>
      </c>
      <c r="H583" s="53">
        <v>12</v>
      </c>
      <c r="I583" s="54" t="s">
        <v>1168</v>
      </c>
      <c r="J583" s="54" t="s">
        <v>1169</v>
      </c>
      <c r="K583" s="55">
        <v>12</v>
      </c>
      <c r="L583" s="55">
        <v>12</v>
      </c>
      <c r="M583" s="56">
        <v>167</v>
      </c>
      <c r="N583" s="39"/>
      <c r="O583" s="39"/>
      <c r="P583" s="39"/>
      <c r="Q583" s="56">
        <v>167</v>
      </c>
      <c r="R583" s="57"/>
      <c r="S583" s="57"/>
      <c r="T583" s="18">
        <f t="shared" si="584"/>
        <v>18117496</v>
      </c>
      <c r="U583" s="18">
        <f t="shared" si="585"/>
        <v>15091874.17</v>
      </c>
      <c r="V583" s="18">
        <v>0</v>
      </c>
      <c r="W583" s="18">
        <v>0</v>
      </c>
      <c r="X583" s="18">
        <f t="shared" si="592"/>
        <v>10564311.92</v>
      </c>
      <c r="Y583" s="18">
        <f t="shared" si="594"/>
        <v>4527562.25</v>
      </c>
      <c r="Z583" s="18">
        <v>0</v>
      </c>
      <c r="AA583" s="18">
        <v>0</v>
      </c>
      <c r="AB583" s="18">
        <f t="shared" si="587"/>
        <v>3025621.83</v>
      </c>
      <c r="AC583" s="18">
        <v>0</v>
      </c>
      <c r="AD583" s="18">
        <v>0</v>
      </c>
      <c r="AE583" s="18">
        <f t="shared" si="593"/>
        <v>2117935.2799999998</v>
      </c>
      <c r="AF583" s="18">
        <f t="shared" si="588"/>
        <v>907686.55</v>
      </c>
      <c r="AG583" s="18">
        <v>0</v>
      </c>
      <c r="AH583" s="18">
        <v>0</v>
      </c>
      <c r="AI583" s="73">
        <v>0.83299999999999996</v>
      </c>
      <c r="AJ583" s="81">
        <f t="shared" si="589"/>
        <v>0.16700000000000001</v>
      </c>
      <c r="AK583" s="23">
        <f t="shared" si="539"/>
        <v>18117496</v>
      </c>
      <c r="AL583" s="22">
        <f t="shared" si="590"/>
        <v>15091874.17</v>
      </c>
      <c r="AM583" s="22">
        <f t="shared" si="591"/>
        <v>3025621.83</v>
      </c>
      <c r="AN583" s="74" t="b">
        <f t="shared" si="573"/>
        <v>1</v>
      </c>
      <c r="AO583" s="74" t="b">
        <f t="shared" si="574"/>
        <v>1</v>
      </c>
      <c r="AP583" s="74" t="b">
        <f t="shared" si="575"/>
        <v>1</v>
      </c>
      <c r="AQ583" s="5"/>
      <c r="AR583" s="28" t="s">
        <v>1155</v>
      </c>
      <c r="AS583" s="28" t="s">
        <v>1157</v>
      </c>
      <c r="AT583" t="b">
        <f t="shared" si="576"/>
        <v>1</v>
      </c>
      <c r="AU583" t="b">
        <f t="shared" si="577"/>
        <v>1</v>
      </c>
      <c r="AV583" t="b">
        <f t="shared" si="578"/>
        <v>1</v>
      </c>
      <c r="AW583" s="83">
        <f t="shared" si="540"/>
        <v>0</v>
      </c>
      <c r="AX583" s="83">
        <f t="shared" si="541"/>
        <v>0</v>
      </c>
      <c r="AY583" s="72" t="b">
        <f t="shared" si="542"/>
        <v>1</v>
      </c>
    </row>
    <row r="584" spans="1:51" ht="23.25" x14ac:dyDescent="0.35">
      <c r="A584" s="49">
        <v>668</v>
      </c>
      <c r="B584" s="77" t="s">
        <v>774</v>
      </c>
      <c r="C584" s="50" t="s">
        <v>775</v>
      </c>
      <c r="D584" s="51">
        <v>43080</v>
      </c>
      <c r="E584" s="52">
        <v>242.6</v>
      </c>
      <c r="F584" s="53">
        <v>24</v>
      </c>
      <c r="G584" s="52">
        <v>242.6</v>
      </c>
      <c r="H584" s="53">
        <v>24</v>
      </c>
      <c r="I584" s="54" t="s">
        <v>1168</v>
      </c>
      <c r="J584" s="54" t="s">
        <v>1169</v>
      </c>
      <c r="K584" s="55">
        <v>24</v>
      </c>
      <c r="L584" s="55">
        <v>24</v>
      </c>
      <c r="M584" s="56">
        <v>242.6</v>
      </c>
      <c r="N584" s="39"/>
      <c r="O584" s="39"/>
      <c r="P584" s="39"/>
      <c r="Q584" s="56">
        <v>242.6</v>
      </c>
      <c r="R584" s="57"/>
      <c r="S584" s="57"/>
      <c r="T584" s="18">
        <f t="shared" si="584"/>
        <v>26319188.800000001</v>
      </c>
      <c r="U584" s="18">
        <f t="shared" si="585"/>
        <v>21923884.27</v>
      </c>
      <c r="V584" s="18">
        <v>0</v>
      </c>
      <c r="W584" s="18">
        <v>0</v>
      </c>
      <c r="X584" s="18">
        <f t="shared" si="592"/>
        <v>15346718.99</v>
      </c>
      <c r="Y584" s="18">
        <f t="shared" si="594"/>
        <v>6577165.2800000003</v>
      </c>
      <c r="Z584" s="18">
        <v>0</v>
      </c>
      <c r="AA584" s="18">
        <v>0</v>
      </c>
      <c r="AB584" s="18">
        <f t="shared" si="587"/>
        <v>4395304.53</v>
      </c>
      <c r="AC584" s="18">
        <v>0</v>
      </c>
      <c r="AD584" s="18">
        <v>0</v>
      </c>
      <c r="AE584" s="18">
        <f t="shared" si="593"/>
        <v>3076713.17</v>
      </c>
      <c r="AF584" s="18">
        <f t="shared" si="588"/>
        <v>1318591.3600000001</v>
      </c>
      <c r="AG584" s="18">
        <v>0</v>
      </c>
      <c r="AH584" s="18">
        <v>0</v>
      </c>
      <c r="AI584" s="73">
        <v>0.83299999999999996</v>
      </c>
      <c r="AJ584" s="81">
        <f t="shared" si="589"/>
        <v>0.16700000000000001</v>
      </c>
      <c r="AK584" s="23">
        <f t="shared" si="539"/>
        <v>26319188.800000001</v>
      </c>
      <c r="AL584" s="22">
        <f t="shared" si="590"/>
        <v>21923884.27</v>
      </c>
      <c r="AM584" s="22">
        <f t="shared" si="591"/>
        <v>4395304.53</v>
      </c>
      <c r="AN584" s="74" t="b">
        <f t="shared" si="573"/>
        <v>1</v>
      </c>
      <c r="AO584" s="74" t="b">
        <f t="shared" si="574"/>
        <v>1</v>
      </c>
      <c r="AP584" s="74" t="b">
        <f t="shared" si="575"/>
        <v>1</v>
      </c>
      <c r="AQ584" s="5"/>
      <c r="AR584" s="28" t="s">
        <v>1155</v>
      </c>
      <c r="AS584" s="28" t="s">
        <v>1157</v>
      </c>
      <c r="AT584" t="b">
        <f t="shared" si="576"/>
        <v>1</v>
      </c>
      <c r="AU584" t="b">
        <f t="shared" si="577"/>
        <v>1</v>
      </c>
      <c r="AV584" t="b">
        <f t="shared" si="578"/>
        <v>1</v>
      </c>
      <c r="AW584" s="83">
        <f t="shared" si="540"/>
        <v>0</v>
      </c>
      <c r="AX584" s="83">
        <f t="shared" si="541"/>
        <v>0</v>
      </c>
      <c r="AY584" s="72" t="b">
        <f t="shared" si="542"/>
        <v>1</v>
      </c>
    </row>
    <row r="585" spans="1:51" s="14" customFormat="1" ht="20.25" customHeight="1" x14ac:dyDescent="0.35">
      <c r="A585" s="181" t="s">
        <v>783</v>
      </c>
      <c r="B585" s="181"/>
      <c r="C585" s="181"/>
      <c r="D585" s="181"/>
      <c r="E585" s="58">
        <f>SUM(E586:E590)</f>
        <v>994.7</v>
      </c>
      <c r="F585" s="59">
        <f t="shared" ref="F585:AH585" si="595">SUM(F586:F590)</f>
        <v>74</v>
      </c>
      <c r="G585" s="47">
        <f t="shared" si="595"/>
        <v>994.7</v>
      </c>
      <c r="H585" s="6">
        <f t="shared" si="595"/>
        <v>74</v>
      </c>
      <c r="I585" s="6"/>
      <c r="J585" s="6"/>
      <c r="K585" s="32">
        <f t="shared" ref="K585:M585" si="596">SUM(K586:K590)</f>
        <v>74</v>
      </c>
      <c r="L585" s="32">
        <f t="shared" si="596"/>
        <v>74</v>
      </c>
      <c r="M585" s="31">
        <f t="shared" si="596"/>
        <v>994.7</v>
      </c>
      <c r="N585" s="32">
        <f t="shared" si="595"/>
        <v>0</v>
      </c>
      <c r="O585" s="32">
        <f t="shared" si="595"/>
        <v>0</v>
      </c>
      <c r="P585" s="32">
        <f t="shared" si="595"/>
        <v>0</v>
      </c>
      <c r="Q585" s="31">
        <f t="shared" si="595"/>
        <v>994.7</v>
      </c>
      <c r="R585" s="48">
        <f t="shared" si="595"/>
        <v>0</v>
      </c>
      <c r="S585" s="48">
        <f t="shared" si="595"/>
        <v>0</v>
      </c>
      <c r="T585" s="19">
        <f t="shared" si="595"/>
        <v>107913013.59999999</v>
      </c>
      <c r="U585" s="19">
        <f t="shared" si="595"/>
        <v>78884412.939999998</v>
      </c>
      <c r="V585" s="19">
        <f t="shared" si="595"/>
        <v>3108745.34</v>
      </c>
      <c r="W585" s="19">
        <f t="shared" si="595"/>
        <v>0</v>
      </c>
      <c r="X585" s="19">
        <f t="shared" si="595"/>
        <v>75775667.599999994</v>
      </c>
      <c r="Y585" s="19">
        <f t="shared" si="595"/>
        <v>0</v>
      </c>
      <c r="Z585" s="19">
        <f t="shared" si="595"/>
        <v>0</v>
      </c>
      <c r="AA585" s="19">
        <f t="shared" si="595"/>
        <v>0</v>
      </c>
      <c r="AB585" s="19">
        <f t="shared" si="595"/>
        <v>29028600.66</v>
      </c>
      <c r="AC585" s="19">
        <f t="shared" si="595"/>
        <v>1143984.26</v>
      </c>
      <c r="AD585" s="19">
        <f t="shared" si="595"/>
        <v>0</v>
      </c>
      <c r="AE585" s="19">
        <f t="shared" si="595"/>
        <v>27884616.399999999</v>
      </c>
      <c r="AF585" s="19">
        <f t="shared" si="595"/>
        <v>0</v>
      </c>
      <c r="AG585" s="19">
        <f t="shared" si="595"/>
        <v>0</v>
      </c>
      <c r="AH585" s="19">
        <f t="shared" si="595"/>
        <v>0</v>
      </c>
      <c r="AI585" s="73">
        <v>0.73099999999999998</v>
      </c>
      <c r="AJ585" s="73">
        <f t="shared" si="589"/>
        <v>0.26900000000000002</v>
      </c>
      <c r="AK585" s="23">
        <f t="shared" ref="AK585:AK648" si="597">G585*108488</f>
        <v>107913013.59999999</v>
      </c>
      <c r="AL585" s="23">
        <f t="shared" si="590"/>
        <v>78884412.939999998</v>
      </c>
      <c r="AM585" s="23">
        <f t="shared" si="591"/>
        <v>29028600.66</v>
      </c>
      <c r="AN585" s="74" t="b">
        <f t="shared" si="573"/>
        <v>1</v>
      </c>
      <c r="AO585" s="74" t="b">
        <f t="shared" si="574"/>
        <v>1</v>
      </c>
      <c r="AP585" s="74" t="b">
        <f t="shared" si="575"/>
        <v>1</v>
      </c>
      <c r="AQ585" s="6"/>
      <c r="AR585" s="29"/>
      <c r="AS585" s="29"/>
      <c r="AT585" t="b">
        <f t="shared" si="576"/>
        <v>1</v>
      </c>
      <c r="AU585" t="b">
        <f t="shared" si="577"/>
        <v>1</v>
      </c>
      <c r="AV585" t="b">
        <f t="shared" si="578"/>
        <v>1</v>
      </c>
      <c r="AW585" s="83">
        <f t="shared" si="540"/>
        <v>0.04</v>
      </c>
      <c r="AX585" s="83">
        <f t="shared" si="541"/>
        <v>0.04</v>
      </c>
      <c r="AY585" s="72" t="b">
        <f t="shared" si="542"/>
        <v>1</v>
      </c>
    </row>
    <row r="586" spans="1:51" ht="23.25" x14ac:dyDescent="0.35">
      <c r="A586" s="49">
        <v>683</v>
      </c>
      <c r="B586" s="77" t="s">
        <v>784</v>
      </c>
      <c r="C586" s="50">
        <v>396</v>
      </c>
      <c r="D586" s="51">
        <v>43888</v>
      </c>
      <c r="E586" s="52">
        <v>367.5</v>
      </c>
      <c r="F586" s="53">
        <v>18</v>
      </c>
      <c r="G586" s="52">
        <v>367.5</v>
      </c>
      <c r="H586" s="53">
        <v>18</v>
      </c>
      <c r="I586" s="54" t="s">
        <v>1167</v>
      </c>
      <c r="J586" s="54" t="s">
        <v>1168</v>
      </c>
      <c r="K586" s="55">
        <v>18</v>
      </c>
      <c r="L586" s="55">
        <v>18</v>
      </c>
      <c r="M586" s="56">
        <v>367.5</v>
      </c>
      <c r="N586" s="39"/>
      <c r="O586" s="39"/>
      <c r="P586" s="39"/>
      <c r="Q586" s="56">
        <v>367.5</v>
      </c>
      <c r="R586" s="57"/>
      <c r="S586" s="57"/>
      <c r="T586" s="18">
        <f>AK586</f>
        <v>39869340</v>
      </c>
      <c r="U586" s="18">
        <f>T586*AI586</f>
        <v>29144487.539999999</v>
      </c>
      <c r="V586" s="18">
        <v>3108745.34</v>
      </c>
      <c r="W586" s="18">
        <v>0</v>
      </c>
      <c r="X586" s="18">
        <f>U586-V586</f>
        <v>26035742.199999999</v>
      </c>
      <c r="Y586" s="18">
        <v>0</v>
      </c>
      <c r="Z586" s="18">
        <v>0</v>
      </c>
      <c r="AA586" s="18">
        <v>0</v>
      </c>
      <c r="AB586" s="18">
        <f>T586-U586</f>
        <v>10724852.460000001</v>
      </c>
      <c r="AC586" s="18">
        <v>1143984.26</v>
      </c>
      <c r="AD586" s="18">
        <v>0</v>
      </c>
      <c r="AE586" s="18">
        <f>AB586-AC586</f>
        <v>9580868.1999999993</v>
      </c>
      <c r="AF586" s="18">
        <v>0</v>
      </c>
      <c r="AG586" s="18">
        <v>0</v>
      </c>
      <c r="AH586" s="18">
        <v>0</v>
      </c>
      <c r="AI586" s="73">
        <v>0.73099999999999998</v>
      </c>
      <c r="AJ586" s="81">
        <f t="shared" si="589"/>
        <v>0.26900000000000002</v>
      </c>
      <c r="AK586" s="23">
        <f t="shared" si="597"/>
        <v>39869340</v>
      </c>
      <c r="AL586" s="22">
        <f t="shared" si="590"/>
        <v>29144487.539999999</v>
      </c>
      <c r="AM586" s="22">
        <f t="shared" si="591"/>
        <v>10724852.460000001</v>
      </c>
      <c r="AN586" s="74" t="b">
        <f t="shared" si="573"/>
        <v>1</v>
      </c>
      <c r="AO586" s="74" t="b">
        <f t="shared" si="574"/>
        <v>1</v>
      </c>
      <c r="AP586" s="74" t="b">
        <f t="shared" si="575"/>
        <v>1</v>
      </c>
      <c r="AQ586" s="5"/>
      <c r="AR586" s="28" t="s">
        <v>1155</v>
      </c>
      <c r="AS586" s="28">
        <v>2025</v>
      </c>
      <c r="AT586" t="b">
        <f t="shared" si="576"/>
        <v>1</v>
      </c>
      <c r="AU586" t="b">
        <f t="shared" si="577"/>
        <v>1</v>
      </c>
      <c r="AV586" t="b">
        <f t="shared" si="578"/>
        <v>1</v>
      </c>
      <c r="AW586" s="83">
        <f t="shared" si="540"/>
        <v>0.11</v>
      </c>
      <c r="AX586" s="83">
        <f t="shared" si="541"/>
        <v>0.11</v>
      </c>
      <c r="AY586" s="72" t="b">
        <f t="shared" si="542"/>
        <v>1</v>
      </c>
    </row>
    <row r="587" spans="1:51" ht="23.25" x14ac:dyDescent="0.35">
      <c r="A587" s="49">
        <v>684</v>
      </c>
      <c r="B587" s="77" t="s">
        <v>785</v>
      </c>
      <c r="C587" s="50">
        <v>3026</v>
      </c>
      <c r="D587" s="51">
        <v>44193</v>
      </c>
      <c r="E587" s="52">
        <v>119.1</v>
      </c>
      <c r="F587" s="53">
        <v>7</v>
      </c>
      <c r="G587" s="52">
        <v>119.1</v>
      </c>
      <c r="H587" s="53">
        <v>7</v>
      </c>
      <c r="I587" s="54" t="s">
        <v>1167</v>
      </c>
      <c r="J587" s="54" t="s">
        <v>1168</v>
      </c>
      <c r="K587" s="55">
        <v>7</v>
      </c>
      <c r="L587" s="55">
        <v>7</v>
      </c>
      <c r="M587" s="56">
        <v>119.1</v>
      </c>
      <c r="N587" s="39"/>
      <c r="O587" s="39"/>
      <c r="P587" s="39"/>
      <c r="Q587" s="56">
        <v>119.1</v>
      </c>
      <c r="R587" s="57"/>
      <c r="S587" s="57"/>
      <c r="T587" s="18">
        <f>AK587</f>
        <v>12920920.800000001</v>
      </c>
      <c r="U587" s="18">
        <f>T587*AI587</f>
        <v>9445193.0999999996</v>
      </c>
      <c r="V587" s="18">
        <v>0</v>
      </c>
      <c r="W587" s="18">
        <v>0</v>
      </c>
      <c r="X587" s="18">
        <f t="shared" ref="X587:X618" si="598">U587</f>
        <v>9445193.0999999996</v>
      </c>
      <c r="Y587" s="18">
        <v>0</v>
      </c>
      <c r="Z587" s="18">
        <v>0</v>
      </c>
      <c r="AA587" s="18">
        <v>0</v>
      </c>
      <c r="AB587" s="18">
        <f>T587-U587</f>
        <v>3475727.7</v>
      </c>
      <c r="AC587" s="18">
        <v>0</v>
      </c>
      <c r="AD587" s="18">
        <v>0</v>
      </c>
      <c r="AE587" s="18">
        <f t="shared" ref="AE587:AE618" si="599">AB587</f>
        <v>3475727.7</v>
      </c>
      <c r="AF587" s="18">
        <v>0</v>
      </c>
      <c r="AG587" s="18">
        <v>0</v>
      </c>
      <c r="AH587" s="18">
        <v>0</v>
      </c>
      <c r="AI587" s="73">
        <v>0.73099999999999998</v>
      </c>
      <c r="AJ587" s="81">
        <f t="shared" si="589"/>
        <v>0.26900000000000002</v>
      </c>
      <c r="AK587" s="23">
        <f t="shared" si="597"/>
        <v>12920920.800000001</v>
      </c>
      <c r="AL587" s="22">
        <f t="shared" si="590"/>
        <v>9445193.0999999996</v>
      </c>
      <c r="AM587" s="22">
        <f t="shared" si="591"/>
        <v>3475727.7</v>
      </c>
      <c r="AN587" s="74" t="b">
        <f t="shared" si="573"/>
        <v>1</v>
      </c>
      <c r="AO587" s="74" t="b">
        <f t="shared" si="574"/>
        <v>1</v>
      </c>
      <c r="AP587" s="74" t="b">
        <f t="shared" si="575"/>
        <v>1</v>
      </c>
      <c r="AQ587" s="5"/>
      <c r="AR587" s="28" t="s">
        <v>1155</v>
      </c>
      <c r="AS587" s="28">
        <v>2025</v>
      </c>
      <c r="AT587" t="b">
        <f t="shared" si="576"/>
        <v>1</v>
      </c>
      <c r="AU587" t="b">
        <f t="shared" si="577"/>
        <v>1</v>
      </c>
      <c r="AV587" t="b">
        <f t="shared" si="578"/>
        <v>1</v>
      </c>
      <c r="AW587" s="83">
        <f t="shared" si="540"/>
        <v>0</v>
      </c>
      <c r="AX587" s="83">
        <f t="shared" si="541"/>
        <v>0</v>
      </c>
      <c r="AY587" s="72" t="b">
        <f t="shared" si="542"/>
        <v>1</v>
      </c>
    </row>
    <row r="588" spans="1:51" ht="23.25" x14ac:dyDescent="0.35">
      <c r="A588" s="49">
        <v>685</v>
      </c>
      <c r="B588" s="77" t="s">
        <v>786</v>
      </c>
      <c r="C588" s="50">
        <v>1971</v>
      </c>
      <c r="D588" s="51">
        <v>44097</v>
      </c>
      <c r="E588" s="52">
        <v>84.5</v>
      </c>
      <c r="F588" s="53">
        <v>6</v>
      </c>
      <c r="G588" s="52">
        <v>84.5</v>
      </c>
      <c r="H588" s="53">
        <v>6</v>
      </c>
      <c r="I588" s="54" t="s">
        <v>1167</v>
      </c>
      <c r="J588" s="54" t="s">
        <v>1168</v>
      </c>
      <c r="K588" s="55">
        <v>6</v>
      </c>
      <c r="L588" s="55">
        <v>6</v>
      </c>
      <c r="M588" s="56">
        <v>84.5</v>
      </c>
      <c r="N588" s="39"/>
      <c r="O588" s="39"/>
      <c r="P588" s="39"/>
      <c r="Q588" s="56">
        <v>84.5</v>
      </c>
      <c r="R588" s="57"/>
      <c r="S588" s="57"/>
      <c r="T588" s="18">
        <f>AK588</f>
        <v>9167236</v>
      </c>
      <c r="U588" s="18">
        <f>T588*AI588</f>
        <v>6701249.5199999996</v>
      </c>
      <c r="V588" s="18">
        <v>0</v>
      </c>
      <c r="W588" s="18">
        <v>0</v>
      </c>
      <c r="X588" s="18">
        <f t="shared" si="598"/>
        <v>6701249.5199999996</v>
      </c>
      <c r="Y588" s="18">
        <v>0</v>
      </c>
      <c r="Z588" s="18">
        <v>0</v>
      </c>
      <c r="AA588" s="18">
        <v>0</v>
      </c>
      <c r="AB588" s="18">
        <f>T588-U588</f>
        <v>2465986.48</v>
      </c>
      <c r="AC588" s="18">
        <v>0</v>
      </c>
      <c r="AD588" s="18">
        <v>0</v>
      </c>
      <c r="AE588" s="18">
        <f t="shared" si="599"/>
        <v>2465986.48</v>
      </c>
      <c r="AF588" s="18">
        <v>0</v>
      </c>
      <c r="AG588" s="18">
        <v>0</v>
      </c>
      <c r="AH588" s="18">
        <v>0</v>
      </c>
      <c r="AI588" s="73">
        <v>0.73099999999999998</v>
      </c>
      <c r="AJ588" s="81">
        <f t="shared" si="589"/>
        <v>0.26900000000000002</v>
      </c>
      <c r="AK588" s="23">
        <f t="shared" si="597"/>
        <v>9167236</v>
      </c>
      <c r="AL588" s="22">
        <f t="shared" si="590"/>
        <v>6701249.5199999996</v>
      </c>
      <c r="AM588" s="22">
        <f t="shared" si="591"/>
        <v>2465986.48</v>
      </c>
      <c r="AN588" s="74" t="b">
        <f t="shared" si="573"/>
        <v>1</v>
      </c>
      <c r="AO588" s="74" t="b">
        <f t="shared" si="574"/>
        <v>1</v>
      </c>
      <c r="AP588" s="74" t="b">
        <f t="shared" si="575"/>
        <v>1</v>
      </c>
      <c r="AQ588" s="5"/>
      <c r="AR588" s="28" t="s">
        <v>1156</v>
      </c>
      <c r="AS588" s="28">
        <v>2026</v>
      </c>
      <c r="AT588" t="b">
        <f t="shared" si="576"/>
        <v>1</v>
      </c>
      <c r="AU588" t="b">
        <f t="shared" si="577"/>
        <v>1</v>
      </c>
      <c r="AV588" t="b">
        <f t="shared" si="578"/>
        <v>1</v>
      </c>
      <c r="AW588" s="83">
        <f t="shared" si="540"/>
        <v>0</v>
      </c>
      <c r="AX588" s="83">
        <f t="shared" si="541"/>
        <v>0</v>
      </c>
      <c r="AY588" s="72" t="b">
        <f t="shared" si="542"/>
        <v>1</v>
      </c>
    </row>
    <row r="589" spans="1:51" ht="23.25" x14ac:dyDescent="0.35">
      <c r="A589" s="49">
        <v>686</v>
      </c>
      <c r="B589" s="77" t="s">
        <v>787</v>
      </c>
      <c r="C589" s="50">
        <v>1972</v>
      </c>
      <c r="D589" s="51">
        <v>44097</v>
      </c>
      <c r="E589" s="52">
        <v>236</v>
      </c>
      <c r="F589" s="53">
        <v>18</v>
      </c>
      <c r="G589" s="52">
        <v>236</v>
      </c>
      <c r="H589" s="53">
        <v>18</v>
      </c>
      <c r="I589" s="54" t="s">
        <v>1167</v>
      </c>
      <c r="J589" s="54" t="s">
        <v>1168</v>
      </c>
      <c r="K589" s="55">
        <v>18</v>
      </c>
      <c r="L589" s="55">
        <v>18</v>
      </c>
      <c r="M589" s="56">
        <v>236</v>
      </c>
      <c r="N589" s="39"/>
      <c r="O589" s="39"/>
      <c r="P589" s="39"/>
      <c r="Q589" s="56">
        <v>236</v>
      </c>
      <c r="R589" s="57"/>
      <c r="S589" s="57"/>
      <c r="T589" s="18">
        <f>AK589</f>
        <v>25603168</v>
      </c>
      <c r="U589" s="18">
        <f>T589*AI589</f>
        <v>18715915.809999999</v>
      </c>
      <c r="V589" s="18">
        <v>0</v>
      </c>
      <c r="W589" s="18">
        <v>0</v>
      </c>
      <c r="X589" s="18">
        <f t="shared" si="598"/>
        <v>18715915.809999999</v>
      </c>
      <c r="Y589" s="18">
        <v>0</v>
      </c>
      <c r="Z589" s="18">
        <v>0</v>
      </c>
      <c r="AA589" s="18">
        <v>0</v>
      </c>
      <c r="AB589" s="18">
        <f>T589-U589</f>
        <v>6887252.1900000004</v>
      </c>
      <c r="AC589" s="18">
        <v>0</v>
      </c>
      <c r="AD589" s="18">
        <v>0</v>
      </c>
      <c r="AE589" s="18">
        <f t="shared" si="599"/>
        <v>6887252.1900000004</v>
      </c>
      <c r="AF589" s="18">
        <v>0</v>
      </c>
      <c r="AG589" s="18">
        <v>0</v>
      </c>
      <c r="AH589" s="18">
        <v>0</v>
      </c>
      <c r="AI589" s="73">
        <v>0.73099999999999998</v>
      </c>
      <c r="AJ589" s="81">
        <f t="shared" si="589"/>
        <v>0.26900000000000002</v>
      </c>
      <c r="AK589" s="23">
        <f t="shared" si="597"/>
        <v>25603168</v>
      </c>
      <c r="AL589" s="22">
        <f t="shared" si="590"/>
        <v>18715915.809999999</v>
      </c>
      <c r="AM589" s="22">
        <f t="shared" si="591"/>
        <v>6887252.1900000004</v>
      </c>
      <c r="AN589" s="74" t="b">
        <f t="shared" si="573"/>
        <v>1</v>
      </c>
      <c r="AO589" s="74" t="b">
        <f t="shared" si="574"/>
        <v>1</v>
      </c>
      <c r="AP589" s="74" t="b">
        <f t="shared" si="575"/>
        <v>1</v>
      </c>
      <c r="AQ589" s="5"/>
      <c r="AR589" s="28" t="s">
        <v>1156</v>
      </c>
      <c r="AS589" s="28">
        <v>2026</v>
      </c>
      <c r="AT589" t="b">
        <f t="shared" si="576"/>
        <v>1</v>
      </c>
      <c r="AU589" t="b">
        <f t="shared" si="577"/>
        <v>1</v>
      </c>
      <c r="AV589" t="b">
        <f t="shared" si="578"/>
        <v>1</v>
      </c>
      <c r="AW589" s="83">
        <f t="shared" si="540"/>
        <v>0</v>
      </c>
      <c r="AX589" s="83">
        <f t="shared" si="541"/>
        <v>0</v>
      </c>
      <c r="AY589" s="72" t="b">
        <f t="shared" si="542"/>
        <v>1</v>
      </c>
    </row>
    <row r="590" spans="1:51" ht="23.25" x14ac:dyDescent="0.35">
      <c r="A590" s="49">
        <v>687</v>
      </c>
      <c r="B590" s="77" t="s">
        <v>788</v>
      </c>
      <c r="C590" s="50">
        <v>2816</v>
      </c>
      <c r="D590" s="51">
        <v>44473</v>
      </c>
      <c r="E590" s="52">
        <v>187.6</v>
      </c>
      <c r="F590" s="53">
        <v>25</v>
      </c>
      <c r="G590" s="52">
        <v>187.6</v>
      </c>
      <c r="H590" s="53">
        <v>25</v>
      </c>
      <c r="I590" s="54" t="s">
        <v>1167</v>
      </c>
      <c r="J590" s="54" t="s">
        <v>1168</v>
      </c>
      <c r="K590" s="55">
        <v>25</v>
      </c>
      <c r="L590" s="55">
        <v>25</v>
      </c>
      <c r="M590" s="56">
        <v>187.6</v>
      </c>
      <c r="N590" s="39"/>
      <c r="O590" s="39"/>
      <c r="P590" s="39"/>
      <c r="Q590" s="56">
        <v>187.6</v>
      </c>
      <c r="R590" s="57"/>
      <c r="S590" s="57"/>
      <c r="T590" s="18">
        <f>AK590</f>
        <v>20352348.800000001</v>
      </c>
      <c r="U590" s="18">
        <f>T590*AI590</f>
        <v>14877566.970000001</v>
      </c>
      <c r="V590" s="18">
        <v>0</v>
      </c>
      <c r="W590" s="18">
        <v>0</v>
      </c>
      <c r="X590" s="18">
        <f t="shared" si="598"/>
        <v>14877566.970000001</v>
      </c>
      <c r="Y590" s="18">
        <v>0</v>
      </c>
      <c r="Z590" s="18">
        <v>0</v>
      </c>
      <c r="AA590" s="18">
        <v>0</v>
      </c>
      <c r="AB590" s="18">
        <f>T590-U590</f>
        <v>5474781.8300000001</v>
      </c>
      <c r="AC590" s="18">
        <v>0</v>
      </c>
      <c r="AD590" s="18">
        <v>0</v>
      </c>
      <c r="AE590" s="18">
        <f t="shared" si="599"/>
        <v>5474781.8300000001</v>
      </c>
      <c r="AF590" s="18">
        <v>0</v>
      </c>
      <c r="AG590" s="18">
        <v>0</v>
      </c>
      <c r="AH590" s="18">
        <v>0</v>
      </c>
      <c r="AI590" s="73">
        <v>0.73099999999999998</v>
      </c>
      <c r="AJ590" s="81">
        <f t="shared" si="589"/>
        <v>0.26900000000000002</v>
      </c>
      <c r="AK590" s="23">
        <f t="shared" si="597"/>
        <v>20352348.800000001</v>
      </c>
      <c r="AL590" s="22">
        <f t="shared" si="590"/>
        <v>14877566.970000001</v>
      </c>
      <c r="AM590" s="22">
        <f t="shared" si="591"/>
        <v>5474781.8300000001</v>
      </c>
      <c r="AN590" s="74" t="b">
        <f t="shared" si="573"/>
        <v>1</v>
      </c>
      <c r="AO590" s="74" t="b">
        <f t="shared" si="574"/>
        <v>1</v>
      </c>
      <c r="AP590" s="74" t="b">
        <f t="shared" si="575"/>
        <v>1</v>
      </c>
      <c r="AQ590" s="5"/>
      <c r="AR590" s="28" t="s">
        <v>1156</v>
      </c>
      <c r="AS590" s="28">
        <v>2026</v>
      </c>
      <c r="AT590" t="b">
        <f t="shared" si="576"/>
        <v>1</v>
      </c>
      <c r="AU590" t="b">
        <f t="shared" si="577"/>
        <v>1</v>
      </c>
      <c r="AV590" t="b">
        <f t="shared" si="578"/>
        <v>1</v>
      </c>
      <c r="AW590" s="83">
        <f t="shared" si="540"/>
        <v>0</v>
      </c>
      <c r="AX590" s="83">
        <f t="shared" si="541"/>
        <v>0</v>
      </c>
      <c r="AY590" s="72" t="b">
        <f t="shared" si="542"/>
        <v>1</v>
      </c>
    </row>
    <row r="591" spans="1:51" s="14" customFormat="1" ht="20.25" customHeight="1" x14ac:dyDescent="0.35">
      <c r="A591" s="181" t="s">
        <v>792</v>
      </c>
      <c r="B591" s="181"/>
      <c r="C591" s="181"/>
      <c r="D591" s="181"/>
      <c r="E591" s="58">
        <f>SUM(E592:E619)</f>
        <v>7462.12</v>
      </c>
      <c r="F591" s="59">
        <f t="shared" ref="F591:AH591" si="600">SUM(F592:F619)</f>
        <v>391</v>
      </c>
      <c r="G591" s="47">
        <f t="shared" si="600"/>
        <v>7462.12</v>
      </c>
      <c r="H591" s="6">
        <f t="shared" si="600"/>
        <v>391</v>
      </c>
      <c r="I591" s="6"/>
      <c r="J591" s="6"/>
      <c r="K591" s="32">
        <f t="shared" ref="K591:M591" si="601">SUM(K592:K619)</f>
        <v>391</v>
      </c>
      <c r="L591" s="32">
        <f t="shared" si="601"/>
        <v>391</v>
      </c>
      <c r="M591" s="31">
        <f t="shared" si="601"/>
        <v>7462.12</v>
      </c>
      <c r="N591" s="32">
        <f t="shared" si="600"/>
        <v>0</v>
      </c>
      <c r="O591" s="32">
        <f t="shared" si="600"/>
        <v>0</v>
      </c>
      <c r="P591" s="32">
        <f t="shared" si="600"/>
        <v>0</v>
      </c>
      <c r="Q591" s="31">
        <f t="shared" si="600"/>
        <v>7462.12</v>
      </c>
      <c r="R591" s="48">
        <f t="shared" si="600"/>
        <v>0</v>
      </c>
      <c r="S591" s="48">
        <f t="shared" si="600"/>
        <v>0</v>
      </c>
      <c r="T591" s="19">
        <f t="shared" si="600"/>
        <v>809550474.55999994</v>
      </c>
      <c r="U591" s="19">
        <f t="shared" si="600"/>
        <v>617687012.11000001</v>
      </c>
      <c r="V591" s="19">
        <f t="shared" si="600"/>
        <v>43705909.630000003</v>
      </c>
      <c r="W591" s="19">
        <f t="shared" si="600"/>
        <v>0</v>
      </c>
      <c r="X591" s="19">
        <f t="shared" si="600"/>
        <v>573981102.48000002</v>
      </c>
      <c r="Y591" s="19">
        <f t="shared" si="600"/>
        <v>0</v>
      </c>
      <c r="Z591" s="19">
        <f t="shared" si="600"/>
        <v>0</v>
      </c>
      <c r="AA591" s="19">
        <f t="shared" si="600"/>
        <v>0</v>
      </c>
      <c r="AB591" s="19">
        <f t="shared" si="600"/>
        <v>191863462.44999999</v>
      </c>
      <c r="AC591" s="19">
        <f t="shared" si="600"/>
        <v>13575754.369999999</v>
      </c>
      <c r="AD591" s="19">
        <f t="shared" si="600"/>
        <v>0</v>
      </c>
      <c r="AE591" s="19">
        <f t="shared" si="600"/>
        <v>178287708.08000001</v>
      </c>
      <c r="AF591" s="19">
        <f t="shared" si="600"/>
        <v>0</v>
      </c>
      <c r="AG591" s="19">
        <f t="shared" si="600"/>
        <v>0</v>
      </c>
      <c r="AH591" s="19">
        <f t="shared" si="600"/>
        <v>0</v>
      </c>
      <c r="AI591" s="73">
        <v>0.76300000000000001</v>
      </c>
      <c r="AJ591" s="73">
        <f t="shared" si="589"/>
        <v>0.23699999999999999</v>
      </c>
      <c r="AK591" s="23">
        <f t="shared" si="597"/>
        <v>809550474.55999994</v>
      </c>
      <c r="AL591" s="23">
        <f t="shared" ref="AL591" si="602">ROUND(AK591*AI591,2)</f>
        <v>617687012.09000003</v>
      </c>
      <c r="AM591" s="23">
        <f t="shared" ref="AM591" si="603">AK591-AL591</f>
        <v>191863462.47</v>
      </c>
      <c r="AN591" s="74" t="b">
        <f t="shared" si="573"/>
        <v>1</v>
      </c>
      <c r="AO591" s="74" t="b">
        <f t="shared" si="574"/>
        <v>0</v>
      </c>
      <c r="AP591" s="74" t="b">
        <f t="shared" si="575"/>
        <v>0</v>
      </c>
      <c r="AQ591" s="6"/>
      <c r="AR591" s="29"/>
      <c r="AS591" s="29"/>
      <c r="AT591" t="b">
        <f t="shared" si="576"/>
        <v>1</v>
      </c>
      <c r="AU591" t="b">
        <f t="shared" si="577"/>
        <v>1</v>
      </c>
      <c r="AV591" t="b">
        <f t="shared" si="578"/>
        <v>1</v>
      </c>
      <c r="AW591" s="83">
        <f t="shared" si="540"/>
        <v>7.0000000000000007E-2</v>
      </c>
      <c r="AX591" s="83">
        <f t="shared" si="541"/>
        <v>7.0000000000000007E-2</v>
      </c>
      <c r="AY591" s="72" t="b">
        <f t="shared" si="542"/>
        <v>1</v>
      </c>
    </row>
    <row r="592" spans="1:51" ht="23.25" x14ac:dyDescent="0.35">
      <c r="A592" s="49">
        <v>706</v>
      </c>
      <c r="B592" s="77" t="s">
        <v>805</v>
      </c>
      <c r="C592" s="50">
        <v>207</v>
      </c>
      <c r="D592" s="51">
        <v>42886</v>
      </c>
      <c r="E592" s="52">
        <v>271.60000000000002</v>
      </c>
      <c r="F592" s="53">
        <v>12</v>
      </c>
      <c r="G592" s="52">
        <v>271.60000000000002</v>
      </c>
      <c r="H592" s="53">
        <v>12</v>
      </c>
      <c r="I592" s="54" t="s">
        <v>1167</v>
      </c>
      <c r="J592" s="54" t="s">
        <v>1168</v>
      </c>
      <c r="K592" s="55">
        <v>12</v>
      </c>
      <c r="L592" s="55">
        <v>12</v>
      </c>
      <c r="M592" s="56">
        <v>271.60000000000002</v>
      </c>
      <c r="N592" s="39"/>
      <c r="O592" s="39"/>
      <c r="P592" s="39"/>
      <c r="Q592" s="56">
        <v>271.60000000000002</v>
      </c>
      <c r="R592" s="57"/>
      <c r="S592" s="57"/>
      <c r="T592" s="18">
        <f t="shared" ref="T592:T619" si="604">AK592</f>
        <v>29465340.800000001</v>
      </c>
      <c r="U592" s="18">
        <f t="shared" ref="U592:U619" si="605">T592*AI592</f>
        <v>22482055.030000001</v>
      </c>
      <c r="V592" s="18">
        <v>0</v>
      </c>
      <c r="W592" s="18">
        <v>0</v>
      </c>
      <c r="X592" s="18">
        <f t="shared" si="598"/>
        <v>22482055.030000001</v>
      </c>
      <c r="Y592" s="18">
        <v>0</v>
      </c>
      <c r="Z592" s="18">
        <v>0</v>
      </c>
      <c r="AA592" s="18">
        <v>0</v>
      </c>
      <c r="AB592" s="18">
        <f t="shared" ref="AB592:AB619" si="606">T592-U592</f>
        <v>6983285.7699999996</v>
      </c>
      <c r="AC592" s="18">
        <v>0</v>
      </c>
      <c r="AD592" s="18">
        <v>0</v>
      </c>
      <c r="AE592" s="18">
        <f t="shared" si="599"/>
        <v>6983285.7699999996</v>
      </c>
      <c r="AF592" s="18">
        <v>0</v>
      </c>
      <c r="AG592" s="18">
        <v>0</v>
      </c>
      <c r="AH592" s="18">
        <v>0</v>
      </c>
      <c r="AI592" s="73">
        <v>0.76300000000000001</v>
      </c>
      <c r="AJ592" s="81">
        <f t="shared" ref="AJ592:AJ619" si="607">1-AI592</f>
        <v>0.23699999999999999</v>
      </c>
      <c r="AK592" s="23">
        <f t="shared" si="597"/>
        <v>29465340.800000001</v>
      </c>
      <c r="AL592" s="22">
        <f t="shared" ref="AL592:AL619" si="608">ROUND(AK592*AI592,2)</f>
        <v>22482055.030000001</v>
      </c>
      <c r="AM592" s="22">
        <f t="shared" ref="AM592:AM619" si="609">AK592-AL592</f>
        <v>6983285.7699999996</v>
      </c>
      <c r="AN592" s="74" t="b">
        <f t="shared" si="573"/>
        <v>1</v>
      </c>
      <c r="AO592" s="74" t="b">
        <f t="shared" si="574"/>
        <v>1</v>
      </c>
      <c r="AP592" s="74" t="b">
        <f t="shared" si="575"/>
        <v>1</v>
      </c>
      <c r="AQ592" s="5"/>
      <c r="AR592" s="28" t="s">
        <v>1152</v>
      </c>
      <c r="AS592" s="28">
        <v>2028</v>
      </c>
      <c r="AT592" t="b">
        <f t="shared" si="576"/>
        <v>1</v>
      </c>
      <c r="AU592" t="b">
        <f t="shared" si="577"/>
        <v>1</v>
      </c>
      <c r="AV592" t="b">
        <f t="shared" si="578"/>
        <v>1</v>
      </c>
      <c r="AW592" s="83">
        <f t="shared" si="540"/>
        <v>0</v>
      </c>
      <c r="AX592" s="83">
        <f t="shared" si="541"/>
        <v>0</v>
      </c>
      <c r="AY592" s="72" t="b">
        <f t="shared" si="542"/>
        <v>1</v>
      </c>
    </row>
    <row r="593" spans="1:51" ht="23.25" x14ac:dyDescent="0.35">
      <c r="A593" s="49">
        <v>707</v>
      </c>
      <c r="B593" s="77" t="s">
        <v>806</v>
      </c>
      <c r="C593" s="50">
        <v>185</v>
      </c>
      <c r="D593" s="51">
        <v>42886</v>
      </c>
      <c r="E593" s="52">
        <v>71.2</v>
      </c>
      <c r="F593" s="53">
        <v>3</v>
      </c>
      <c r="G593" s="52">
        <v>71.2</v>
      </c>
      <c r="H593" s="53">
        <v>3</v>
      </c>
      <c r="I593" s="54" t="s">
        <v>1167</v>
      </c>
      <c r="J593" s="54" t="s">
        <v>1168</v>
      </c>
      <c r="K593" s="55">
        <v>3</v>
      </c>
      <c r="L593" s="55">
        <v>3</v>
      </c>
      <c r="M593" s="56">
        <v>71.2</v>
      </c>
      <c r="N593" s="39"/>
      <c r="O593" s="39"/>
      <c r="P593" s="39"/>
      <c r="Q593" s="56">
        <v>71.2</v>
      </c>
      <c r="R593" s="57"/>
      <c r="S593" s="57"/>
      <c r="T593" s="18">
        <f t="shared" si="604"/>
        <v>7724345.5999999996</v>
      </c>
      <c r="U593" s="18">
        <f t="shared" si="605"/>
        <v>5893675.6900000004</v>
      </c>
      <c r="V593" s="18">
        <v>0</v>
      </c>
      <c r="W593" s="18">
        <v>0</v>
      </c>
      <c r="X593" s="18">
        <f t="shared" si="598"/>
        <v>5893675.6900000004</v>
      </c>
      <c r="Y593" s="18">
        <v>0</v>
      </c>
      <c r="Z593" s="18">
        <v>0</v>
      </c>
      <c r="AA593" s="18">
        <v>0</v>
      </c>
      <c r="AB593" s="18">
        <f t="shared" si="606"/>
        <v>1830669.91</v>
      </c>
      <c r="AC593" s="18">
        <v>0</v>
      </c>
      <c r="AD593" s="18">
        <v>0</v>
      </c>
      <c r="AE593" s="18">
        <f t="shared" si="599"/>
        <v>1830669.91</v>
      </c>
      <c r="AF593" s="18">
        <v>0</v>
      </c>
      <c r="AG593" s="18">
        <v>0</v>
      </c>
      <c r="AH593" s="18">
        <v>0</v>
      </c>
      <c r="AI593" s="73">
        <v>0.76300000000000001</v>
      </c>
      <c r="AJ593" s="81">
        <f t="shared" si="607"/>
        <v>0.23699999999999999</v>
      </c>
      <c r="AK593" s="23">
        <f t="shared" si="597"/>
        <v>7724345.5999999996</v>
      </c>
      <c r="AL593" s="22">
        <f t="shared" si="608"/>
        <v>5893675.6900000004</v>
      </c>
      <c r="AM593" s="22">
        <f t="shared" si="609"/>
        <v>1830669.91</v>
      </c>
      <c r="AN593" s="74" t="b">
        <f t="shared" si="573"/>
        <v>1</v>
      </c>
      <c r="AO593" s="74" t="b">
        <f t="shared" si="574"/>
        <v>1</v>
      </c>
      <c r="AP593" s="74" t="b">
        <f t="shared" si="575"/>
        <v>1</v>
      </c>
      <c r="AQ593" s="5"/>
      <c r="AR593" s="28" t="s">
        <v>1152</v>
      </c>
      <c r="AS593" s="28">
        <v>2028</v>
      </c>
      <c r="AT593" t="b">
        <f t="shared" si="576"/>
        <v>1</v>
      </c>
      <c r="AU593" t="b">
        <f t="shared" si="577"/>
        <v>1</v>
      </c>
      <c r="AV593" t="b">
        <f t="shared" si="578"/>
        <v>1</v>
      </c>
      <c r="AW593" s="83">
        <f t="shared" si="540"/>
        <v>0</v>
      </c>
      <c r="AX593" s="83">
        <f t="shared" si="541"/>
        <v>0</v>
      </c>
      <c r="AY593" s="72" t="b">
        <f t="shared" si="542"/>
        <v>1</v>
      </c>
    </row>
    <row r="594" spans="1:51" ht="23.25" x14ac:dyDescent="0.35">
      <c r="A594" s="49">
        <v>708</v>
      </c>
      <c r="B594" s="77" t="s">
        <v>807</v>
      </c>
      <c r="C594" s="50">
        <v>186</v>
      </c>
      <c r="D594" s="51">
        <v>42886</v>
      </c>
      <c r="E594" s="52">
        <v>190.1</v>
      </c>
      <c r="F594" s="53">
        <v>13</v>
      </c>
      <c r="G594" s="52">
        <v>190.1</v>
      </c>
      <c r="H594" s="53">
        <v>13</v>
      </c>
      <c r="I594" s="54" t="s">
        <v>1167</v>
      </c>
      <c r="J594" s="54" t="s">
        <v>1168</v>
      </c>
      <c r="K594" s="55">
        <v>13</v>
      </c>
      <c r="L594" s="55">
        <v>13</v>
      </c>
      <c r="M594" s="56">
        <v>190.1</v>
      </c>
      <c r="N594" s="39"/>
      <c r="O594" s="39"/>
      <c r="P594" s="39"/>
      <c r="Q594" s="56">
        <v>190.1</v>
      </c>
      <c r="R594" s="57"/>
      <c r="S594" s="57"/>
      <c r="T594" s="18">
        <f t="shared" si="604"/>
        <v>20623568.800000001</v>
      </c>
      <c r="U594" s="18">
        <f t="shared" si="605"/>
        <v>15735782.99</v>
      </c>
      <c r="V594" s="18">
        <v>0</v>
      </c>
      <c r="W594" s="18">
        <v>0</v>
      </c>
      <c r="X594" s="18">
        <f t="shared" si="598"/>
        <v>15735782.99</v>
      </c>
      <c r="Y594" s="18">
        <v>0</v>
      </c>
      <c r="Z594" s="18">
        <v>0</v>
      </c>
      <c r="AA594" s="18">
        <v>0</v>
      </c>
      <c r="AB594" s="18">
        <f t="shared" si="606"/>
        <v>4887785.8099999996</v>
      </c>
      <c r="AC594" s="18">
        <v>0</v>
      </c>
      <c r="AD594" s="18">
        <v>0</v>
      </c>
      <c r="AE594" s="18">
        <f t="shared" si="599"/>
        <v>4887785.8099999996</v>
      </c>
      <c r="AF594" s="18">
        <v>0</v>
      </c>
      <c r="AG594" s="18">
        <v>0</v>
      </c>
      <c r="AH594" s="18">
        <v>0</v>
      </c>
      <c r="AI594" s="73">
        <v>0.76300000000000001</v>
      </c>
      <c r="AJ594" s="81">
        <f t="shared" si="607"/>
        <v>0.23699999999999999</v>
      </c>
      <c r="AK594" s="23">
        <f t="shared" si="597"/>
        <v>20623568.800000001</v>
      </c>
      <c r="AL594" s="22">
        <f t="shared" si="608"/>
        <v>15735782.99</v>
      </c>
      <c r="AM594" s="22">
        <f t="shared" si="609"/>
        <v>4887785.8099999996</v>
      </c>
      <c r="AN594" s="74" t="b">
        <f t="shared" si="573"/>
        <v>1</v>
      </c>
      <c r="AO594" s="74" t="b">
        <f t="shared" si="574"/>
        <v>1</v>
      </c>
      <c r="AP594" s="74" t="b">
        <f t="shared" si="575"/>
        <v>1</v>
      </c>
      <c r="AQ594" s="5"/>
      <c r="AR594" s="28" t="s">
        <v>1152</v>
      </c>
      <c r="AS594" s="28">
        <v>2028</v>
      </c>
      <c r="AT594" t="b">
        <f t="shared" si="576"/>
        <v>1</v>
      </c>
      <c r="AU594" t="b">
        <f t="shared" si="577"/>
        <v>1</v>
      </c>
      <c r="AV594" t="b">
        <f t="shared" si="578"/>
        <v>1</v>
      </c>
      <c r="AW594" s="83">
        <f t="shared" ref="AW594:AW657" si="610">V594/U594</f>
        <v>0</v>
      </c>
      <c r="AX594" s="83">
        <f t="shared" ref="AX594:AX657" si="611">AC594/AB594</f>
        <v>0</v>
      </c>
      <c r="AY594" s="72" t="b">
        <f t="shared" ref="AY594:AY657" si="612">AW594=AX594</f>
        <v>1</v>
      </c>
    </row>
    <row r="595" spans="1:51" ht="23.25" x14ac:dyDescent="0.35">
      <c r="A595" s="49">
        <v>709</v>
      </c>
      <c r="B595" s="77" t="s">
        <v>808</v>
      </c>
      <c r="C595" s="50">
        <v>187</v>
      </c>
      <c r="D595" s="51">
        <v>42886</v>
      </c>
      <c r="E595" s="52">
        <v>191.3</v>
      </c>
      <c r="F595" s="53">
        <v>10</v>
      </c>
      <c r="G595" s="52">
        <v>191.3</v>
      </c>
      <c r="H595" s="53">
        <v>10</v>
      </c>
      <c r="I595" s="54" t="s">
        <v>1167</v>
      </c>
      <c r="J595" s="54" t="s">
        <v>1168</v>
      </c>
      <c r="K595" s="55">
        <v>10</v>
      </c>
      <c r="L595" s="55">
        <v>10</v>
      </c>
      <c r="M595" s="56">
        <v>191.3</v>
      </c>
      <c r="N595" s="39"/>
      <c r="O595" s="39"/>
      <c r="P595" s="39"/>
      <c r="Q595" s="56">
        <v>191.3</v>
      </c>
      <c r="R595" s="57"/>
      <c r="S595" s="57"/>
      <c r="T595" s="18">
        <f t="shared" si="604"/>
        <v>20753754.399999999</v>
      </c>
      <c r="U595" s="18">
        <f t="shared" si="605"/>
        <v>15835114.609999999</v>
      </c>
      <c r="V595" s="18">
        <v>0</v>
      </c>
      <c r="W595" s="18">
        <v>0</v>
      </c>
      <c r="X595" s="18">
        <f t="shared" si="598"/>
        <v>15835114.609999999</v>
      </c>
      <c r="Y595" s="18">
        <v>0</v>
      </c>
      <c r="Z595" s="18">
        <v>0</v>
      </c>
      <c r="AA595" s="18">
        <v>0</v>
      </c>
      <c r="AB595" s="18">
        <f t="shared" si="606"/>
        <v>4918639.79</v>
      </c>
      <c r="AC595" s="18">
        <v>0</v>
      </c>
      <c r="AD595" s="18">
        <v>0</v>
      </c>
      <c r="AE595" s="18">
        <f t="shared" si="599"/>
        <v>4918639.79</v>
      </c>
      <c r="AF595" s="18">
        <v>0</v>
      </c>
      <c r="AG595" s="18">
        <v>0</v>
      </c>
      <c r="AH595" s="18">
        <v>0</v>
      </c>
      <c r="AI595" s="73">
        <v>0.76300000000000001</v>
      </c>
      <c r="AJ595" s="81">
        <f t="shared" si="607"/>
        <v>0.23699999999999999</v>
      </c>
      <c r="AK595" s="23">
        <f t="shared" si="597"/>
        <v>20753754.399999999</v>
      </c>
      <c r="AL595" s="22">
        <f t="shared" si="608"/>
        <v>15835114.609999999</v>
      </c>
      <c r="AM595" s="22">
        <f t="shared" si="609"/>
        <v>4918639.79</v>
      </c>
      <c r="AN595" s="74" t="b">
        <f t="shared" si="573"/>
        <v>1</v>
      </c>
      <c r="AO595" s="74" t="b">
        <f t="shared" si="574"/>
        <v>1</v>
      </c>
      <c r="AP595" s="74" t="b">
        <f t="shared" si="575"/>
        <v>1</v>
      </c>
      <c r="AQ595" s="5"/>
      <c r="AR595" s="28" t="s">
        <v>1152</v>
      </c>
      <c r="AS595" s="28">
        <v>2028</v>
      </c>
      <c r="AT595" t="b">
        <f t="shared" si="576"/>
        <v>1</v>
      </c>
      <c r="AU595" t="b">
        <f t="shared" si="577"/>
        <v>1</v>
      </c>
      <c r="AV595" t="b">
        <f t="shared" si="578"/>
        <v>1</v>
      </c>
      <c r="AW595" s="83">
        <f t="shared" si="610"/>
        <v>0</v>
      </c>
      <c r="AX595" s="83">
        <f t="shared" si="611"/>
        <v>0</v>
      </c>
      <c r="AY595" s="72" t="b">
        <f t="shared" si="612"/>
        <v>1</v>
      </c>
    </row>
    <row r="596" spans="1:51" ht="23.25" x14ac:dyDescent="0.35">
      <c r="A596" s="49">
        <v>710</v>
      </c>
      <c r="B596" s="77" t="s">
        <v>809</v>
      </c>
      <c r="C596" s="50">
        <v>188</v>
      </c>
      <c r="D596" s="51">
        <v>42886</v>
      </c>
      <c r="E596" s="52">
        <v>189.2</v>
      </c>
      <c r="F596" s="53">
        <v>9</v>
      </c>
      <c r="G596" s="52">
        <v>189.2</v>
      </c>
      <c r="H596" s="53">
        <v>9</v>
      </c>
      <c r="I596" s="54" t="s">
        <v>1167</v>
      </c>
      <c r="J596" s="54" t="s">
        <v>1168</v>
      </c>
      <c r="K596" s="55">
        <v>9</v>
      </c>
      <c r="L596" s="55">
        <v>9</v>
      </c>
      <c r="M596" s="56">
        <v>189.2</v>
      </c>
      <c r="N596" s="39"/>
      <c r="O596" s="39"/>
      <c r="P596" s="39"/>
      <c r="Q596" s="56">
        <v>189.2</v>
      </c>
      <c r="R596" s="57"/>
      <c r="S596" s="57"/>
      <c r="T596" s="18">
        <f t="shared" si="604"/>
        <v>20525929.600000001</v>
      </c>
      <c r="U596" s="18">
        <f t="shared" si="605"/>
        <v>15661284.279999999</v>
      </c>
      <c r="V596" s="18">
        <v>0</v>
      </c>
      <c r="W596" s="18">
        <v>0</v>
      </c>
      <c r="X596" s="18">
        <f t="shared" si="598"/>
        <v>15661284.279999999</v>
      </c>
      <c r="Y596" s="18">
        <v>0</v>
      </c>
      <c r="Z596" s="18">
        <v>0</v>
      </c>
      <c r="AA596" s="18">
        <v>0</v>
      </c>
      <c r="AB596" s="18">
        <f t="shared" si="606"/>
        <v>4864645.32</v>
      </c>
      <c r="AC596" s="18">
        <v>0</v>
      </c>
      <c r="AD596" s="18">
        <v>0</v>
      </c>
      <c r="AE596" s="18">
        <f t="shared" si="599"/>
        <v>4864645.32</v>
      </c>
      <c r="AF596" s="18">
        <v>0</v>
      </c>
      <c r="AG596" s="18">
        <v>0</v>
      </c>
      <c r="AH596" s="18">
        <v>0</v>
      </c>
      <c r="AI596" s="73">
        <v>0.76300000000000001</v>
      </c>
      <c r="AJ596" s="81">
        <f t="shared" si="607"/>
        <v>0.23699999999999999</v>
      </c>
      <c r="AK596" s="23">
        <f t="shared" si="597"/>
        <v>20525929.600000001</v>
      </c>
      <c r="AL596" s="22">
        <f t="shared" si="608"/>
        <v>15661284.279999999</v>
      </c>
      <c r="AM596" s="22">
        <f t="shared" si="609"/>
        <v>4864645.32</v>
      </c>
      <c r="AN596" s="74" t="b">
        <f t="shared" si="573"/>
        <v>1</v>
      </c>
      <c r="AO596" s="74" t="b">
        <f t="shared" si="574"/>
        <v>1</v>
      </c>
      <c r="AP596" s="74" t="b">
        <f t="shared" si="575"/>
        <v>1</v>
      </c>
      <c r="AQ596" s="5"/>
      <c r="AR596" s="28" t="s">
        <v>1152</v>
      </c>
      <c r="AS596" s="28">
        <v>2028</v>
      </c>
      <c r="AT596" t="b">
        <f t="shared" si="576"/>
        <v>1</v>
      </c>
      <c r="AU596" t="b">
        <f t="shared" si="577"/>
        <v>1</v>
      </c>
      <c r="AV596" t="b">
        <f t="shared" si="578"/>
        <v>1</v>
      </c>
      <c r="AW596" s="83">
        <f t="shared" si="610"/>
        <v>0</v>
      </c>
      <c r="AX596" s="83">
        <f t="shared" si="611"/>
        <v>0</v>
      </c>
      <c r="AY596" s="72" t="b">
        <f t="shared" si="612"/>
        <v>1</v>
      </c>
    </row>
    <row r="597" spans="1:51" ht="23.25" x14ac:dyDescent="0.35">
      <c r="A597" s="49">
        <v>711</v>
      </c>
      <c r="B597" s="77" t="s">
        <v>810</v>
      </c>
      <c r="C597" s="50">
        <v>189</v>
      </c>
      <c r="D597" s="51">
        <v>42886</v>
      </c>
      <c r="E597" s="52">
        <v>189.9</v>
      </c>
      <c r="F597" s="53">
        <v>11</v>
      </c>
      <c r="G597" s="52">
        <v>189.9</v>
      </c>
      <c r="H597" s="53">
        <v>11</v>
      </c>
      <c r="I597" s="54" t="s">
        <v>1167</v>
      </c>
      <c r="J597" s="54" t="s">
        <v>1168</v>
      </c>
      <c r="K597" s="55">
        <v>11</v>
      </c>
      <c r="L597" s="55">
        <v>11</v>
      </c>
      <c r="M597" s="56">
        <v>189.9</v>
      </c>
      <c r="N597" s="39"/>
      <c r="O597" s="39"/>
      <c r="P597" s="39"/>
      <c r="Q597" s="56">
        <v>189.9</v>
      </c>
      <c r="R597" s="57"/>
      <c r="S597" s="57"/>
      <c r="T597" s="18">
        <f t="shared" si="604"/>
        <v>20601871.199999999</v>
      </c>
      <c r="U597" s="18">
        <f t="shared" si="605"/>
        <v>15719227.73</v>
      </c>
      <c r="V597" s="18">
        <v>0</v>
      </c>
      <c r="W597" s="18">
        <v>0</v>
      </c>
      <c r="X597" s="18">
        <f t="shared" si="598"/>
        <v>15719227.73</v>
      </c>
      <c r="Y597" s="18">
        <v>0</v>
      </c>
      <c r="Z597" s="18">
        <v>0</v>
      </c>
      <c r="AA597" s="18">
        <v>0</v>
      </c>
      <c r="AB597" s="18">
        <f t="shared" si="606"/>
        <v>4882643.47</v>
      </c>
      <c r="AC597" s="18">
        <v>0</v>
      </c>
      <c r="AD597" s="18">
        <v>0</v>
      </c>
      <c r="AE597" s="18">
        <f t="shared" si="599"/>
        <v>4882643.47</v>
      </c>
      <c r="AF597" s="18">
        <v>0</v>
      </c>
      <c r="AG597" s="18">
        <v>0</v>
      </c>
      <c r="AH597" s="18">
        <v>0</v>
      </c>
      <c r="AI597" s="73">
        <v>0.76300000000000001</v>
      </c>
      <c r="AJ597" s="81">
        <f t="shared" si="607"/>
        <v>0.23699999999999999</v>
      </c>
      <c r="AK597" s="23">
        <f t="shared" si="597"/>
        <v>20601871.199999999</v>
      </c>
      <c r="AL597" s="22">
        <f t="shared" si="608"/>
        <v>15719227.73</v>
      </c>
      <c r="AM597" s="22">
        <f t="shared" si="609"/>
        <v>4882643.47</v>
      </c>
      <c r="AN597" s="74" t="b">
        <f t="shared" si="573"/>
        <v>1</v>
      </c>
      <c r="AO597" s="74" t="b">
        <f t="shared" si="574"/>
        <v>1</v>
      </c>
      <c r="AP597" s="74" t="b">
        <f t="shared" si="575"/>
        <v>1</v>
      </c>
      <c r="AQ597" s="5"/>
      <c r="AR597" s="28" t="s">
        <v>1152</v>
      </c>
      <c r="AS597" s="28">
        <v>2028</v>
      </c>
      <c r="AT597" t="b">
        <f t="shared" si="576"/>
        <v>1</v>
      </c>
      <c r="AU597" t="b">
        <f t="shared" si="577"/>
        <v>1</v>
      </c>
      <c r="AV597" t="b">
        <f t="shared" si="578"/>
        <v>1</v>
      </c>
      <c r="AW597" s="83">
        <f t="shared" si="610"/>
        <v>0</v>
      </c>
      <c r="AX597" s="83">
        <f t="shared" si="611"/>
        <v>0</v>
      </c>
      <c r="AY597" s="72" t="b">
        <f t="shared" si="612"/>
        <v>1</v>
      </c>
    </row>
    <row r="598" spans="1:51" ht="23.25" x14ac:dyDescent="0.35">
      <c r="A598" s="49">
        <v>712</v>
      </c>
      <c r="B598" s="77" t="s">
        <v>811</v>
      </c>
      <c r="C598" s="50">
        <v>190</v>
      </c>
      <c r="D598" s="51">
        <v>42886</v>
      </c>
      <c r="E598" s="52">
        <v>238.9</v>
      </c>
      <c r="F598" s="53">
        <v>15</v>
      </c>
      <c r="G598" s="52">
        <v>238.9</v>
      </c>
      <c r="H598" s="53">
        <v>15</v>
      </c>
      <c r="I598" s="54" t="s">
        <v>1167</v>
      </c>
      <c r="J598" s="54" t="s">
        <v>1168</v>
      </c>
      <c r="K598" s="55">
        <v>15</v>
      </c>
      <c r="L598" s="55">
        <v>15</v>
      </c>
      <c r="M598" s="56">
        <v>238.9</v>
      </c>
      <c r="N598" s="39"/>
      <c r="O598" s="39"/>
      <c r="P598" s="39"/>
      <c r="Q598" s="56">
        <v>238.9</v>
      </c>
      <c r="R598" s="57"/>
      <c r="S598" s="57"/>
      <c r="T598" s="18">
        <f t="shared" si="604"/>
        <v>25917783.199999999</v>
      </c>
      <c r="U598" s="18">
        <f t="shared" si="605"/>
        <v>19775268.579999998</v>
      </c>
      <c r="V598" s="18">
        <v>0</v>
      </c>
      <c r="W598" s="18">
        <v>0</v>
      </c>
      <c r="X598" s="18">
        <f t="shared" si="598"/>
        <v>19775268.579999998</v>
      </c>
      <c r="Y598" s="18">
        <v>0</v>
      </c>
      <c r="Z598" s="18">
        <v>0</v>
      </c>
      <c r="AA598" s="18">
        <v>0</v>
      </c>
      <c r="AB598" s="18">
        <f t="shared" si="606"/>
        <v>6142514.6200000001</v>
      </c>
      <c r="AC598" s="18">
        <v>0</v>
      </c>
      <c r="AD598" s="18">
        <v>0</v>
      </c>
      <c r="AE598" s="18">
        <f t="shared" si="599"/>
        <v>6142514.6200000001</v>
      </c>
      <c r="AF598" s="18">
        <v>0</v>
      </c>
      <c r="AG598" s="18">
        <v>0</v>
      </c>
      <c r="AH598" s="18">
        <v>0</v>
      </c>
      <c r="AI598" s="73">
        <v>0.76300000000000001</v>
      </c>
      <c r="AJ598" s="81">
        <f t="shared" si="607"/>
        <v>0.23699999999999999</v>
      </c>
      <c r="AK598" s="23">
        <f t="shared" si="597"/>
        <v>25917783.199999999</v>
      </c>
      <c r="AL598" s="22">
        <f t="shared" si="608"/>
        <v>19775268.579999998</v>
      </c>
      <c r="AM598" s="22">
        <f t="shared" si="609"/>
        <v>6142514.6200000001</v>
      </c>
      <c r="AN598" s="74" t="b">
        <f t="shared" si="573"/>
        <v>1</v>
      </c>
      <c r="AO598" s="74" t="b">
        <f t="shared" si="574"/>
        <v>1</v>
      </c>
      <c r="AP598" s="74" t="b">
        <f t="shared" si="575"/>
        <v>1</v>
      </c>
      <c r="AQ598" s="5"/>
      <c r="AR598" s="28" t="s">
        <v>1152</v>
      </c>
      <c r="AS598" s="28">
        <v>2028</v>
      </c>
      <c r="AT598" t="b">
        <f t="shared" si="576"/>
        <v>1</v>
      </c>
      <c r="AU598" t="b">
        <f t="shared" si="577"/>
        <v>1</v>
      </c>
      <c r="AV598" t="b">
        <f t="shared" si="578"/>
        <v>1</v>
      </c>
      <c r="AW598" s="83">
        <f t="shared" si="610"/>
        <v>0</v>
      </c>
      <c r="AX598" s="83">
        <f t="shared" si="611"/>
        <v>0</v>
      </c>
      <c r="AY598" s="72" t="b">
        <f t="shared" si="612"/>
        <v>1</v>
      </c>
    </row>
    <row r="599" spans="1:51" ht="23.25" x14ac:dyDescent="0.35">
      <c r="A599" s="49">
        <v>713</v>
      </c>
      <c r="B599" s="77" t="s">
        <v>812</v>
      </c>
      <c r="C599" s="50">
        <v>191</v>
      </c>
      <c r="D599" s="51">
        <v>42886</v>
      </c>
      <c r="E599" s="52">
        <v>334</v>
      </c>
      <c r="F599" s="53">
        <v>19</v>
      </c>
      <c r="G599" s="52">
        <v>334</v>
      </c>
      <c r="H599" s="53">
        <v>19</v>
      </c>
      <c r="I599" s="54" t="s">
        <v>1167</v>
      </c>
      <c r="J599" s="54" t="s">
        <v>1168</v>
      </c>
      <c r="K599" s="55">
        <v>19</v>
      </c>
      <c r="L599" s="55">
        <v>19</v>
      </c>
      <c r="M599" s="56">
        <v>334</v>
      </c>
      <c r="N599" s="39"/>
      <c r="O599" s="39"/>
      <c r="P599" s="39"/>
      <c r="Q599" s="56">
        <v>334</v>
      </c>
      <c r="R599" s="57"/>
      <c r="S599" s="57"/>
      <c r="T599" s="18">
        <f t="shared" si="604"/>
        <v>36234992</v>
      </c>
      <c r="U599" s="18">
        <f t="shared" si="605"/>
        <v>27647298.899999999</v>
      </c>
      <c r="V599" s="18">
        <v>0</v>
      </c>
      <c r="W599" s="18">
        <v>0</v>
      </c>
      <c r="X599" s="18">
        <f t="shared" si="598"/>
        <v>27647298.899999999</v>
      </c>
      <c r="Y599" s="18">
        <v>0</v>
      </c>
      <c r="Z599" s="18">
        <v>0</v>
      </c>
      <c r="AA599" s="18">
        <v>0</v>
      </c>
      <c r="AB599" s="18">
        <f t="shared" si="606"/>
        <v>8587693.0999999996</v>
      </c>
      <c r="AC599" s="18">
        <v>0</v>
      </c>
      <c r="AD599" s="18">
        <v>0</v>
      </c>
      <c r="AE599" s="18">
        <f t="shared" si="599"/>
        <v>8587693.0999999996</v>
      </c>
      <c r="AF599" s="18">
        <v>0</v>
      </c>
      <c r="AG599" s="18">
        <v>0</v>
      </c>
      <c r="AH599" s="18">
        <v>0</v>
      </c>
      <c r="AI599" s="73">
        <v>0.76300000000000001</v>
      </c>
      <c r="AJ599" s="81">
        <f t="shared" si="607"/>
        <v>0.23699999999999999</v>
      </c>
      <c r="AK599" s="23">
        <f t="shared" si="597"/>
        <v>36234992</v>
      </c>
      <c r="AL599" s="22">
        <f t="shared" si="608"/>
        <v>27647298.899999999</v>
      </c>
      <c r="AM599" s="22">
        <f t="shared" si="609"/>
        <v>8587693.0999999996</v>
      </c>
      <c r="AN599" s="74" t="b">
        <f t="shared" si="573"/>
        <v>1</v>
      </c>
      <c r="AO599" s="74" t="b">
        <f t="shared" si="574"/>
        <v>1</v>
      </c>
      <c r="AP599" s="74" t="b">
        <f t="shared" si="575"/>
        <v>1</v>
      </c>
      <c r="AQ599" s="5"/>
      <c r="AR599" s="28" t="s">
        <v>1152</v>
      </c>
      <c r="AS599" s="28">
        <v>2028</v>
      </c>
      <c r="AT599" t="b">
        <f t="shared" si="576"/>
        <v>1</v>
      </c>
      <c r="AU599" t="b">
        <f t="shared" si="577"/>
        <v>1</v>
      </c>
      <c r="AV599" t="b">
        <f t="shared" si="578"/>
        <v>1</v>
      </c>
      <c r="AW599" s="83">
        <f t="shared" si="610"/>
        <v>0</v>
      </c>
      <c r="AX599" s="83">
        <f t="shared" si="611"/>
        <v>0</v>
      </c>
      <c r="AY599" s="72" t="b">
        <f t="shared" si="612"/>
        <v>1</v>
      </c>
    </row>
    <row r="600" spans="1:51" ht="23.25" x14ac:dyDescent="0.35">
      <c r="A600" s="49">
        <v>714</v>
      </c>
      <c r="B600" s="77" t="s">
        <v>813</v>
      </c>
      <c r="C600" s="50">
        <v>192</v>
      </c>
      <c r="D600" s="51">
        <v>42886</v>
      </c>
      <c r="E600" s="52">
        <v>386</v>
      </c>
      <c r="F600" s="53">
        <v>16</v>
      </c>
      <c r="G600" s="52">
        <v>386</v>
      </c>
      <c r="H600" s="53">
        <v>16</v>
      </c>
      <c r="I600" s="54" t="s">
        <v>1167</v>
      </c>
      <c r="J600" s="54" t="s">
        <v>1168</v>
      </c>
      <c r="K600" s="55">
        <v>16</v>
      </c>
      <c r="L600" s="55">
        <v>16</v>
      </c>
      <c r="M600" s="56">
        <v>386</v>
      </c>
      <c r="N600" s="39"/>
      <c r="O600" s="39"/>
      <c r="P600" s="39"/>
      <c r="Q600" s="56">
        <v>386</v>
      </c>
      <c r="R600" s="57"/>
      <c r="S600" s="57"/>
      <c r="T600" s="18">
        <f t="shared" si="604"/>
        <v>41876368</v>
      </c>
      <c r="U600" s="18">
        <f t="shared" si="605"/>
        <v>31951668.780000001</v>
      </c>
      <c r="V600" s="18">
        <v>0</v>
      </c>
      <c r="W600" s="18">
        <v>0</v>
      </c>
      <c r="X600" s="18">
        <f t="shared" si="598"/>
        <v>31951668.780000001</v>
      </c>
      <c r="Y600" s="18">
        <v>0</v>
      </c>
      <c r="Z600" s="18">
        <v>0</v>
      </c>
      <c r="AA600" s="18">
        <v>0</v>
      </c>
      <c r="AB600" s="18">
        <f t="shared" si="606"/>
        <v>9924699.2200000007</v>
      </c>
      <c r="AC600" s="18">
        <v>0</v>
      </c>
      <c r="AD600" s="18">
        <v>0</v>
      </c>
      <c r="AE600" s="18">
        <f t="shared" si="599"/>
        <v>9924699.2200000007</v>
      </c>
      <c r="AF600" s="18">
        <v>0</v>
      </c>
      <c r="AG600" s="18">
        <v>0</v>
      </c>
      <c r="AH600" s="18">
        <v>0</v>
      </c>
      <c r="AI600" s="73">
        <v>0.76300000000000001</v>
      </c>
      <c r="AJ600" s="81">
        <f t="shared" si="607"/>
        <v>0.23699999999999999</v>
      </c>
      <c r="AK600" s="23">
        <f t="shared" si="597"/>
        <v>41876368</v>
      </c>
      <c r="AL600" s="22">
        <f t="shared" si="608"/>
        <v>31951668.780000001</v>
      </c>
      <c r="AM600" s="22">
        <f t="shared" si="609"/>
        <v>9924699.2200000007</v>
      </c>
      <c r="AN600" s="74" t="b">
        <f t="shared" si="573"/>
        <v>1</v>
      </c>
      <c r="AO600" s="74" t="b">
        <f t="shared" si="574"/>
        <v>1</v>
      </c>
      <c r="AP600" s="74" t="b">
        <f t="shared" si="575"/>
        <v>1</v>
      </c>
      <c r="AQ600" s="5"/>
      <c r="AR600" s="28" t="s">
        <v>1152</v>
      </c>
      <c r="AS600" s="28">
        <v>2028</v>
      </c>
      <c r="AT600" t="b">
        <f t="shared" si="576"/>
        <v>1</v>
      </c>
      <c r="AU600" t="b">
        <f t="shared" si="577"/>
        <v>1</v>
      </c>
      <c r="AV600" t="b">
        <f t="shared" si="578"/>
        <v>1</v>
      </c>
      <c r="AW600" s="83">
        <f t="shared" si="610"/>
        <v>0</v>
      </c>
      <c r="AX600" s="83">
        <f t="shared" si="611"/>
        <v>0</v>
      </c>
      <c r="AY600" s="72" t="b">
        <f t="shared" si="612"/>
        <v>1</v>
      </c>
    </row>
    <row r="601" spans="1:51" ht="23.25" x14ac:dyDescent="0.35">
      <c r="A601" s="49">
        <v>715</v>
      </c>
      <c r="B601" s="77" t="s">
        <v>814</v>
      </c>
      <c r="C601" s="50">
        <v>193</v>
      </c>
      <c r="D601" s="51">
        <v>42886</v>
      </c>
      <c r="E601" s="52">
        <v>373.3</v>
      </c>
      <c r="F601" s="53">
        <v>17</v>
      </c>
      <c r="G601" s="52">
        <v>373.3</v>
      </c>
      <c r="H601" s="53">
        <v>17</v>
      </c>
      <c r="I601" s="54" t="s">
        <v>1167</v>
      </c>
      <c r="J601" s="54" t="s">
        <v>1168</v>
      </c>
      <c r="K601" s="55">
        <v>17</v>
      </c>
      <c r="L601" s="55">
        <v>17</v>
      </c>
      <c r="M601" s="56">
        <v>373.3</v>
      </c>
      <c r="N601" s="39"/>
      <c r="O601" s="39"/>
      <c r="P601" s="39"/>
      <c r="Q601" s="56">
        <v>373.3</v>
      </c>
      <c r="R601" s="57"/>
      <c r="S601" s="57"/>
      <c r="T601" s="18">
        <f t="shared" si="604"/>
        <v>40498570.399999999</v>
      </c>
      <c r="U601" s="18">
        <f t="shared" si="605"/>
        <v>30900409.219999999</v>
      </c>
      <c r="V601" s="18">
        <v>0</v>
      </c>
      <c r="W601" s="18">
        <v>0</v>
      </c>
      <c r="X601" s="18">
        <f t="shared" si="598"/>
        <v>30900409.219999999</v>
      </c>
      <c r="Y601" s="18">
        <v>0</v>
      </c>
      <c r="Z601" s="18">
        <v>0</v>
      </c>
      <c r="AA601" s="18">
        <v>0</v>
      </c>
      <c r="AB601" s="18">
        <f t="shared" si="606"/>
        <v>9598161.1799999997</v>
      </c>
      <c r="AC601" s="18">
        <v>0</v>
      </c>
      <c r="AD601" s="18">
        <v>0</v>
      </c>
      <c r="AE601" s="18">
        <f t="shared" si="599"/>
        <v>9598161.1799999997</v>
      </c>
      <c r="AF601" s="18">
        <v>0</v>
      </c>
      <c r="AG601" s="18">
        <v>0</v>
      </c>
      <c r="AH601" s="18">
        <v>0</v>
      </c>
      <c r="AI601" s="73">
        <v>0.76300000000000001</v>
      </c>
      <c r="AJ601" s="81">
        <f t="shared" si="607"/>
        <v>0.23699999999999999</v>
      </c>
      <c r="AK601" s="23">
        <f t="shared" si="597"/>
        <v>40498570.399999999</v>
      </c>
      <c r="AL601" s="22">
        <f t="shared" si="608"/>
        <v>30900409.219999999</v>
      </c>
      <c r="AM601" s="22">
        <f t="shared" si="609"/>
        <v>9598161.1799999997</v>
      </c>
      <c r="AN601" s="74" t="b">
        <f t="shared" si="573"/>
        <v>1</v>
      </c>
      <c r="AO601" s="74" t="b">
        <f t="shared" si="574"/>
        <v>1</v>
      </c>
      <c r="AP601" s="74" t="b">
        <f t="shared" si="575"/>
        <v>1</v>
      </c>
      <c r="AQ601" s="5"/>
      <c r="AR601" s="28" t="s">
        <v>1152</v>
      </c>
      <c r="AS601" s="28">
        <v>2028</v>
      </c>
      <c r="AT601" t="b">
        <f t="shared" si="576"/>
        <v>1</v>
      </c>
      <c r="AU601" t="b">
        <f t="shared" si="577"/>
        <v>1</v>
      </c>
      <c r="AV601" t="b">
        <f t="shared" si="578"/>
        <v>1</v>
      </c>
      <c r="AW601" s="83">
        <f t="shared" si="610"/>
        <v>0</v>
      </c>
      <c r="AX601" s="83">
        <f t="shared" si="611"/>
        <v>0</v>
      </c>
      <c r="AY601" s="72" t="b">
        <f t="shared" si="612"/>
        <v>1</v>
      </c>
    </row>
    <row r="602" spans="1:51" ht="23.25" x14ac:dyDescent="0.35">
      <c r="A602" s="49">
        <v>716</v>
      </c>
      <c r="B602" s="77" t="s">
        <v>815</v>
      </c>
      <c r="C602" s="50">
        <v>210</v>
      </c>
      <c r="D602" s="51">
        <v>42886</v>
      </c>
      <c r="E602" s="52">
        <v>190.6</v>
      </c>
      <c r="F602" s="53">
        <v>11</v>
      </c>
      <c r="G602" s="52">
        <v>190.6</v>
      </c>
      <c r="H602" s="53">
        <v>11</v>
      </c>
      <c r="I602" s="54" t="s">
        <v>1167</v>
      </c>
      <c r="J602" s="54" t="s">
        <v>1168</v>
      </c>
      <c r="K602" s="55">
        <v>11</v>
      </c>
      <c r="L602" s="55">
        <v>11</v>
      </c>
      <c r="M602" s="56">
        <v>190.6</v>
      </c>
      <c r="N602" s="39"/>
      <c r="O602" s="39"/>
      <c r="P602" s="39"/>
      <c r="Q602" s="56">
        <v>190.6</v>
      </c>
      <c r="R602" s="57"/>
      <c r="S602" s="57"/>
      <c r="T602" s="18">
        <f t="shared" si="604"/>
        <v>20677812.800000001</v>
      </c>
      <c r="U602" s="18">
        <f t="shared" si="605"/>
        <v>15777171.17</v>
      </c>
      <c r="V602" s="18">
        <v>0</v>
      </c>
      <c r="W602" s="18">
        <v>0</v>
      </c>
      <c r="X602" s="18">
        <f t="shared" si="598"/>
        <v>15777171.17</v>
      </c>
      <c r="Y602" s="18">
        <v>0</v>
      </c>
      <c r="Z602" s="18">
        <v>0</v>
      </c>
      <c r="AA602" s="18">
        <v>0</v>
      </c>
      <c r="AB602" s="18">
        <f t="shared" si="606"/>
        <v>4900641.63</v>
      </c>
      <c r="AC602" s="18">
        <v>0</v>
      </c>
      <c r="AD602" s="18">
        <v>0</v>
      </c>
      <c r="AE602" s="18">
        <f t="shared" si="599"/>
        <v>4900641.63</v>
      </c>
      <c r="AF602" s="18">
        <v>0</v>
      </c>
      <c r="AG602" s="18">
        <v>0</v>
      </c>
      <c r="AH602" s="18">
        <v>0</v>
      </c>
      <c r="AI602" s="73">
        <v>0.76300000000000001</v>
      </c>
      <c r="AJ602" s="81">
        <f t="shared" si="607"/>
        <v>0.23699999999999999</v>
      </c>
      <c r="AK602" s="23">
        <f t="shared" si="597"/>
        <v>20677812.800000001</v>
      </c>
      <c r="AL602" s="22">
        <f t="shared" si="608"/>
        <v>15777171.17</v>
      </c>
      <c r="AM602" s="22">
        <f t="shared" si="609"/>
        <v>4900641.63</v>
      </c>
      <c r="AN602" s="74" t="b">
        <f t="shared" si="573"/>
        <v>1</v>
      </c>
      <c r="AO602" s="74" t="b">
        <f t="shared" si="574"/>
        <v>1</v>
      </c>
      <c r="AP602" s="74" t="b">
        <f t="shared" si="575"/>
        <v>1</v>
      </c>
      <c r="AQ602" s="5"/>
      <c r="AR602" s="28" t="s">
        <v>1152</v>
      </c>
      <c r="AS602" s="28">
        <v>2028</v>
      </c>
      <c r="AT602" t="b">
        <f t="shared" si="576"/>
        <v>1</v>
      </c>
      <c r="AU602" t="b">
        <f t="shared" si="577"/>
        <v>1</v>
      </c>
      <c r="AV602" t="b">
        <f t="shared" si="578"/>
        <v>1</v>
      </c>
      <c r="AW602" s="83">
        <f t="shared" si="610"/>
        <v>0</v>
      </c>
      <c r="AX602" s="83">
        <f t="shared" si="611"/>
        <v>0</v>
      </c>
      <c r="AY602" s="72" t="b">
        <f t="shared" si="612"/>
        <v>1</v>
      </c>
    </row>
    <row r="603" spans="1:51" ht="23.25" x14ac:dyDescent="0.35">
      <c r="A603" s="49">
        <v>717</v>
      </c>
      <c r="B603" s="77" t="s">
        <v>816</v>
      </c>
      <c r="C603" s="50">
        <v>194</v>
      </c>
      <c r="D603" s="51">
        <v>42886</v>
      </c>
      <c r="E603" s="52">
        <v>235.4</v>
      </c>
      <c r="F603" s="53">
        <v>15</v>
      </c>
      <c r="G603" s="52">
        <v>235.4</v>
      </c>
      <c r="H603" s="53">
        <v>15</v>
      </c>
      <c r="I603" s="54" t="s">
        <v>1167</v>
      </c>
      <c r="J603" s="54" t="s">
        <v>1168</v>
      </c>
      <c r="K603" s="55">
        <v>15</v>
      </c>
      <c r="L603" s="55">
        <v>15</v>
      </c>
      <c r="M603" s="56">
        <v>235.4</v>
      </c>
      <c r="N603" s="39"/>
      <c r="O603" s="39"/>
      <c r="P603" s="39"/>
      <c r="Q603" s="56">
        <v>235.4</v>
      </c>
      <c r="R603" s="57"/>
      <c r="S603" s="57"/>
      <c r="T603" s="18">
        <f t="shared" si="604"/>
        <v>25538075.199999999</v>
      </c>
      <c r="U603" s="18">
        <f t="shared" si="605"/>
        <v>19485551.379999999</v>
      </c>
      <c r="V603" s="18">
        <v>0</v>
      </c>
      <c r="W603" s="18">
        <v>0</v>
      </c>
      <c r="X603" s="18">
        <f t="shared" si="598"/>
        <v>19485551.379999999</v>
      </c>
      <c r="Y603" s="18">
        <v>0</v>
      </c>
      <c r="Z603" s="18">
        <v>0</v>
      </c>
      <c r="AA603" s="18">
        <v>0</v>
      </c>
      <c r="AB603" s="18">
        <f t="shared" si="606"/>
        <v>6052523.8200000003</v>
      </c>
      <c r="AC603" s="18">
        <v>0</v>
      </c>
      <c r="AD603" s="18">
        <v>0</v>
      </c>
      <c r="AE603" s="18">
        <f t="shared" si="599"/>
        <v>6052523.8200000003</v>
      </c>
      <c r="AF603" s="18">
        <v>0</v>
      </c>
      <c r="AG603" s="18">
        <v>0</v>
      </c>
      <c r="AH603" s="18">
        <v>0</v>
      </c>
      <c r="AI603" s="73">
        <v>0.76300000000000001</v>
      </c>
      <c r="AJ603" s="81">
        <f t="shared" si="607"/>
        <v>0.23699999999999999</v>
      </c>
      <c r="AK603" s="23">
        <f t="shared" si="597"/>
        <v>25538075.199999999</v>
      </c>
      <c r="AL603" s="22">
        <f t="shared" si="608"/>
        <v>19485551.379999999</v>
      </c>
      <c r="AM603" s="22">
        <f t="shared" si="609"/>
        <v>6052523.8200000003</v>
      </c>
      <c r="AN603" s="74" t="b">
        <f t="shared" si="573"/>
        <v>1</v>
      </c>
      <c r="AO603" s="74" t="b">
        <f t="shared" si="574"/>
        <v>1</v>
      </c>
      <c r="AP603" s="74" t="b">
        <f t="shared" si="575"/>
        <v>1</v>
      </c>
      <c r="AQ603" s="5"/>
      <c r="AR603" s="28" t="s">
        <v>1152</v>
      </c>
      <c r="AS603" s="28">
        <v>2028</v>
      </c>
      <c r="AT603" t="b">
        <f t="shared" si="576"/>
        <v>1</v>
      </c>
      <c r="AU603" t="b">
        <f t="shared" si="577"/>
        <v>1</v>
      </c>
      <c r="AV603" t="b">
        <f t="shared" si="578"/>
        <v>1</v>
      </c>
      <c r="AW603" s="83">
        <f t="shared" si="610"/>
        <v>0</v>
      </c>
      <c r="AX603" s="83">
        <f t="shared" si="611"/>
        <v>0</v>
      </c>
      <c r="AY603" s="72" t="b">
        <f t="shared" si="612"/>
        <v>1</v>
      </c>
    </row>
    <row r="604" spans="1:51" ht="23.25" x14ac:dyDescent="0.35">
      <c r="A604" s="49">
        <v>718</v>
      </c>
      <c r="B604" s="77" t="s">
        <v>817</v>
      </c>
      <c r="C604" s="50">
        <v>195</v>
      </c>
      <c r="D604" s="51">
        <v>42886</v>
      </c>
      <c r="E604" s="52">
        <v>229.4</v>
      </c>
      <c r="F604" s="53">
        <v>12</v>
      </c>
      <c r="G604" s="52">
        <v>229.4</v>
      </c>
      <c r="H604" s="53">
        <v>12</v>
      </c>
      <c r="I604" s="54" t="s">
        <v>1167</v>
      </c>
      <c r="J604" s="54" t="s">
        <v>1168</v>
      </c>
      <c r="K604" s="55">
        <v>12</v>
      </c>
      <c r="L604" s="55">
        <v>12</v>
      </c>
      <c r="M604" s="56">
        <v>229.4</v>
      </c>
      <c r="N604" s="39"/>
      <c r="O604" s="39"/>
      <c r="P604" s="39"/>
      <c r="Q604" s="56">
        <v>229.4</v>
      </c>
      <c r="R604" s="57"/>
      <c r="S604" s="57"/>
      <c r="T604" s="18">
        <f t="shared" si="604"/>
        <v>24887147.199999999</v>
      </c>
      <c r="U604" s="18">
        <f t="shared" si="605"/>
        <v>18988893.309999999</v>
      </c>
      <c r="V604" s="18">
        <v>0</v>
      </c>
      <c r="W604" s="18">
        <v>0</v>
      </c>
      <c r="X604" s="18">
        <f t="shared" si="598"/>
        <v>18988893.309999999</v>
      </c>
      <c r="Y604" s="18">
        <v>0</v>
      </c>
      <c r="Z604" s="18">
        <v>0</v>
      </c>
      <c r="AA604" s="18">
        <v>0</v>
      </c>
      <c r="AB604" s="18">
        <f t="shared" si="606"/>
        <v>5898253.8899999997</v>
      </c>
      <c r="AC604" s="18">
        <v>0</v>
      </c>
      <c r="AD604" s="18">
        <v>0</v>
      </c>
      <c r="AE604" s="18">
        <f t="shared" si="599"/>
        <v>5898253.8899999997</v>
      </c>
      <c r="AF604" s="18">
        <v>0</v>
      </c>
      <c r="AG604" s="18">
        <v>0</v>
      </c>
      <c r="AH604" s="18">
        <v>0</v>
      </c>
      <c r="AI604" s="73">
        <v>0.76300000000000001</v>
      </c>
      <c r="AJ604" s="81">
        <f t="shared" si="607"/>
        <v>0.23699999999999999</v>
      </c>
      <c r="AK604" s="23">
        <f t="shared" si="597"/>
        <v>24887147.199999999</v>
      </c>
      <c r="AL604" s="22">
        <f t="shared" si="608"/>
        <v>18988893.309999999</v>
      </c>
      <c r="AM604" s="22">
        <f t="shared" si="609"/>
        <v>5898253.8899999997</v>
      </c>
      <c r="AN604" s="74" t="b">
        <f t="shared" si="573"/>
        <v>1</v>
      </c>
      <c r="AO604" s="74" t="b">
        <f t="shared" si="574"/>
        <v>1</v>
      </c>
      <c r="AP604" s="74" t="b">
        <f t="shared" si="575"/>
        <v>1</v>
      </c>
      <c r="AQ604" s="5"/>
      <c r="AR604" s="28" t="s">
        <v>1152</v>
      </c>
      <c r="AS604" s="28">
        <v>2028</v>
      </c>
      <c r="AT604" t="b">
        <f t="shared" si="576"/>
        <v>1</v>
      </c>
      <c r="AU604" t="b">
        <f t="shared" si="577"/>
        <v>1</v>
      </c>
      <c r="AV604" t="b">
        <f t="shared" si="578"/>
        <v>1</v>
      </c>
      <c r="AW604" s="83">
        <f t="shared" si="610"/>
        <v>0</v>
      </c>
      <c r="AX604" s="83">
        <f t="shared" si="611"/>
        <v>0</v>
      </c>
      <c r="AY604" s="72" t="b">
        <f t="shared" si="612"/>
        <v>1</v>
      </c>
    </row>
    <row r="605" spans="1:51" ht="23.25" x14ac:dyDescent="0.35">
      <c r="A605" s="49">
        <v>719</v>
      </c>
      <c r="B605" s="77" t="s">
        <v>818</v>
      </c>
      <c r="C605" s="50">
        <v>196</v>
      </c>
      <c r="D605" s="51">
        <v>42886</v>
      </c>
      <c r="E605" s="52">
        <v>230.8</v>
      </c>
      <c r="F605" s="53">
        <v>6</v>
      </c>
      <c r="G605" s="52">
        <v>230.8</v>
      </c>
      <c r="H605" s="53">
        <v>6</v>
      </c>
      <c r="I605" s="54" t="s">
        <v>1167</v>
      </c>
      <c r="J605" s="54" t="s">
        <v>1168</v>
      </c>
      <c r="K605" s="55">
        <v>6</v>
      </c>
      <c r="L605" s="55">
        <v>6</v>
      </c>
      <c r="M605" s="56">
        <v>230.8</v>
      </c>
      <c r="N605" s="39"/>
      <c r="O605" s="39"/>
      <c r="P605" s="39"/>
      <c r="Q605" s="56">
        <v>230.8</v>
      </c>
      <c r="R605" s="57"/>
      <c r="S605" s="57"/>
      <c r="T605" s="18">
        <f t="shared" si="604"/>
        <v>25039030.399999999</v>
      </c>
      <c r="U605" s="18">
        <f t="shared" si="605"/>
        <v>19104780.199999999</v>
      </c>
      <c r="V605" s="18">
        <v>0</v>
      </c>
      <c r="W605" s="18">
        <v>0</v>
      </c>
      <c r="X605" s="18">
        <f t="shared" si="598"/>
        <v>19104780.199999999</v>
      </c>
      <c r="Y605" s="18">
        <v>0</v>
      </c>
      <c r="Z605" s="18">
        <v>0</v>
      </c>
      <c r="AA605" s="18">
        <v>0</v>
      </c>
      <c r="AB605" s="18">
        <f t="shared" si="606"/>
        <v>5934250.2000000002</v>
      </c>
      <c r="AC605" s="18">
        <v>0</v>
      </c>
      <c r="AD605" s="18">
        <v>0</v>
      </c>
      <c r="AE605" s="18">
        <f t="shared" si="599"/>
        <v>5934250.2000000002</v>
      </c>
      <c r="AF605" s="18">
        <v>0</v>
      </c>
      <c r="AG605" s="18">
        <v>0</v>
      </c>
      <c r="AH605" s="18">
        <v>0</v>
      </c>
      <c r="AI605" s="73">
        <v>0.76300000000000001</v>
      </c>
      <c r="AJ605" s="81">
        <f t="shared" si="607"/>
        <v>0.23699999999999999</v>
      </c>
      <c r="AK605" s="23">
        <f t="shared" si="597"/>
        <v>25039030.399999999</v>
      </c>
      <c r="AL605" s="22">
        <f t="shared" si="608"/>
        <v>19104780.199999999</v>
      </c>
      <c r="AM605" s="22">
        <f t="shared" si="609"/>
        <v>5934250.2000000002</v>
      </c>
      <c r="AN605" s="74" t="b">
        <f t="shared" si="573"/>
        <v>1</v>
      </c>
      <c r="AO605" s="74" t="b">
        <f t="shared" si="574"/>
        <v>1</v>
      </c>
      <c r="AP605" s="74" t="b">
        <f t="shared" si="575"/>
        <v>1</v>
      </c>
      <c r="AQ605" s="5"/>
      <c r="AR605" s="28" t="s">
        <v>1152</v>
      </c>
      <c r="AS605" s="28">
        <v>2028</v>
      </c>
      <c r="AT605" t="b">
        <f t="shared" si="576"/>
        <v>1</v>
      </c>
      <c r="AU605" t="b">
        <f t="shared" si="577"/>
        <v>1</v>
      </c>
      <c r="AV605" t="b">
        <f t="shared" si="578"/>
        <v>1</v>
      </c>
      <c r="AW605" s="83">
        <f t="shared" si="610"/>
        <v>0</v>
      </c>
      <c r="AX605" s="83">
        <f t="shared" si="611"/>
        <v>0</v>
      </c>
      <c r="AY605" s="72" t="b">
        <f t="shared" si="612"/>
        <v>1</v>
      </c>
    </row>
    <row r="606" spans="1:51" ht="23.25" x14ac:dyDescent="0.35">
      <c r="A606" s="49">
        <v>720</v>
      </c>
      <c r="B606" s="77" t="s">
        <v>819</v>
      </c>
      <c r="C606" s="50">
        <v>197</v>
      </c>
      <c r="D606" s="51">
        <v>42886</v>
      </c>
      <c r="E606" s="52">
        <v>222.2</v>
      </c>
      <c r="F606" s="53">
        <v>20</v>
      </c>
      <c r="G606" s="52">
        <v>222.2</v>
      </c>
      <c r="H606" s="53">
        <v>20</v>
      </c>
      <c r="I606" s="54" t="s">
        <v>1167</v>
      </c>
      <c r="J606" s="54" t="s">
        <v>1168</v>
      </c>
      <c r="K606" s="55">
        <v>20</v>
      </c>
      <c r="L606" s="55">
        <v>20</v>
      </c>
      <c r="M606" s="56">
        <v>222.2</v>
      </c>
      <c r="N606" s="39"/>
      <c r="O606" s="39"/>
      <c r="P606" s="39"/>
      <c r="Q606" s="56">
        <v>222.2</v>
      </c>
      <c r="R606" s="57"/>
      <c r="S606" s="57"/>
      <c r="T606" s="18">
        <f t="shared" si="604"/>
        <v>24106033.600000001</v>
      </c>
      <c r="U606" s="18">
        <f t="shared" si="605"/>
        <v>18392903.640000001</v>
      </c>
      <c r="V606" s="18">
        <v>0</v>
      </c>
      <c r="W606" s="18">
        <v>0</v>
      </c>
      <c r="X606" s="18">
        <f t="shared" si="598"/>
        <v>18392903.640000001</v>
      </c>
      <c r="Y606" s="18">
        <v>0</v>
      </c>
      <c r="Z606" s="18">
        <v>0</v>
      </c>
      <c r="AA606" s="18">
        <v>0</v>
      </c>
      <c r="AB606" s="18">
        <f t="shared" si="606"/>
        <v>5713129.96</v>
      </c>
      <c r="AC606" s="18">
        <v>0</v>
      </c>
      <c r="AD606" s="18">
        <v>0</v>
      </c>
      <c r="AE606" s="18">
        <f t="shared" si="599"/>
        <v>5713129.96</v>
      </c>
      <c r="AF606" s="18">
        <v>0</v>
      </c>
      <c r="AG606" s="18">
        <v>0</v>
      </c>
      <c r="AH606" s="18">
        <v>0</v>
      </c>
      <c r="AI606" s="73">
        <v>0.76300000000000001</v>
      </c>
      <c r="AJ606" s="81">
        <f t="shared" si="607"/>
        <v>0.23699999999999999</v>
      </c>
      <c r="AK606" s="23">
        <f t="shared" si="597"/>
        <v>24106033.600000001</v>
      </c>
      <c r="AL606" s="22">
        <f t="shared" si="608"/>
        <v>18392903.640000001</v>
      </c>
      <c r="AM606" s="22">
        <f t="shared" si="609"/>
        <v>5713129.96</v>
      </c>
      <c r="AN606" s="74" t="b">
        <f t="shared" si="573"/>
        <v>1</v>
      </c>
      <c r="AO606" s="74" t="b">
        <f t="shared" si="574"/>
        <v>1</v>
      </c>
      <c r="AP606" s="74" t="b">
        <f t="shared" si="575"/>
        <v>1</v>
      </c>
      <c r="AQ606" s="5"/>
      <c r="AR606" s="28" t="s">
        <v>1152</v>
      </c>
      <c r="AS606" s="28">
        <v>2028</v>
      </c>
      <c r="AT606" t="b">
        <f t="shared" si="576"/>
        <v>1</v>
      </c>
      <c r="AU606" t="b">
        <f t="shared" si="577"/>
        <v>1</v>
      </c>
      <c r="AV606" t="b">
        <f t="shared" si="578"/>
        <v>1</v>
      </c>
      <c r="AW606" s="83">
        <f t="shared" si="610"/>
        <v>0</v>
      </c>
      <c r="AX606" s="83">
        <f t="shared" si="611"/>
        <v>0</v>
      </c>
      <c r="AY606" s="72" t="b">
        <f t="shared" si="612"/>
        <v>1</v>
      </c>
    </row>
    <row r="607" spans="1:51" ht="23.25" x14ac:dyDescent="0.35">
      <c r="A607" s="49">
        <v>721</v>
      </c>
      <c r="B607" s="77" t="s">
        <v>820</v>
      </c>
      <c r="C607" s="50">
        <v>198</v>
      </c>
      <c r="D607" s="51">
        <v>42886</v>
      </c>
      <c r="E607" s="52">
        <v>229.4</v>
      </c>
      <c r="F607" s="53">
        <v>16</v>
      </c>
      <c r="G607" s="52">
        <v>229.4</v>
      </c>
      <c r="H607" s="53">
        <v>16</v>
      </c>
      <c r="I607" s="54" t="s">
        <v>1167</v>
      </c>
      <c r="J607" s="54" t="s">
        <v>1168</v>
      </c>
      <c r="K607" s="55">
        <v>16</v>
      </c>
      <c r="L607" s="55">
        <v>16</v>
      </c>
      <c r="M607" s="56">
        <v>229.4</v>
      </c>
      <c r="N607" s="39"/>
      <c r="O607" s="39"/>
      <c r="P607" s="39"/>
      <c r="Q607" s="56">
        <v>229.4</v>
      </c>
      <c r="R607" s="57"/>
      <c r="S607" s="57"/>
      <c r="T607" s="18">
        <f t="shared" si="604"/>
        <v>24887147.199999999</v>
      </c>
      <c r="U607" s="18">
        <f t="shared" si="605"/>
        <v>18988893.309999999</v>
      </c>
      <c r="V607" s="18">
        <v>0</v>
      </c>
      <c r="W607" s="18">
        <v>0</v>
      </c>
      <c r="X607" s="18">
        <f t="shared" si="598"/>
        <v>18988893.309999999</v>
      </c>
      <c r="Y607" s="18">
        <v>0</v>
      </c>
      <c r="Z607" s="18">
        <v>0</v>
      </c>
      <c r="AA607" s="18">
        <v>0</v>
      </c>
      <c r="AB607" s="18">
        <f t="shared" si="606"/>
        <v>5898253.8899999997</v>
      </c>
      <c r="AC607" s="18">
        <v>0</v>
      </c>
      <c r="AD607" s="18">
        <v>0</v>
      </c>
      <c r="AE607" s="18">
        <f t="shared" si="599"/>
        <v>5898253.8899999997</v>
      </c>
      <c r="AF607" s="18">
        <v>0</v>
      </c>
      <c r="AG607" s="18">
        <v>0</v>
      </c>
      <c r="AH607" s="18">
        <v>0</v>
      </c>
      <c r="AI607" s="73">
        <v>0.76300000000000001</v>
      </c>
      <c r="AJ607" s="81">
        <f t="shared" si="607"/>
        <v>0.23699999999999999</v>
      </c>
      <c r="AK607" s="23">
        <f t="shared" si="597"/>
        <v>24887147.199999999</v>
      </c>
      <c r="AL607" s="22">
        <f t="shared" si="608"/>
        <v>18988893.309999999</v>
      </c>
      <c r="AM607" s="22">
        <f t="shared" si="609"/>
        <v>5898253.8899999997</v>
      </c>
      <c r="AN607" s="74" t="b">
        <f t="shared" si="573"/>
        <v>1</v>
      </c>
      <c r="AO607" s="74" t="b">
        <f t="shared" si="574"/>
        <v>1</v>
      </c>
      <c r="AP607" s="74" t="b">
        <f t="shared" si="575"/>
        <v>1</v>
      </c>
      <c r="AQ607" s="5"/>
      <c r="AR607" s="28" t="s">
        <v>1152</v>
      </c>
      <c r="AS607" s="28">
        <v>2028</v>
      </c>
      <c r="AT607" t="b">
        <f t="shared" si="576"/>
        <v>1</v>
      </c>
      <c r="AU607" t="b">
        <f t="shared" si="577"/>
        <v>1</v>
      </c>
      <c r="AV607" t="b">
        <f t="shared" si="578"/>
        <v>1</v>
      </c>
      <c r="AW607" s="83">
        <f t="shared" si="610"/>
        <v>0</v>
      </c>
      <c r="AX607" s="83">
        <f t="shared" si="611"/>
        <v>0</v>
      </c>
      <c r="AY607" s="72" t="b">
        <f t="shared" si="612"/>
        <v>1</v>
      </c>
    </row>
    <row r="608" spans="1:51" ht="23.25" x14ac:dyDescent="0.35">
      <c r="A608" s="49">
        <v>722</v>
      </c>
      <c r="B608" s="77" t="s">
        <v>821</v>
      </c>
      <c r="C608" s="50">
        <v>211</v>
      </c>
      <c r="D608" s="51">
        <v>42886</v>
      </c>
      <c r="E608" s="52">
        <v>228.1</v>
      </c>
      <c r="F608" s="53">
        <v>12</v>
      </c>
      <c r="G608" s="52">
        <v>228.1</v>
      </c>
      <c r="H608" s="53">
        <v>12</v>
      </c>
      <c r="I608" s="54" t="s">
        <v>1167</v>
      </c>
      <c r="J608" s="54" t="s">
        <v>1168</v>
      </c>
      <c r="K608" s="55">
        <v>12</v>
      </c>
      <c r="L608" s="55">
        <v>12</v>
      </c>
      <c r="M608" s="56">
        <v>228.1</v>
      </c>
      <c r="N608" s="39"/>
      <c r="O608" s="39"/>
      <c r="P608" s="39"/>
      <c r="Q608" s="56">
        <v>228.1</v>
      </c>
      <c r="R608" s="57"/>
      <c r="S608" s="57"/>
      <c r="T608" s="18">
        <f t="shared" si="604"/>
        <v>24746112.800000001</v>
      </c>
      <c r="U608" s="18">
        <f t="shared" si="605"/>
        <v>18881284.07</v>
      </c>
      <c r="V608" s="18">
        <v>0</v>
      </c>
      <c r="W608" s="18">
        <v>0</v>
      </c>
      <c r="X608" s="18">
        <f t="shared" si="598"/>
        <v>18881284.07</v>
      </c>
      <c r="Y608" s="18">
        <v>0</v>
      </c>
      <c r="Z608" s="18">
        <v>0</v>
      </c>
      <c r="AA608" s="18">
        <v>0</v>
      </c>
      <c r="AB608" s="18">
        <f t="shared" si="606"/>
        <v>5864828.7300000004</v>
      </c>
      <c r="AC608" s="18">
        <v>0</v>
      </c>
      <c r="AD608" s="18">
        <v>0</v>
      </c>
      <c r="AE608" s="18">
        <f t="shared" si="599"/>
        <v>5864828.7300000004</v>
      </c>
      <c r="AF608" s="18">
        <v>0</v>
      </c>
      <c r="AG608" s="18">
        <v>0</v>
      </c>
      <c r="AH608" s="18">
        <v>0</v>
      </c>
      <c r="AI608" s="73">
        <v>0.76300000000000001</v>
      </c>
      <c r="AJ608" s="81">
        <f t="shared" si="607"/>
        <v>0.23699999999999999</v>
      </c>
      <c r="AK608" s="23">
        <f t="shared" si="597"/>
        <v>24746112.800000001</v>
      </c>
      <c r="AL608" s="22">
        <f t="shared" si="608"/>
        <v>18881284.07</v>
      </c>
      <c r="AM608" s="22">
        <f t="shared" si="609"/>
        <v>5864828.7300000004</v>
      </c>
      <c r="AN608" s="74" t="b">
        <f t="shared" si="573"/>
        <v>1</v>
      </c>
      <c r="AO608" s="74" t="b">
        <f t="shared" si="574"/>
        <v>1</v>
      </c>
      <c r="AP608" s="74" t="b">
        <f t="shared" si="575"/>
        <v>1</v>
      </c>
      <c r="AQ608" s="5"/>
      <c r="AR608" s="28" t="s">
        <v>1152</v>
      </c>
      <c r="AS608" s="28">
        <v>2028</v>
      </c>
      <c r="AT608" t="b">
        <f t="shared" si="576"/>
        <v>1</v>
      </c>
      <c r="AU608" t="b">
        <f t="shared" si="577"/>
        <v>1</v>
      </c>
      <c r="AV608" t="b">
        <f t="shared" si="578"/>
        <v>1</v>
      </c>
      <c r="AW608" s="83">
        <f t="shared" si="610"/>
        <v>0</v>
      </c>
      <c r="AX608" s="83">
        <f t="shared" si="611"/>
        <v>0</v>
      </c>
      <c r="AY608" s="72" t="b">
        <f t="shared" si="612"/>
        <v>1</v>
      </c>
    </row>
    <row r="609" spans="1:51" ht="23.25" x14ac:dyDescent="0.35">
      <c r="A609" s="49">
        <v>723</v>
      </c>
      <c r="B609" s="77" t="s">
        <v>822</v>
      </c>
      <c r="C609" s="50">
        <v>199</v>
      </c>
      <c r="D609" s="51">
        <v>42886</v>
      </c>
      <c r="E609" s="52">
        <v>217.7</v>
      </c>
      <c r="F609" s="53">
        <v>13</v>
      </c>
      <c r="G609" s="52">
        <v>217.7</v>
      </c>
      <c r="H609" s="53">
        <v>13</v>
      </c>
      <c r="I609" s="54" t="s">
        <v>1167</v>
      </c>
      <c r="J609" s="54" t="s">
        <v>1168</v>
      </c>
      <c r="K609" s="55">
        <v>13</v>
      </c>
      <c r="L609" s="55">
        <v>13</v>
      </c>
      <c r="M609" s="56">
        <v>217.7</v>
      </c>
      <c r="N609" s="39"/>
      <c r="O609" s="39"/>
      <c r="P609" s="39"/>
      <c r="Q609" s="56">
        <v>217.7</v>
      </c>
      <c r="R609" s="57"/>
      <c r="S609" s="57"/>
      <c r="T609" s="18">
        <f t="shared" si="604"/>
        <v>23617837.600000001</v>
      </c>
      <c r="U609" s="18">
        <f t="shared" si="605"/>
        <v>18020410.09</v>
      </c>
      <c r="V609" s="18">
        <v>0</v>
      </c>
      <c r="W609" s="18">
        <v>0</v>
      </c>
      <c r="X609" s="18">
        <f t="shared" si="598"/>
        <v>18020410.09</v>
      </c>
      <c r="Y609" s="18">
        <v>0</v>
      </c>
      <c r="Z609" s="18">
        <v>0</v>
      </c>
      <c r="AA609" s="18">
        <v>0</v>
      </c>
      <c r="AB609" s="18">
        <f t="shared" si="606"/>
        <v>5597427.5099999998</v>
      </c>
      <c r="AC609" s="18">
        <v>0</v>
      </c>
      <c r="AD609" s="18">
        <v>0</v>
      </c>
      <c r="AE609" s="18">
        <f t="shared" si="599"/>
        <v>5597427.5099999998</v>
      </c>
      <c r="AF609" s="18">
        <v>0</v>
      </c>
      <c r="AG609" s="18">
        <v>0</v>
      </c>
      <c r="AH609" s="18">
        <v>0</v>
      </c>
      <c r="AI609" s="73">
        <v>0.76300000000000001</v>
      </c>
      <c r="AJ609" s="81">
        <f t="shared" si="607"/>
        <v>0.23699999999999999</v>
      </c>
      <c r="AK609" s="23">
        <f t="shared" si="597"/>
        <v>23617837.600000001</v>
      </c>
      <c r="AL609" s="22">
        <f t="shared" si="608"/>
        <v>18020410.09</v>
      </c>
      <c r="AM609" s="22">
        <f t="shared" si="609"/>
        <v>5597427.5099999998</v>
      </c>
      <c r="AN609" s="74" t="b">
        <f t="shared" si="573"/>
        <v>1</v>
      </c>
      <c r="AO609" s="74" t="b">
        <f t="shared" si="574"/>
        <v>1</v>
      </c>
      <c r="AP609" s="74" t="b">
        <f t="shared" si="575"/>
        <v>1</v>
      </c>
      <c r="AQ609" s="5"/>
      <c r="AR609" s="28" t="s">
        <v>1152</v>
      </c>
      <c r="AS609" s="28">
        <v>2028</v>
      </c>
      <c r="AT609" t="b">
        <f t="shared" si="576"/>
        <v>1</v>
      </c>
      <c r="AU609" t="b">
        <f t="shared" si="577"/>
        <v>1</v>
      </c>
      <c r="AV609" t="b">
        <f t="shared" si="578"/>
        <v>1</v>
      </c>
      <c r="AW609" s="83">
        <f t="shared" si="610"/>
        <v>0</v>
      </c>
      <c r="AX609" s="83">
        <f t="shared" si="611"/>
        <v>0</v>
      </c>
      <c r="AY609" s="72" t="b">
        <f t="shared" si="612"/>
        <v>1</v>
      </c>
    </row>
    <row r="610" spans="1:51" ht="23.25" x14ac:dyDescent="0.35">
      <c r="A610" s="49">
        <v>724</v>
      </c>
      <c r="B610" s="77" t="s">
        <v>823</v>
      </c>
      <c r="C610" s="50">
        <v>200</v>
      </c>
      <c r="D610" s="51">
        <v>42886</v>
      </c>
      <c r="E610" s="52">
        <v>224.2</v>
      </c>
      <c r="F610" s="53">
        <v>15</v>
      </c>
      <c r="G610" s="52">
        <v>224.2</v>
      </c>
      <c r="H610" s="53">
        <v>15</v>
      </c>
      <c r="I610" s="54" t="s">
        <v>1167</v>
      </c>
      <c r="J610" s="54" t="s">
        <v>1168</v>
      </c>
      <c r="K610" s="55">
        <v>15</v>
      </c>
      <c r="L610" s="55">
        <v>15</v>
      </c>
      <c r="M610" s="56">
        <v>224.2</v>
      </c>
      <c r="N610" s="39"/>
      <c r="O610" s="39"/>
      <c r="P610" s="39"/>
      <c r="Q610" s="56">
        <v>224.2</v>
      </c>
      <c r="R610" s="57"/>
      <c r="S610" s="57"/>
      <c r="T610" s="18">
        <f t="shared" si="604"/>
        <v>24323009.600000001</v>
      </c>
      <c r="U610" s="18">
        <f t="shared" si="605"/>
        <v>18558456.32</v>
      </c>
      <c r="V610" s="18">
        <v>0</v>
      </c>
      <c r="W610" s="18">
        <v>0</v>
      </c>
      <c r="X610" s="18">
        <f t="shared" si="598"/>
        <v>18558456.32</v>
      </c>
      <c r="Y610" s="18">
        <v>0</v>
      </c>
      <c r="Z610" s="18">
        <v>0</v>
      </c>
      <c r="AA610" s="18">
        <v>0</v>
      </c>
      <c r="AB610" s="18">
        <f t="shared" si="606"/>
        <v>5764553.2800000003</v>
      </c>
      <c r="AC610" s="18">
        <v>0</v>
      </c>
      <c r="AD610" s="18">
        <v>0</v>
      </c>
      <c r="AE610" s="18">
        <f t="shared" si="599"/>
        <v>5764553.2800000003</v>
      </c>
      <c r="AF610" s="18">
        <v>0</v>
      </c>
      <c r="AG610" s="18">
        <v>0</v>
      </c>
      <c r="AH610" s="18">
        <v>0</v>
      </c>
      <c r="AI610" s="73">
        <v>0.76300000000000001</v>
      </c>
      <c r="AJ610" s="81">
        <f t="shared" si="607"/>
        <v>0.23699999999999999</v>
      </c>
      <c r="AK610" s="23">
        <f t="shared" si="597"/>
        <v>24323009.600000001</v>
      </c>
      <c r="AL610" s="22">
        <f t="shared" si="608"/>
        <v>18558456.32</v>
      </c>
      <c r="AM610" s="22">
        <f t="shared" si="609"/>
        <v>5764553.2800000003</v>
      </c>
      <c r="AN610" s="74" t="b">
        <f t="shared" si="573"/>
        <v>1</v>
      </c>
      <c r="AO610" s="74" t="b">
        <f t="shared" si="574"/>
        <v>1</v>
      </c>
      <c r="AP610" s="74" t="b">
        <f t="shared" si="575"/>
        <v>1</v>
      </c>
      <c r="AQ610" s="5"/>
      <c r="AR610" s="28" t="s">
        <v>1152</v>
      </c>
      <c r="AS610" s="28">
        <v>2028</v>
      </c>
      <c r="AT610" t="b">
        <f t="shared" si="576"/>
        <v>1</v>
      </c>
      <c r="AU610" t="b">
        <f t="shared" si="577"/>
        <v>1</v>
      </c>
      <c r="AV610" t="b">
        <f t="shared" si="578"/>
        <v>1</v>
      </c>
      <c r="AW610" s="83">
        <f t="shared" si="610"/>
        <v>0</v>
      </c>
      <c r="AX610" s="83">
        <f t="shared" si="611"/>
        <v>0</v>
      </c>
      <c r="AY610" s="72" t="b">
        <f t="shared" si="612"/>
        <v>1</v>
      </c>
    </row>
    <row r="611" spans="1:51" ht="23.25" x14ac:dyDescent="0.35">
      <c r="A611" s="49">
        <v>725</v>
      </c>
      <c r="B611" s="77" t="s">
        <v>824</v>
      </c>
      <c r="C611" s="50">
        <v>201</v>
      </c>
      <c r="D611" s="51">
        <v>42886</v>
      </c>
      <c r="E611" s="52">
        <v>273.3</v>
      </c>
      <c r="F611" s="53">
        <v>10</v>
      </c>
      <c r="G611" s="52">
        <v>273.3</v>
      </c>
      <c r="H611" s="53">
        <v>10</v>
      </c>
      <c r="I611" s="54" t="s">
        <v>1167</v>
      </c>
      <c r="J611" s="54" t="s">
        <v>1168</v>
      </c>
      <c r="K611" s="55">
        <v>10</v>
      </c>
      <c r="L611" s="55">
        <v>10</v>
      </c>
      <c r="M611" s="56">
        <v>273.3</v>
      </c>
      <c r="N611" s="39"/>
      <c r="O611" s="39"/>
      <c r="P611" s="39"/>
      <c r="Q611" s="56">
        <v>273.3</v>
      </c>
      <c r="R611" s="57"/>
      <c r="S611" s="57"/>
      <c r="T611" s="18">
        <f t="shared" si="604"/>
        <v>29649770.399999999</v>
      </c>
      <c r="U611" s="18">
        <f t="shared" si="605"/>
        <v>22622774.82</v>
      </c>
      <c r="V611" s="18">
        <v>0</v>
      </c>
      <c r="W611" s="18">
        <v>0</v>
      </c>
      <c r="X611" s="18">
        <f t="shared" si="598"/>
        <v>22622774.82</v>
      </c>
      <c r="Y611" s="18">
        <v>0</v>
      </c>
      <c r="Z611" s="18">
        <v>0</v>
      </c>
      <c r="AA611" s="18">
        <v>0</v>
      </c>
      <c r="AB611" s="18">
        <f t="shared" si="606"/>
        <v>7026995.5800000001</v>
      </c>
      <c r="AC611" s="18">
        <v>0</v>
      </c>
      <c r="AD611" s="18">
        <v>0</v>
      </c>
      <c r="AE611" s="18">
        <f t="shared" si="599"/>
        <v>7026995.5800000001</v>
      </c>
      <c r="AF611" s="18">
        <v>0</v>
      </c>
      <c r="AG611" s="18">
        <v>0</v>
      </c>
      <c r="AH611" s="18">
        <v>0</v>
      </c>
      <c r="AI611" s="73">
        <v>0.76300000000000001</v>
      </c>
      <c r="AJ611" s="81">
        <f t="shared" si="607"/>
        <v>0.23699999999999999</v>
      </c>
      <c r="AK611" s="23">
        <f t="shared" si="597"/>
        <v>29649770.399999999</v>
      </c>
      <c r="AL611" s="22">
        <f t="shared" si="608"/>
        <v>22622774.82</v>
      </c>
      <c r="AM611" s="22">
        <f t="shared" si="609"/>
        <v>7026995.5800000001</v>
      </c>
      <c r="AN611" s="74" t="b">
        <f t="shared" si="573"/>
        <v>1</v>
      </c>
      <c r="AO611" s="74" t="b">
        <f t="shared" si="574"/>
        <v>1</v>
      </c>
      <c r="AP611" s="74" t="b">
        <f t="shared" si="575"/>
        <v>1</v>
      </c>
      <c r="AQ611" s="5"/>
      <c r="AR611" s="28" t="s">
        <v>1152</v>
      </c>
      <c r="AS611" s="28">
        <v>2028</v>
      </c>
      <c r="AT611" t="b">
        <f t="shared" si="576"/>
        <v>1</v>
      </c>
      <c r="AU611" t="b">
        <f t="shared" si="577"/>
        <v>1</v>
      </c>
      <c r="AV611" t="b">
        <f t="shared" si="578"/>
        <v>1</v>
      </c>
      <c r="AW611" s="83">
        <f t="shared" si="610"/>
        <v>0</v>
      </c>
      <c r="AX611" s="83">
        <f t="shared" si="611"/>
        <v>0</v>
      </c>
      <c r="AY611" s="72" t="b">
        <f t="shared" si="612"/>
        <v>1</v>
      </c>
    </row>
    <row r="612" spans="1:51" ht="23.25" x14ac:dyDescent="0.35">
      <c r="A612" s="49">
        <v>726</v>
      </c>
      <c r="B612" s="77" t="s">
        <v>825</v>
      </c>
      <c r="C612" s="50">
        <v>184</v>
      </c>
      <c r="D612" s="51">
        <v>42886</v>
      </c>
      <c r="E612" s="52">
        <v>344.5</v>
      </c>
      <c r="F612" s="53">
        <v>22</v>
      </c>
      <c r="G612" s="52">
        <v>344.5</v>
      </c>
      <c r="H612" s="53">
        <v>22</v>
      </c>
      <c r="I612" s="54" t="s">
        <v>1167</v>
      </c>
      <c r="J612" s="54" t="s">
        <v>1168</v>
      </c>
      <c r="K612" s="55">
        <v>22</v>
      </c>
      <c r="L612" s="55">
        <v>22</v>
      </c>
      <c r="M612" s="56">
        <v>344.5</v>
      </c>
      <c r="N612" s="39"/>
      <c r="O612" s="39"/>
      <c r="P612" s="39"/>
      <c r="Q612" s="56">
        <v>344.5</v>
      </c>
      <c r="R612" s="57"/>
      <c r="S612" s="57"/>
      <c r="T612" s="18">
        <f t="shared" si="604"/>
        <v>37374116</v>
      </c>
      <c r="U612" s="18">
        <f t="shared" si="605"/>
        <v>28516450.510000002</v>
      </c>
      <c r="V612" s="18">
        <v>0</v>
      </c>
      <c r="W612" s="18">
        <v>0</v>
      </c>
      <c r="X612" s="18">
        <f t="shared" si="598"/>
        <v>28516450.510000002</v>
      </c>
      <c r="Y612" s="18">
        <v>0</v>
      </c>
      <c r="Z612" s="18">
        <v>0</v>
      </c>
      <c r="AA612" s="18">
        <v>0</v>
      </c>
      <c r="AB612" s="18">
        <f t="shared" si="606"/>
        <v>8857665.4900000002</v>
      </c>
      <c r="AC612" s="18">
        <v>0</v>
      </c>
      <c r="AD612" s="18">
        <v>0</v>
      </c>
      <c r="AE612" s="18">
        <f t="shared" si="599"/>
        <v>8857665.4900000002</v>
      </c>
      <c r="AF612" s="18">
        <v>0</v>
      </c>
      <c r="AG612" s="18">
        <v>0</v>
      </c>
      <c r="AH612" s="18">
        <v>0</v>
      </c>
      <c r="AI612" s="73">
        <v>0.76300000000000001</v>
      </c>
      <c r="AJ612" s="81">
        <f t="shared" si="607"/>
        <v>0.23699999999999999</v>
      </c>
      <c r="AK612" s="23">
        <f t="shared" si="597"/>
        <v>37374116</v>
      </c>
      <c r="AL612" s="22">
        <f t="shared" si="608"/>
        <v>28516450.510000002</v>
      </c>
      <c r="AM612" s="22">
        <f t="shared" si="609"/>
        <v>8857665.4900000002</v>
      </c>
      <c r="AN612" s="74" t="b">
        <f t="shared" si="573"/>
        <v>1</v>
      </c>
      <c r="AO612" s="74" t="b">
        <f t="shared" si="574"/>
        <v>1</v>
      </c>
      <c r="AP612" s="74" t="b">
        <f t="shared" si="575"/>
        <v>1</v>
      </c>
      <c r="AQ612" s="5"/>
      <c r="AR612" s="28" t="s">
        <v>1152</v>
      </c>
      <c r="AS612" s="28">
        <v>2028</v>
      </c>
      <c r="AT612" t="b">
        <f t="shared" si="576"/>
        <v>1</v>
      </c>
      <c r="AU612" t="b">
        <f t="shared" si="577"/>
        <v>1</v>
      </c>
      <c r="AV612" t="b">
        <f t="shared" si="578"/>
        <v>1</v>
      </c>
      <c r="AW612" s="83">
        <f t="shared" si="610"/>
        <v>0</v>
      </c>
      <c r="AX612" s="83">
        <f t="shared" si="611"/>
        <v>0</v>
      </c>
      <c r="AY612" s="72" t="b">
        <f t="shared" si="612"/>
        <v>1</v>
      </c>
    </row>
    <row r="613" spans="1:51" ht="23.25" x14ac:dyDescent="0.35">
      <c r="A613" s="49">
        <v>727</v>
      </c>
      <c r="B613" s="77" t="s">
        <v>826</v>
      </c>
      <c r="C613" s="50">
        <v>202</v>
      </c>
      <c r="D613" s="51">
        <v>42886</v>
      </c>
      <c r="E613" s="52">
        <v>235.5</v>
      </c>
      <c r="F613" s="53">
        <v>15</v>
      </c>
      <c r="G613" s="52">
        <v>235.5</v>
      </c>
      <c r="H613" s="53">
        <v>15</v>
      </c>
      <c r="I613" s="54" t="s">
        <v>1167</v>
      </c>
      <c r="J613" s="54" t="s">
        <v>1168</v>
      </c>
      <c r="K613" s="55">
        <v>15</v>
      </c>
      <c r="L613" s="55">
        <v>15</v>
      </c>
      <c r="M613" s="56">
        <v>235.5</v>
      </c>
      <c r="N613" s="39"/>
      <c r="O613" s="39"/>
      <c r="P613" s="39"/>
      <c r="Q613" s="56">
        <v>235.5</v>
      </c>
      <c r="R613" s="57"/>
      <c r="S613" s="57"/>
      <c r="T613" s="18">
        <f t="shared" si="604"/>
        <v>25548924</v>
      </c>
      <c r="U613" s="18">
        <f t="shared" si="605"/>
        <v>19493829.010000002</v>
      </c>
      <c r="V613" s="18">
        <v>0</v>
      </c>
      <c r="W613" s="18">
        <v>0</v>
      </c>
      <c r="X613" s="18">
        <f t="shared" si="598"/>
        <v>19493829.010000002</v>
      </c>
      <c r="Y613" s="18">
        <v>0</v>
      </c>
      <c r="Z613" s="18">
        <v>0</v>
      </c>
      <c r="AA613" s="18">
        <v>0</v>
      </c>
      <c r="AB613" s="18">
        <f t="shared" si="606"/>
        <v>6055094.9900000002</v>
      </c>
      <c r="AC613" s="18">
        <v>0</v>
      </c>
      <c r="AD613" s="18">
        <v>0</v>
      </c>
      <c r="AE613" s="18">
        <f t="shared" si="599"/>
        <v>6055094.9900000002</v>
      </c>
      <c r="AF613" s="18">
        <v>0</v>
      </c>
      <c r="AG613" s="18">
        <v>0</v>
      </c>
      <c r="AH613" s="18">
        <v>0</v>
      </c>
      <c r="AI613" s="73">
        <v>0.76300000000000001</v>
      </c>
      <c r="AJ613" s="81">
        <f t="shared" si="607"/>
        <v>0.23699999999999999</v>
      </c>
      <c r="AK613" s="23">
        <f t="shared" si="597"/>
        <v>25548924</v>
      </c>
      <c r="AL613" s="22">
        <f t="shared" si="608"/>
        <v>19493829.010000002</v>
      </c>
      <c r="AM613" s="22">
        <f t="shared" si="609"/>
        <v>6055094.9900000002</v>
      </c>
      <c r="AN613" s="74" t="b">
        <f t="shared" si="573"/>
        <v>1</v>
      </c>
      <c r="AO613" s="74" t="b">
        <f t="shared" si="574"/>
        <v>1</v>
      </c>
      <c r="AP613" s="74" t="b">
        <f t="shared" si="575"/>
        <v>1</v>
      </c>
      <c r="AQ613" s="5"/>
      <c r="AR613" s="28" t="s">
        <v>1152</v>
      </c>
      <c r="AS613" s="28">
        <v>2028</v>
      </c>
      <c r="AT613" t="b">
        <f t="shared" si="576"/>
        <v>1</v>
      </c>
      <c r="AU613" t="b">
        <f t="shared" si="577"/>
        <v>1</v>
      </c>
      <c r="AV613" t="b">
        <f t="shared" si="578"/>
        <v>1</v>
      </c>
      <c r="AW613" s="83">
        <f t="shared" si="610"/>
        <v>0</v>
      </c>
      <c r="AX613" s="83">
        <f t="shared" si="611"/>
        <v>0</v>
      </c>
      <c r="AY613" s="72" t="b">
        <f t="shared" si="612"/>
        <v>1</v>
      </c>
    </row>
    <row r="614" spans="1:51" ht="23.25" x14ac:dyDescent="0.35">
      <c r="A614" s="49">
        <v>728</v>
      </c>
      <c r="B614" s="77" t="s">
        <v>827</v>
      </c>
      <c r="C614" s="50">
        <v>203</v>
      </c>
      <c r="D614" s="51">
        <v>42886</v>
      </c>
      <c r="E614" s="52">
        <v>227</v>
      </c>
      <c r="F614" s="53">
        <v>14</v>
      </c>
      <c r="G614" s="52">
        <v>227</v>
      </c>
      <c r="H614" s="53">
        <v>14</v>
      </c>
      <c r="I614" s="54" t="s">
        <v>1167</v>
      </c>
      <c r="J614" s="54" t="s">
        <v>1168</v>
      </c>
      <c r="K614" s="55">
        <v>14</v>
      </c>
      <c r="L614" s="55">
        <v>14</v>
      </c>
      <c r="M614" s="56">
        <v>227</v>
      </c>
      <c r="N614" s="39"/>
      <c r="O614" s="39"/>
      <c r="P614" s="39"/>
      <c r="Q614" s="56">
        <v>227</v>
      </c>
      <c r="R614" s="57"/>
      <c r="S614" s="57"/>
      <c r="T614" s="18">
        <f t="shared" si="604"/>
        <v>24626776</v>
      </c>
      <c r="U614" s="18">
        <f t="shared" si="605"/>
        <v>18790230.09</v>
      </c>
      <c r="V614" s="18">
        <v>0</v>
      </c>
      <c r="W614" s="18">
        <v>0</v>
      </c>
      <c r="X614" s="18">
        <f t="shared" si="598"/>
        <v>18790230.09</v>
      </c>
      <c r="Y614" s="18">
        <v>0</v>
      </c>
      <c r="Z614" s="18">
        <v>0</v>
      </c>
      <c r="AA614" s="18">
        <v>0</v>
      </c>
      <c r="AB614" s="18">
        <f t="shared" si="606"/>
        <v>5836545.9100000001</v>
      </c>
      <c r="AC614" s="18">
        <v>0</v>
      </c>
      <c r="AD614" s="18">
        <v>0</v>
      </c>
      <c r="AE614" s="18">
        <f t="shared" si="599"/>
        <v>5836545.9100000001</v>
      </c>
      <c r="AF614" s="18">
        <v>0</v>
      </c>
      <c r="AG614" s="18">
        <v>0</v>
      </c>
      <c r="AH614" s="18">
        <v>0</v>
      </c>
      <c r="AI614" s="73">
        <v>0.76300000000000001</v>
      </c>
      <c r="AJ614" s="81">
        <f t="shared" si="607"/>
        <v>0.23699999999999999</v>
      </c>
      <c r="AK614" s="23">
        <f t="shared" si="597"/>
        <v>24626776</v>
      </c>
      <c r="AL614" s="22">
        <f t="shared" si="608"/>
        <v>18790230.09</v>
      </c>
      <c r="AM614" s="22">
        <f t="shared" si="609"/>
        <v>5836545.9100000001</v>
      </c>
      <c r="AN614" s="74" t="b">
        <f t="shared" si="573"/>
        <v>1</v>
      </c>
      <c r="AO614" s="74" t="b">
        <f t="shared" si="574"/>
        <v>1</v>
      </c>
      <c r="AP614" s="74" t="b">
        <f t="shared" si="575"/>
        <v>1</v>
      </c>
      <c r="AQ614" s="5"/>
      <c r="AR614" s="28" t="s">
        <v>1152</v>
      </c>
      <c r="AS614" s="28">
        <v>2028</v>
      </c>
      <c r="AT614" t="b">
        <f t="shared" si="576"/>
        <v>1</v>
      </c>
      <c r="AU614" t="b">
        <f t="shared" si="577"/>
        <v>1</v>
      </c>
      <c r="AV614" t="b">
        <f t="shared" si="578"/>
        <v>1</v>
      </c>
      <c r="AW614" s="83">
        <f t="shared" si="610"/>
        <v>0</v>
      </c>
      <c r="AX614" s="83">
        <f t="shared" si="611"/>
        <v>0</v>
      </c>
      <c r="AY614" s="72" t="b">
        <f t="shared" si="612"/>
        <v>1</v>
      </c>
    </row>
    <row r="615" spans="1:51" ht="23.25" x14ac:dyDescent="0.35">
      <c r="A615" s="49">
        <v>729</v>
      </c>
      <c r="B615" s="77" t="s">
        <v>828</v>
      </c>
      <c r="C615" s="50">
        <v>204</v>
      </c>
      <c r="D615" s="51">
        <v>42886</v>
      </c>
      <c r="E615" s="52">
        <v>229.5</v>
      </c>
      <c r="F615" s="53">
        <v>6</v>
      </c>
      <c r="G615" s="52">
        <v>229.5</v>
      </c>
      <c r="H615" s="53">
        <v>6</v>
      </c>
      <c r="I615" s="54" t="s">
        <v>1167</v>
      </c>
      <c r="J615" s="54" t="s">
        <v>1168</v>
      </c>
      <c r="K615" s="55">
        <v>6</v>
      </c>
      <c r="L615" s="55">
        <v>6</v>
      </c>
      <c r="M615" s="56">
        <v>229.5</v>
      </c>
      <c r="N615" s="39"/>
      <c r="O615" s="39"/>
      <c r="P615" s="39"/>
      <c r="Q615" s="56">
        <v>229.5</v>
      </c>
      <c r="R615" s="57"/>
      <c r="S615" s="57"/>
      <c r="T615" s="18">
        <f t="shared" si="604"/>
        <v>24897996</v>
      </c>
      <c r="U615" s="18">
        <f t="shared" si="605"/>
        <v>18997170.949999999</v>
      </c>
      <c r="V615" s="18">
        <v>0</v>
      </c>
      <c r="W615" s="18">
        <v>0</v>
      </c>
      <c r="X615" s="18">
        <f t="shared" si="598"/>
        <v>18997170.949999999</v>
      </c>
      <c r="Y615" s="18">
        <v>0</v>
      </c>
      <c r="Z615" s="18">
        <v>0</v>
      </c>
      <c r="AA615" s="18">
        <v>0</v>
      </c>
      <c r="AB615" s="18">
        <f t="shared" si="606"/>
        <v>5900825.0499999998</v>
      </c>
      <c r="AC615" s="18">
        <v>0</v>
      </c>
      <c r="AD615" s="18">
        <v>0</v>
      </c>
      <c r="AE615" s="18">
        <f t="shared" si="599"/>
        <v>5900825.0499999998</v>
      </c>
      <c r="AF615" s="18">
        <v>0</v>
      </c>
      <c r="AG615" s="18">
        <v>0</v>
      </c>
      <c r="AH615" s="18">
        <v>0</v>
      </c>
      <c r="AI615" s="73">
        <v>0.76300000000000001</v>
      </c>
      <c r="AJ615" s="81">
        <f t="shared" si="607"/>
        <v>0.23699999999999999</v>
      </c>
      <c r="AK615" s="23">
        <f t="shared" si="597"/>
        <v>24897996</v>
      </c>
      <c r="AL615" s="22">
        <f t="shared" si="608"/>
        <v>18997170.949999999</v>
      </c>
      <c r="AM615" s="22">
        <f t="shared" si="609"/>
        <v>5900825.0499999998</v>
      </c>
      <c r="AN615" s="74" t="b">
        <f t="shared" si="573"/>
        <v>1</v>
      </c>
      <c r="AO615" s="74" t="b">
        <f t="shared" si="574"/>
        <v>1</v>
      </c>
      <c r="AP615" s="74" t="b">
        <f t="shared" si="575"/>
        <v>1</v>
      </c>
      <c r="AQ615" s="5"/>
      <c r="AR615" s="28" t="s">
        <v>1152</v>
      </c>
      <c r="AS615" s="28">
        <v>2028</v>
      </c>
      <c r="AT615" t="b">
        <f t="shared" si="576"/>
        <v>1</v>
      </c>
      <c r="AU615" t="b">
        <f t="shared" si="577"/>
        <v>1</v>
      </c>
      <c r="AV615" t="b">
        <f t="shared" si="578"/>
        <v>1</v>
      </c>
      <c r="AW615" s="83">
        <f t="shared" si="610"/>
        <v>0</v>
      </c>
      <c r="AX615" s="83">
        <f t="shared" si="611"/>
        <v>0</v>
      </c>
      <c r="AY615" s="72" t="b">
        <f t="shared" si="612"/>
        <v>1</v>
      </c>
    </row>
    <row r="616" spans="1:51" ht="23.25" x14ac:dyDescent="0.35">
      <c r="A616" s="49">
        <v>730</v>
      </c>
      <c r="B616" s="77" t="s">
        <v>829</v>
      </c>
      <c r="C616" s="50">
        <v>205</v>
      </c>
      <c r="D616" s="51">
        <v>42886</v>
      </c>
      <c r="E616" s="52">
        <v>228.1</v>
      </c>
      <c r="F616" s="53">
        <v>11</v>
      </c>
      <c r="G616" s="52">
        <v>228.1</v>
      </c>
      <c r="H616" s="53">
        <v>11</v>
      </c>
      <c r="I616" s="54" t="s">
        <v>1167</v>
      </c>
      <c r="J616" s="54" t="s">
        <v>1168</v>
      </c>
      <c r="K616" s="55">
        <v>11</v>
      </c>
      <c r="L616" s="55">
        <v>11</v>
      </c>
      <c r="M616" s="56">
        <v>228.1</v>
      </c>
      <c r="N616" s="39"/>
      <c r="O616" s="39"/>
      <c r="P616" s="39"/>
      <c r="Q616" s="56">
        <v>228.1</v>
      </c>
      <c r="R616" s="57"/>
      <c r="S616" s="57"/>
      <c r="T616" s="18">
        <f t="shared" si="604"/>
        <v>24746112.800000001</v>
      </c>
      <c r="U616" s="18">
        <f t="shared" si="605"/>
        <v>18881284.07</v>
      </c>
      <c r="V616" s="18">
        <v>0</v>
      </c>
      <c r="W616" s="18">
        <v>0</v>
      </c>
      <c r="X616" s="18">
        <f t="shared" si="598"/>
        <v>18881284.07</v>
      </c>
      <c r="Y616" s="18">
        <v>0</v>
      </c>
      <c r="Z616" s="18">
        <v>0</v>
      </c>
      <c r="AA616" s="18">
        <v>0</v>
      </c>
      <c r="AB616" s="18">
        <f t="shared" si="606"/>
        <v>5864828.7300000004</v>
      </c>
      <c r="AC616" s="18">
        <v>0</v>
      </c>
      <c r="AD616" s="18">
        <v>0</v>
      </c>
      <c r="AE616" s="18">
        <f t="shared" si="599"/>
        <v>5864828.7300000004</v>
      </c>
      <c r="AF616" s="18">
        <v>0</v>
      </c>
      <c r="AG616" s="18">
        <v>0</v>
      </c>
      <c r="AH616" s="18">
        <v>0</v>
      </c>
      <c r="AI616" s="73">
        <v>0.76300000000000001</v>
      </c>
      <c r="AJ616" s="81">
        <f t="shared" si="607"/>
        <v>0.23699999999999999</v>
      </c>
      <c r="AK616" s="23">
        <f t="shared" si="597"/>
        <v>24746112.800000001</v>
      </c>
      <c r="AL616" s="22">
        <f t="shared" si="608"/>
        <v>18881284.07</v>
      </c>
      <c r="AM616" s="22">
        <f t="shared" si="609"/>
        <v>5864828.7300000004</v>
      </c>
      <c r="AN616" s="74" t="b">
        <f t="shared" si="573"/>
        <v>1</v>
      </c>
      <c r="AO616" s="74" t="b">
        <f t="shared" si="574"/>
        <v>1</v>
      </c>
      <c r="AP616" s="74" t="b">
        <f t="shared" si="575"/>
        <v>1</v>
      </c>
      <c r="AQ616" s="5"/>
      <c r="AR616" s="28" t="s">
        <v>1152</v>
      </c>
      <c r="AS616" s="28">
        <v>2028</v>
      </c>
      <c r="AT616" t="b">
        <f t="shared" si="576"/>
        <v>1</v>
      </c>
      <c r="AU616" t="b">
        <f t="shared" si="577"/>
        <v>1</v>
      </c>
      <c r="AV616" t="b">
        <f t="shared" si="578"/>
        <v>1</v>
      </c>
      <c r="AW616" s="83">
        <f t="shared" si="610"/>
        <v>0</v>
      </c>
      <c r="AX616" s="83">
        <f t="shared" si="611"/>
        <v>0</v>
      </c>
      <c r="AY616" s="72" t="b">
        <f t="shared" si="612"/>
        <v>1</v>
      </c>
    </row>
    <row r="617" spans="1:51" ht="23.25" x14ac:dyDescent="0.35">
      <c r="A617" s="49">
        <v>731</v>
      </c>
      <c r="B617" s="77" t="s">
        <v>830</v>
      </c>
      <c r="C617" s="50">
        <v>206</v>
      </c>
      <c r="D617" s="51">
        <v>42886</v>
      </c>
      <c r="E617" s="52">
        <v>204</v>
      </c>
      <c r="F617" s="53">
        <v>9</v>
      </c>
      <c r="G617" s="52">
        <v>204</v>
      </c>
      <c r="H617" s="53">
        <v>9</v>
      </c>
      <c r="I617" s="54" t="s">
        <v>1167</v>
      </c>
      <c r="J617" s="54" t="s">
        <v>1168</v>
      </c>
      <c r="K617" s="55">
        <v>9</v>
      </c>
      <c r="L617" s="55">
        <v>9</v>
      </c>
      <c r="M617" s="56">
        <v>204</v>
      </c>
      <c r="N617" s="39"/>
      <c r="O617" s="39"/>
      <c r="P617" s="39"/>
      <c r="Q617" s="56">
        <v>204</v>
      </c>
      <c r="R617" s="57"/>
      <c r="S617" s="57"/>
      <c r="T617" s="18">
        <f t="shared" si="604"/>
        <v>22131552</v>
      </c>
      <c r="U617" s="18">
        <f t="shared" si="605"/>
        <v>16886374.18</v>
      </c>
      <c r="V617" s="18">
        <v>0</v>
      </c>
      <c r="W617" s="18">
        <v>0</v>
      </c>
      <c r="X617" s="18">
        <f t="shared" si="598"/>
        <v>16886374.18</v>
      </c>
      <c r="Y617" s="18">
        <v>0</v>
      </c>
      <c r="Z617" s="18">
        <v>0</v>
      </c>
      <c r="AA617" s="18">
        <v>0</v>
      </c>
      <c r="AB617" s="18">
        <f t="shared" si="606"/>
        <v>5245177.82</v>
      </c>
      <c r="AC617" s="18">
        <v>0</v>
      </c>
      <c r="AD617" s="18">
        <v>0</v>
      </c>
      <c r="AE617" s="18">
        <f t="shared" si="599"/>
        <v>5245177.82</v>
      </c>
      <c r="AF617" s="18">
        <v>0</v>
      </c>
      <c r="AG617" s="18">
        <v>0</v>
      </c>
      <c r="AH617" s="18">
        <v>0</v>
      </c>
      <c r="AI617" s="73">
        <v>0.76300000000000001</v>
      </c>
      <c r="AJ617" s="81">
        <f t="shared" si="607"/>
        <v>0.23699999999999999</v>
      </c>
      <c r="AK617" s="23">
        <f t="shared" si="597"/>
        <v>22131552</v>
      </c>
      <c r="AL617" s="22">
        <f t="shared" si="608"/>
        <v>16886374.18</v>
      </c>
      <c r="AM617" s="22">
        <f t="shared" si="609"/>
        <v>5245177.82</v>
      </c>
      <c r="AN617" s="74" t="b">
        <f t="shared" si="573"/>
        <v>1</v>
      </c>
      <c r="AO617" s="74" t="b">
        <f t="shared" si="574"/>
        <v>1</v>
      </c>
      <c r="AP617" s="74" t="b">
        <f t="shared" si="575"/>
        <v>1</v>
      </c>
      <c r="AQ617" s="5"/>
      <c r="AR617" s="28" t="s">
        <v>1152</v>
      </c>
      <c r="AS617" s="28">
        <v>2028</v>
      </c>
      <c r="AT617" t="b">
        <f t="shared" si="576"/>
        <v>1</v>
      </c>
      <c r="AU617" t="b">
        <f t="shared" si="577"/>
        <v>1</v>
      </c>
      <c r="AV617" t="b">
        <f t="shared" si="578"/>
        <v>1</v>
      </c>
      <c r="AW617" s="83">
        <f t="shared" si="610"/>
        <v>0</v>
      </c>
      <c r="AX617" s="83">
        <f t="shared" si="611"/>
        <v>0</v>
      </c>
      <c r="AY617" s="72" t="b">
        <f t="shared" si="612"/>
        <v>1</v>
      </c>
    </row>
    <row r="618" spans="1:51" ht="23.25" x14ac:dyDescent="0.35">
      <c r="A618" s="49">
        <v>732</v>
      </c>
      <c r="B618" s="77" t="s">
        <v>831</v>
      </c>
      <c r="C618" s="50">
        <v>208</v>
      </c>
      <c r="D618" s="51">
        <v>42886</v>
      </c>
      <c r="E618" s="52">
        <v>462</v>
      </c>
      <c r="F618" s="53">
        <v>21</v>
      </c>
      <c r="G618" s="52">
        <v>462</v>
      </c>
      <c r="H618" s="53">
        <v>21</v>
      </c>
      <c r="I618" s="54" t="s">
        <v>1167</v>
      </c>
      <c r="J618" s="54" t="s">
        <v>1168</v>
      </c>
      <c r="K618" s="55">
        <v>21</v>
      </c>
      <c r="L618" s="55">
        <v>21</v>
      </c>
      <c r="M618" s="56">
        <v>462</v>
      </c>
      <c r="N618" s="39"/>
      <c r="O618" s="39"/>
      <c r="P618" s="39"/>
      <c r="Q618" s="56">
        <v>462</v>
      </c>
      <c r="R618" s="57"/>
      <c r="S618" s="57"/>
      <c r="T618" s="18">
        <f t="shared" si="604"/>
        <v>50121456</v>
      </c>
      <c r="U618" s="18">
        <f t="shared" si="605"/>
        <v>38242670.93</v>
      </c>
      <c r="V618" s="18">
        <v>0</v>
      </c>
      <c r="W618" s="18">
        <v>0</v>
      </c>
      <c r="X618" s="18">
        <f t="shared" si="598"/>
        <v>38242670.93</v>
      </c>
      <c r="Y618" s="18">
        <v>0</v>
      </c>
      <c r="Z618" s="18">
        <v>0</v>
      </c>
      <c r="AA618" s="18">
        <v>0</v>
      </c>
      <c r="AB618" s="18">
        <f t="shared" si="606"/>
        <v>11878785.07</v>
      </c>
      <c r="AC618" s="18">
        <v>0</v>
      </c>
      <c r="AD618" s="18">
        <v>0</v>
      </c>
      <c r="AE618" s="18">
        <f t="shared" si="599"/>
        <v>11878785.07</v>
      </c>
      <c r="AF618" s="18">
        <v>0</v>
      </c>
      <c r="AG618" s="18">
        <v>0</v>
      </c>
      <c r="AH618" s="18">
        <v>0</v>
      </c>
      <c r="AI618" s="73">
        <v>0.76300000000000001</v>
      </c>
      <c r="AJ618" s="81">
        <f t="shared" si="607"/>
        <v>0.23699999999999999</v>
      </c>
      <c r="AK618" s="23">
        <f t="shared" si="597"/>
        <v>50121456</v>
      </c>
      <c r="AL618" s="22">
        <f t="shared" si="608"/>
        <v>38242670.93</v>
      </c>
      <c r="AM618" s="22">
        <f t="shared" si="609"/>
        <v>11878785.07</v>
      </c>
      <c r="AN618" s="74" t="b">
        <f t="shared" si="573"/>
        <v>1</v>
      </c>
      <c r="AO618" s="74" t="b">
        <f t="shared" si="574"/>
        <v>1</v>
      </c>
      <c r="AP618" s="74" t="b">
        <f t="shared" si="575"/>
        <v>1</v>
      </c>
      <c r="AQ618" s="5"/>
      <c r="AR618" s="28" t="s">
        <v>1152</v>
      </c>
      <c r="AS618" s="28">
        <v>2028</v>
      </c>
      <c r="AT618" t="b">
        <f t="shared" si="576"/>
        <v>1</v>
      </c>
      <c r="AU618" t="b">
        <f t="shared" si="577"/>
        <v>1</v>
      </c>
      <c r="AV618" t="b">
        <f t="shared" si="578"/>
        <v>1</v>
      </c>
      <c r="AW618" s="83">
        <f t="shared" si="610"/>
        <v>0</v>
      </c>
      <c r="AX618" s="83">
        <f t="shared" si="611"/>
        <v>0</v>
      </c>
      <c r="AY618" s="72" t="b">
        <f t="shared" si="612"/>
        <v>1</v>
      </c>
    </row>
    <row r="619" spans="1:51" ht="23.25" x14ac:dyDescent="0.35">
      <c r="A619" s="49">
        <v>733</v>
      </c>
      <c r="B619" s="77" t="s">
        <v>832</v>
      </c>
      <c r="C619" s="50">
        <v>209</v>
      </c>
      <c r="D619" s="51">
        <v>42886</v>
      </c>
      <c r="E619" s="52">
        <v>814.92</v>
      </c>
      <c r="F619" s="53">
        <v>38</v>
      </c>
      <c r="G619" s="52">
        <v>814.92</v>
      </c>
      <c r="H619" s="53">
        <v>38</v>
      </c>
      <c r="I619" s="54" t="s">
        <v>1167</v>
      </c>
      <c r="J619" s="54" t="s">
        <v>1168</v>
      </c>
      <c r="K619" s="55">
        <v>38</v>
      </c>
      <c r="L619" s="55">
        <v>38</v>
      </c>
      <c r="M619" s="56">
        <v>814.92</v>
      </c>
      <c r="N619" s="39"/>
      <c r="O619" s="39"/>
      <c r="P619" s="39"/>
      <c r="Q619" s="56">
        <v>814.92</v>
      </c>
      <c r="R619" s="57"/>
      <c r="S619" s="57"/>
      <c r="T619" s="18">
        <f t="shared" si="604"/>
        <v>88409040.959999993</v>
      </c>
      <c r="U619" s="18">
        <f t="shared" si="605"/>
        <v>67456098.25</v>
      </c>
      <c r="V619" s="18">
        <v>43705909.630000003</v>
      </c>
      <c r="W619" s="18">
        <v>0</v>
      </c>
      <c r="X619" s="18">
        <f>U619-V619</f>
        <v>23750188.620000001</v>
      </c>
      <c r="Y619" s="18">
        <v>0</v>
      </c>
      <c r="Z619" s="18">
        <v>0</v>
      </c>
      <c r="AA619" s="18">
        <v>0</v>
      </c>
      <c r="AB619" s="18">
        <f t="shared" si="606"/>
        <v>20952942.710000001</v>
      </c>
      <c r="AC619" s="18">
        <v>13575754.369999999</v>
      </c>
      <c r="AD619" s="18">
        <v>0</v>
      </c>
      <c r="AE619" s="18">
        <f>AB619-AC619</f>
        <v>7377188.3399999999</v>
      </c>
      <c r="AF619" s="18">
        <v>0</v>
      </c>
      <c r="AG619" s="18">
        <v>0</v>
      </c>
      <c r="AH619" s="18">
        <v>0</v>
      </c>
      <c r="AI619" s="73">
        <v>0.76300000000000001</v>
      </c>
      <c r="AJ619" s="81">
        <f t="shared" si="607"/>
        <v>0.23699999999999999</v>
      </c>
      <c r="AK619" s="23">
        <f t="shared" si="597"/>
        <v>88409040.959999993</v>
      </c>
      <c r="AL619" s="22">
        <f t="shared" si="608"/>
        <v>67456098.25</v>
      </c>
      <c r="AM619" s="22">
        <f t="shared" si="609"/>
        <v>20952942.710000001</v>
      </c>
      <c r="AN619" s="74" t="b">
        <f t="shared" si="573"/>
        <v>1</v>
      </c>
      <c r="AO619" s="74" t="b">
        <f t="shared" si="574"/>
        <v>1</v>
      </c>
      <c r="AP619" s="74" t="b">
        <f t="shared" si="575"/>
        <v>1</v>
      </c>
      <c r="AQ619" s="5"/>
      <c r="AR619" s="28" t="s">
        <v>1152</v>
      </c>
      <c r="AS619" s="28">
        <v>2028</v>
      </c>
      <c r="AT619" t="b">
        <f t="shared" si="576"/>
        <v>1</v>
      </c>
      <c r="AU619" t="b">
        <f t="shared" si="577"/>
        <v>1</v>
      </c>
      <c r="AV619" t="b">
        <f t="shared" si="578"/>
        <v>1</v>
      </c>
      <c r="AW619" s="83">
        <f t="shared" si="610"/>
        <v>0.65</v>
      </c>
      <c r="AX619" s="83">
        <f t="shared" si="611"/>
        <v>0.65</v>
      </c>
      <c r="AY619" s="72" t="b">
        <f t="shared" si="612"/>
        <v>1</v>
      </c>
    </row>
    <row r="620" spans="1:51" s="14" customFormat="1" ht="20.25" customHeight="1" x14ac:dyDescent="0.35">
      <c r="A620" s="181" t="s">
        <v>1073</v>
      </c>
      <c r="B620" s="181"/>
      <c r="C620" s="181"/>
      <c r="D620" s="181"/>
      <c r="E620" s="58">
        <f>SUM(E621:E656)</f>
        <v>8027.85</v>
      </c>
      <c r="F620" s="59">
        <f t="shared" ref="F620:AH620" si="613">SUM(F621:F656)</f>
        <v>509</v>
      </c>
      <c r="G620" s="47">
        <f t="shared" si="613"/>
        <v>8027.85</v>
      </c>
      <c r="H620" s="6">
        <f t="shared" si="613"/>
        <v>509</v>
      </c>
      <c r="I620" s="6"/>
      <c r="J620" s="6"/>
      <c r="K620" s="32">
        <f t="shared" ref="K620:M620" si="614">SUM(K621:K656)</f>
        <v>509</v>
      </c>
      <c r="L620" s="32">
        <f t="shared" si="614"/>
        <v>509</v>
      </c>
      <c r="M620" s="31">
        <f t="shared" si="614"/>
        <v>8027.85</v>
      </c>
      <c r="N620" s="32">
        <f t="shared" si="613"/>
        <v>0</v>
      </c>
      <c r="O620" s="32">
        <f t="shared" si="613"/>
        <v>0</v>
      </c>
      <c r="P620" s="32">
        <f t="shared" si="613"/>
        <v>0</v>
      </c>
      <c r="Q620" s="31">
        <f t="shared" si="613"/>
        <v>8027.85</v>
      </c>
      <c r="R620" s="48">
        <f t="shared" si="613"/>
        <v>0</v>
      </c>
      <c r="S620" s="48">
        <f t="shared" si="613"/>
        <v>0</v>
      </c>
      <c r="T620" s="19">
        <f t="shared" si="613"/>
        <v>870925390.79999995</v>
      </c>
      <c r="U620" s="19">
        <f t="shared" si="613"/>
        <v>723738999.77999997</v>
      </c>
      <c r="V620" s="19">
        <f t="shared" si="613"/>
        <v>79611289.959999993</v>
      </c>
      <c r="W620" s="19">
        <f t="shared" si="613"/>
        <v>0</v>
      </c>
      <c r="X620" s="19">
        <f t="shared" si="613"/>
        <v>450889396.89999998</v>
      </c>
      <c r="Y620" s="19">
        <f t="shared" si="613"/>
        <v>193238312.91999999</v>
      </c>
      <c r="Z620" s="19">
        <f t="shared" si="613"/>
        <v>0</v>
      </c>
      <c r="AA620" s="19">
        <f t="shared" si="613"/>
        <v>0</v>
      </c>
      <c r="AB620" s="19">
        <f t="shared" si="613"/>
        <v>147186391.02000001</v>
      </c>
      <c r="AC620" s="19">
        <f t="shared" si="613"/>
        <v>16190503.029999999</v>
      </c>
      <c r="AD620" s="19">
        <f t="shared" si="613"/>
        <v>0</v>
      </c>
      <c r="AE620" s="19">
        <f t="shared" si="613"/>
        <v>91697121.590000004</v>
      </c>
      <c r="AF620" s="19">
        <f t="shared" si="613"/>
        <v>39298766.399999999</v>
      </c>
      <c r="AG620" s="19">
        <f t="shared" si="613"/>
        <v>0</v>
      </c>
      <c r="AH620" s="19">
        <f t="shared" si="613"/>
        <v>0</v>
      </c>
      <c r="AI620" s="73">
        <v>0.83099999999999996</v>
      </c>
      <c r="AJ620" s="73">
        <f t="shared" ref="AJ620" si="615">1-AI620</f>
        <v>0.16900000000000001</v>
      </c>
      <c r="AK620" s="23">
        <f t="shared" si="597"/>
        <v>870925390.79999995</v>
      </c>
      <c r="AL620" s="23">
        <f t="shared" ref="AL620" si="616">ROUND(AK620*AI620,2)</f>
        <v>723738999.75</v>
      </c>
      <c r="AM620" s="23">
        <f t="shared" ref="AM620" si="617">AK620-AL620</f>
        <v>147186391.05000001</v>
      </c>
      <c r="AN620" s="74" t="b">
        <f t="shared" si="573"/>
        <v>1</v>
      </c>
      <c r="AO620" s="74" t="b">
        <f t="shared" si="574"/>
        <v>0</v>
      </c>
      <c r="AP620" s="74" t="b">
        <f t="shared" si="575"/>
        <v>0</v>
      </c>
      <c r="AQ620" s="6"/>
      <c r="AR620" s="29"/>
      <c r="AS620" s="29"/>
      <c r="AT620" t="b">
        <f t="shared" si="576"/>
        <v>1</v>
      </c>
      <c r="AU620" t="b">
        <f t="shared" si="577"/>
        <v>1</v>
      </c>
      <c r="AV620" t="b">
        <f t="shared" si="578"/>
        <v>1</v>
      </c>
      <c r="AW620" s="83">
        <f t="shared" si="610"/>
        <v>0.11</v>
      </c>
      <c r="AX620" s="83">
        <f t="shared" si="611"/>
        <v>0.11</v>
      </c>
      <c r="AY620" s="72" t="b">
        <f t="shared" si="612"/>
        <v>1</v>
      </c>
    </row>
    <row r="621" spans="1:51" ht="23.25" x14ac:dyDescent="0.35">
      <c r="A621" s="49">
        <v>967</v>
      </c>
      <c r="B621" s="77" t="s">
        <v>1109</v>
      </c>
      <c r="C621" s="50">
        <v>2415</v>
      </c>
      <c r="D621" s="51">
        <v>43790</v>
      </c>
      <c r="E621" s="52">
        <v>180.8</v>
      </c>
      <c r="F621" s="53">
        <v>11</v>
      </c>
      <c r="G621" s="52">
        <v>180.8</v>
      </c>
      <c r="H621" s="53">
        <v>11</v>
      </c>
      <c r="I621" s="54" t="s">
        <v>1168</v>
      </c>
      <c r="J621" s="54" t="s">
        <v>1169</v>
      </c>
      <c r="K621" s="55">
        <v>11</v>
      </c>
      <c r="L621" s="55">
        <v>11</v>
      </c>
      <c r="M621" s="56">
        <v>180.8</v>
      </c>
      <c r="N621" s="39"/>
      <c r="O621" s="39"/>
      <c r="P621" s="39"/>
      <c r="Q621" s="56">
        <v>180.8</v>
      </c>
      <c r="R621" s="57"/>
      <c r="S621" s="57"/>
      <c r="T621" s="18">
        <f t="shared" ref="T621:T656" si="618">AK621</f>
        <v>19614630.399999999</v>
      </c>
      <c r="U621" s="18">
        <f t="shared" ref="U621:U656" si="619">T621*AI621</f>
        <v>16299757.859999999</v>
      </c>
      <c r="V621" s="18">
        <f>U621*0.11</f>
        <v>1792973.36</v>
      </c>
      <c r="W621" s="18">
        <v>0</v>
      </c>
      <c r="X621" s="18">
        <f>(U621-V621)*0.7</f>
        <v>10154749.15</v>
      </c>
      <c r="Y621" s="18">
        <f t="shared" ref="Y621:Y656" si="620">U621-X621-V621</f>
        <v>4352035.3499999996</v>
      </c>
      <c r="Z621" s="18">
        <v>0</v>
      </c>
      <c r="AA621" s="18">
        <v>0</v>
      </c>
      <c r="AB621" s="18">
        <f t="shared" ref="AB621:AB656" si="621">T621-U621</f>
        <v>3314872.54</v>
      </c>
      <c r="AC621" s="18">
        <f>AB621*0.11</f>
        <v>364635.98</v>
      </c>
      <c r="AD621" s="18">
        <v>0</v>
      </c>
      <c r="AE621" s="18">
        <f>(AB621-AC621)*0.7</f>
        <v>2065165.59</v>
      </c>
      <c r="AF621" s="18">
        <f t="shared" ref="AF621:AF656" si="622">AB621-AE621-AC621</f>
        <v>885070.97</v>
      </c>
      <c r="AG621" s="18">
        <v>0</v>
      </c>
      <c r="AH621" s="18">
        <v>0</v>
      </c>
      <c r="AI621" s="73">
        <v>0.83099999999999996</v>
      </c>
      <c r="AJ621" s="81">
        <f t="shared" ref="AJ621:AJ656" si="623">1-AI621</f>
        <v>0.16900000000000001</v>
      </c>
      <c r="AK621" s="23">
        <f t="shared" si="597"/>
        <v>19614630.399999999</v>
      </c>
      <c r="AL621" s="22">
        <f t="shared" ref="AL621:AL656" si="624">ROUND(AK621*AI621,2)</f>
        <v>16299757.859999999</v>
      </c>
      <c r="AM621" s="22">
        <f t="shared" ref="AM621:AM656" si="625">AK621-AL621</f>
        <v>3314872.54</v>
      </c>
      <c r="AN621" s="74" t="b">
        <f t="shared" si="573"/>
        <v>1</v>
      </c>
      <c r="AO621" s="74" t="b">
        <f t="shared" si="574"/>
        <v>1</v>
      </c>
      <c r="AP621" s="74" t="b">
        <f t="shared" si="575"/>
        <v>1</v>
      </c>
      <c r="AQ621" s="5"/>
      <c r="AR621" s="28" t="s">
        <v>1155</v>
      </c>
      <c r="AS621" s="28" t="s">
        <v>1157</v>
      </c>
      <c r="AT621" t="b">
        <f t="shared" si="576"/>
        <v>1</v>
      </c>
      <c r="AU621" t="b">
        <f t="shared" si="577"/>
        <v>1</v>
      </c>
      <c r="AV621" t="b">
        <f t="shared" si="578"/>
        <v>1</v>
      </c>
      <c r="AW621" s="83">
        <f t="shared" si="610"/>
        <v>0.11</v>
      </c>
      <c r="AX621" s="83">
        <f t="shared" si="611"/>
        <v>0.11</v>
      </c>
      <c r="AY621" s="72" t="b">
        <f t="shared" si="612"/>
        <v>1</v>
      </c>
    </row>
    <row r="622" spans="1:51" ht="23.25" x14ac:dyDescent="0.35">
      <c r="A622" s="49">
        <v>968</v>
      </c>
      <c r="B622" s="77" t="s">
        <v>1110</v>
      </c>
      <c r="C622" s="50">
        <v>2059</v>
      </c>
      <c r="D622" s="51">
        <v>44533</v>
      </c>
      <c r="E622" s="52">
        <v>110.5</v>
      </c>
      <c r="F622" s="53">
        <v>13</v>
      </c>
      <c r="G622" s="52">
        <v>110.5</v>
      </c>
      <c r="H622" s="53">
        <v>13</v>
      </c>
      <c r="I622" s="54" t="s">
        <v>1168</v>
      </c>
      <c r="J622" s="54" t="s">
        <v>1169</v>
      </c>
      <c r="K622" s="55">
        <v>13</v>
      </c>
      <c r="L622" s="55">
        <v>13</v>
      </c>
      <c r="M622" s="56">
        <v>110.5</v>
      </c>
      <c r="N622" s="39"/>
      <c r="O622" s="39"/>
      <c r="P622" s="39"/>
      <c r="Q622" s="56">
        <v>110.5</v>
      </c>
      <c r="R622" s="57"/>
      <c r="S622" s="57"/>
      <c r="T622" s="18">
        <f t="shared" si="618"/>
        <v>11987924</v>
      </c>
      <c r="U622" s="18">
        <f t="shared" si="619"/>
        <v>9961964.8399999999</v>
      </c>
      <c r="V622" s="18">
        <f t="shared" ref="V622:V656" si="626">U622*0.11</f>
        <v>1095816.1299999999</v>
      </c>
      <c r="W622" s="18">
        <v>0</v>
      </c>
      <c r="X622" s="18">
        <f t="shared" ref="X622:X656" si="627">(U622-V622)*0.7</f>
        <v>6206304.0999999996</v>
      </c>
      <c r="Y622" s="18">
        <f t="shared" si="620"/>
        <v>2659844.61</v>
      </c>
      <c r="Z622" s="18">
        <v>0</v>
      </c>
      <c r="AA622" s="18">
        <v>0</v>
      </c>
      <c r="AB622" s="18">
        <f t="shared" si="621"/>
        <v>2025959.16</v>
      </c>
      <c r="AC622" s="18">
        <f t="shared" ref="AC622:AC656" si="628">AB622*0.11</f>
        <v>222855.51</v>
      </c>
      <c r="AD622" s="18">
        <v>0</v>
      </c>
      <c r="AE622" s="18">
        <f t="shared" ref="AE622:AE656" si="629">(AB622-AC622)*0.7</f>
        <v>1262172.56</v>
      </c>
      <c r="AF622" s="18">
        <f t="shared" si="622"/>
        <v>540931.09</v>
      </c>
      <c r="AG622" s="18">
        <v>0</v>
      </c>
      <c r="AH622" s="18">
        <v>0</v>
      </c>
      <c r="AI622" s="73">
        <v>0.83099999999999996</v>
      </c>
      <c r="AJ622" s="81">
        <f t="shared" si="623"/>
        <v>0.16900000000000001</v>
      </c>
      <c r="AK622" s="23">
        <f t="shared" si="597"/>
        <v>11987924</v>
      </c>
      <c r="AL622" s="22">
        <f t="shared" si="624"/>
        <v>9961964.8399999999</v>
      </c>
      <c r="AM622" s="22">
        <f t="shared" si="625"/>
        <v>2025959.16</v>
      </c>
      <c r="AN622" s="74" t="b">
        <f t="shared" si="573"/>
        <v>1</v>
      </c>
      <c r="AO622" s="74" t="b">
        <f t="shared" si="574"/>
        <v>1</v>
      </c>
      <c r="AP622" s="74" t="b">
        <f t="shared" si="575"/>
        <v>1</v>
      </c>
      <c r="AQ622" s="5"/>
      <c r="AR622" s="28" t="s">
        <v>1155</v>
      </c>
      <c r="AS622" s="28" t="s">
        <v>1157</v>
      </c>
      <c r="AT622" t="b">
        <f t="shared" si="576"/>
        <v>1</v>
      </c>
      <c r="AU622" t="b">
        <f t="shared" si="577"/>
        <v>1</v>
      </c>
      <c r="AV622" t="b">
        <f t="shared" si="578"/>
        <v>1</v>
      </c>
      <c r="AW622" s="83">
        <f t="shared" si="610"/>
        <v>0.11</v>
      </c>
      <c r="AX622" s="83">
        <f t="shared" si="611"/>
        <v>0.11</v>
      </c>
      <c r="AY622" s="72" t="b">
        <f t="shared" si="612"/>
        <v>1</v>
      </c>
    </row>
    <row r="623" spans="1:51" ht="23.25" x14ac:dyDescent="0.35">
      <c r="A623" s="49">
        <v>969</v>
      </c>
      <c r="B623" s="77" t="s">
        <v>1111</v>
      </c>
      <c r="C623" s="50">
        <v>2415</v>
      </c>
      <c r="D623" s="51">
        <v>43790</v>
      </c>
      <c r="E623" s="52">
        <v>122.5</v>
      </c>
      <c r="F623" s="53">
        <v>13</v>
      </c>
      <c r="G623" s="52">
        <v>122.5</v>
      </c>
      <c r="H623" s="53">
        <v>13</v>
      </c>
      <c r="I623" s="54" t="s">
        <v>1168</v>
      </c>
      <c r="J623" s="54" t="s">
        <v>1169</v>
      </c>
      <c r="K623" s="55">
        <v>13</v>
      </c>
      <c r="L623" s="55">
        <v>13</v>
      </c>
      <c r="M623" s="56">
        <v>122.5</v>
      </c>
      <c r="N623" s="39"/>
      <c r="O623" s="39"/>
      <c r="P623" s="39"/>
      <c r="Q623" s="56">
        <v>122.5</v>
      </c>
      <c r="R623" s="57"/>
      <c r="S623" s="57"/>
      <c r="T623" s="18">
        <f t="shared" si="618"/>
        <v>13289780</v>
      </c>
      <c r="U623" s="18">
        <f t="shared" si="619"/>
        <v>11043807.18</v>
      </c>
      <c r="V623" s="18">
        <f t="shared" si="626"/>
        <v>1214818.79</v>
      </c>
      <c r="W623" s="18">
        <v>0</v>
      </c>
      <c r="X623" s="18">
        <f t="shared" si="627"/>
        <v>6880291.8700000001</v>
      </c>
      <c r="Y623" s="18">
        <f t="shared" si="620"/>
        <v>2948696.52</v>
      </c>
      <c r="Z623" s="18">
        <v>0</v>
      </c>
      <c r="AA623" s="18">
        <v>0</v>
      </c>
      <c r="AB623" s="18">
        <f t="shared" si="621"/>
        <v>2245972.8199999998</v>
      </c>
      <c r="AC623" s="18">
        <f t="shared" si="628"/>
        <v>247057.01</v>
      </c>
      <c r="AD623" s="18">
        <v>0</v>
      </c>
      <c r="AE623" s="18">
        <f t="shared" si="629"/>
        <v>1399241.07</v>
      </c>
      <c r="AF623" s="18">
        <f t="shared" si="622"/>
        <v>599674.74</v>
      </c>
      <c r="AG623" s="18">
        <v>0</v>
      </c>
      <c r="AH623" s="18">
        <v>0</v>
      </c>
      <c r="AI623" s="73">
        <v>0.83099999999999996</v>
      </c>
      <c r="AJ623" s="81">
        <f t="shared" si="623"/>
        <v>0.16900000000000001</v>
      </c>
      <c r="AK623" s="23">
        <f t="shared" si="597"/>
        <v>13289780</v>
      </c>
      <c r="AL623" s="22">
        <f t="shared" si="624"/>
        <v>11043807.18</v>
      </c>
      <c r="AM623" s="22">
        <f t="shared" si="625"/>
        <v>2245972.8199999998</v>
      </c>
      <c r="AN623" s="74" t="b">
        <f t="shared" si="573"/>
        <v>1</v>
      </c>
      <c r="AO623" s="74" t="b">
        <f t="shared" si="574"/>
        <v>1</v>
      </c>
      <c r="AP623" s="74" t="b">
        <f t="shared" si="575"/>
        <v>1</v>
      </c>
      <c r="AQ623" s="5"/>
      <c r="AR623" s="28" t="s">
        <v>1155</v>
      </c>
      <c r="AS623" s="28" t="s">
        <v>1157</v>
      </c>
      <c r="AT623" t="b">
        <f t="shared" si="576"/>
        <v>1</v>
      </c>
      <c r="AU623" t="b">
        <f t="shared" si="577"/>
        <v>1</v>
      </c>
      <c r="AV623" t="b">
        <f t="shared" si="578"/>
        <v>1</v>
      </c>
      <c r="AW623" s="83">
        <f t="shared" si="610"/>
        <v>0.11</v>
      </c>
      <c r="AX623" s="83">
        <f t="shared" si="611"/>
        <v>0.11</v>
      </c>
      <c r="AY623" s="72" t="b">
        <f t="shared" si="612"/>
        <v>1</v>
      </c>
    </row>
    <row r="624" spans="1:51" ht="23.25" x14ac:dyDescent="0.35">
      <c r="A624" s="49">
        <v>970</v>
      </c>
      <c r="B624" s="77" t="s">
        <v>1112</v>
      </c>
      <c r="C624" s="50">
        <v>2415</v>
      </c>
      <c r="D624" s="51">
        <v>43790</v>
      </c>
      <c r="E624" s="52">
        <v>92.4</v>
      </c>
      <c r="F624" s="53">
        <v>5</v>
      </c>
      <c r="G624" s="52">
        <v>92.4</v>
      </c>
      <c r="H624" s="53">
        <v>5</v>
      </c>
      <c r="I624" s="54" t="s">
        <v>1168</v>
      </c>
      <c r="J624" s="54" t="s">
        <v>1169</v>
      </c>
      <c r="K624" s="55">
        <v>5</v>
      </c>
      <c r="L624" s="55">
        <v>5</v>
      </c>
      <c r="M624" s="56">
        <v>92.4</v>
      </c>
      <c r="N624" s="39"/>
      <c r="O624" s="39"/>
      <c r="P624" s="39"/>
      <c r="Q624" s="56">
        <v>92.4</v>
      </c>
      <c r="R624" s="57"/>
      <c r="S624" s="57"/>
      <c r="T624" s="18">
        <f t="shared" si="618"/>
        <v>10024291.199999999</v>
      </c>
      <c r="U624" s="18">
        <f t="shared" si="619"/>
        <v>8330185.9900000002</v>
      </c>
      <c r="V624" s="18">
        <f t="shared" si="626"/>
        <v>916320.46</v>
      </c>
      <c r="W624" s="18">
        <v>0</v>
      </c>
      <c r="X624" s="18">
        <f t="shared" si="627"/>
        <v>5189705.87</v>
      </c>
      <c r="Y624" s="18">
        <f t="shared" si="620"/>
        <v>2224159.66</v>
      </c>
      <c r="Z624" s="18">
        <v>0</v>
      </c>
      <c r="AA624" s="18">
        <v>0</v>
      </c>
      <c r="AB624" s="18">
        <f t="shared" si="621"/>
        <v>1694105.21</v>
      </c>
      <c r="AC624" s="18">
        <f t="shared" si="628"/>
        <v>186351.57</v>
      </c>
      <c r="AD624" s="18">
        <v>0</v>
      </c>
      <c r="AE624" s="18">
        <f t="shared" si="629"/>
        <v>1055427.55</v>
      </c>
      <c r="AF624" s="18">
        <f t="shared" si="622"/>
        <v>452326.09</v>
      </c>
      <c r="AG624" s="18">
        <v>0</v>
      </c>
      <c r="AH624" s="18">
        <v>0</v>
      </c>
      <c r="AI624" s="73">
        <v>0.83099999999999996</v>
      </c>
      <c r="AJ624" s="81">
        <f t="shared" si="623"/>
        <v>0.16900000000000001</v>
      </c>
      <c r="AK624" s="23">
        <f t="shared" si="597"/>
        <v>10024291.199999999</v>
      </c>
      <c r="AL624" s="22">
        <f t="shared" si="624"/>
        <v>8330185.9900000002</v>
      </c>
      <c r="AM624" s="22">
        <f t="shared" si="625"/>
        <v>1694105.21</v>
      </c>
      <c r="AN624" s="74" t="b">
        <f t="shared" si="573"/>
        <v>1</v>
      </c>
      <c r="AO624" s="74" t="b">
        <f t="shared" si="574"/>
        <v>1</v>
      </c>
      <c r="AP624" s="74" t="b">
        <f t="shared" si="575"/>
        <v>1</v>
      </c>
      <c r="AQ624" s="5"/>
      <c r="AR624" s="28" t="s">
        <v>1155</v>
      </c>
      <c r="AS624" s="28" t="s">
        <v>1157</v>
      </c>
      <c r="AT624" t="b">
        <f t="shared" si="576"/>
        <v>1</v>
      </c>
      <c r="AU624" t="b">
        <f t="shared" si="577"/>
        <v>1</v>
      </c>
      <c r="AV624" t="b">
        <f t="shared" si="578"/>
        <v>1</v>
      </c>
      <c r="AW624" s="83">
        <f t="shared" si="610"/>
        <v>0.11</v>
      </c>
      <c r="AX624" s="83">
        <f t="shared" si="611"/>
        <v>0.11</v>
      </c>
      <c r="AY624" s="72" t="b">
        <f t="shared" si="612"/>
        <v>1</v>
      </c>
    </row>
    <row r="625" spans="1:51" ht="23.25" x14ac:dyDescent="0.35">
      <c r="A625" s="49">
        <v>971</v>
      </c>
      <c r="B625" s="77" t="s">
        <v>1113</v>
      </c>
      <c r="C625" s="50">
        <v>2415</v>
      </c>
      <c r="D625" s="51">
        <v>43790</v>
      </c>
      <c r="E625" s="52">
        <v>145</v>
      </c>
      <c r="F625" s="53">
        <v>11</v>
      </c>
      <c r="G625" s="52">
        <v>145</v>
      </c>
      <c r="H625" s="53">
        <v>11</v>
      </c>
      <c r="I625" s="54" t="s">
        <v>1168</v>
      </c>
      <c r="J625" s="54" t="s">
        <v>1169</v>
      </c>
      <c r="K625" s="55">
        <v>11</v>
      </c>
      <c r="L625" s="55">
        <v>11</v>
      </c>
      <c r="M625" s="56">
        <v>145</v>
      </c>
      <c r="N625" s="39"/>
      <c r="O625" s="39"/>
      <c r="P625" s="39"/>
      <c r="Q625" s="56">
        <v>145</v>
      </c>
      <c r="R625" s="57"/>
      <c r="S625" s="57"/>
      <c r="T625" s="18">
        <f t="shared" si="618"/>
        <v>15730760</v>
      </c>
      <c r="U625" s="18">
        <f t="shared" si="619"/>
        <v>13072261.560000001</v>
      </c>
      <c r="V625" s="18">
        <f t="shared" si="626"/>
        <v>1437948.77</v>
      </c>
      <c r="W625" s="18">
        <v>0</v>
      </c>
      <c r="X625" s="18">
        <f t="shared" si="627"/>
        <v>8144018.9500000002</v>
      </c>
      <c r="Y625" s="18">
        <f t="shared" si="620"/>
        <v>3490293.84</v>
      </c>
      <c r="Z625" s="18">
        <v>0</v>
      </c>
      <c r="AA625" s="18">
        <v>0</v>
      </c>
      <c r="AB625" s="18">
        <f t="shared" si="621"/>
        <v>2658498.44</v>
      </c>
      <c r="AC625" s="18">
        <f t="shared" si="628"/>
        <v>292434.83</v>
      </c>
      <c r="AD625" s="18">
        <v>0</v>
      </c>
      <c r="AE625" s="18">
        <f t="shared" si="629"/>
        <v>1656244.53</v>
      </c>
      <c r="AF625" s="18">
        <f t="shared" si="622"/>
        <v>709819.08</v>
      </c>
      <c r="AG625" s="18">
        <v>0</v>
      </c>
      <c r="AH625" s="18">
        <v>0</v>
      </c>
      <c r="AI625" s="73">
        <v>0.83099999999999996</v>
      </c>
      <c r="AJ625" s="81">
        <f t="shared" si="623"/>
        <v>0.16900000000000001</v>
      </c>
      <c r="AK625" s="23">
        <f t="shared" si="597"/>
        <v>15730760</v>
      </c>
      <c r="AL625" s="22">
        <f t="shared" si="624"/>
        <v>13072261.560000001</v>
      </c>
      <c r="AM625" s="22">
        <f t="shared" si="625"/>
        <v>2658498.44</v>
      </c>
      <c r="AN625" s="74" t="b">
        <f t="shared" si="573"/>
        <v>1</v>
      </c>
      <c r="AO625" s="74" t="b">
        <f t="shared" si="574"/>
        <v>1</v>
      </c>
      <c r="AP625" s="74" t="b">
        <f t="shared" si="575"/>
        <v>1</v>
      </c>
      <c r="AQ625" s="5"/>
      <c r="AR625" s="28" t="s">
        <v>1155</v>
      </c>
      <c r="AS625" s="28" t="s">
        <v>1157</v>
      </c>
      <c r="AT625" t="b">
        <f t="shared" si="576"/>
        <v>1</v>
      </c>
      <c r="AU625" t="b">
        <f t="shared" si="577"/>
        <v>1</v>
      </c>
      <c r="AV625" t="b">
        <f t="shared" si="578"/>
        <v>1</v>
      </c>
      <c r="AW625" s="83">
        <f t="shared" si="610"/>
        <v>0.11</v>
      </c>
      <c r="AX625" s="83">
        <f t="shared" si="611"/>
        <v>0.11</v>
      </c>
      <c r="AY625" s="72" t="b">
        <f t="shared" si="612"/>
        <v>1</v>
      </c>
    </row>
    <row r="626" spans="1:51" ht="23.25" x14ac:dyDescent="0.35">
      <c r="A626" s="49">
        <v>972</v>
      </c>
      <c r="B626" s="77" t="s">
        <v>1114</v>
      </c>
      <c r="C626" s="50">
        <v>2415</v>
      </c>
      <c r="D626" s="51">
        <v>43790</v>
      </c>
      <c r="E626" s="52">
        <v>134.75</v>
      </c>
      <c r="F626" s="53">
        <v>11</v>
      </c>
      <c r="G626" s="52">
        <v>134.75</v>
      </c>
      <c r="H626" s="53">
        <v>11</v>
      </c>
      <c r="I626" s="54" t="s">
        <v>1168</v>
      </c>
      <c r="J626" s="54" t="s">
        <v>1169</v>
      </c>
      <c r="K626" s="55">
        <v>11</v>
      </c>
      <c r="L626" s="55">
        <v>11</v>
      </c>
      <c r="M626" s="56">
        <v>134.75</v>
      </c>
      <c r="N626" s="39"/>
      <c r="O626" s="39"/>
      <c r="P626" s="39"/>
      <c r="Q626" s="56">
        <v>134.75</v>
      </c>
      <c r="R626" s="57"/>
      <c r="S626" s="57"/>
      <c r="T626" s="18">
        <f t="shared" si="618"/>
        <v>14618758</v>
      </c>
      <c r="U626" s="18">
        <f t="shared" si="619"/>
        <v>12148187.9</v>
      </c>
      <c r="V626" s="18">
        <f t="shared" si="626"/>
        <v>1336300.67</v>
      </c>
      <c r="W626" s="18">
        <v>0</v>
      </c>
      <c r="X626" s="18">
        <f t="shared" si="627"/>
        <v>7568321.0599999996</v>
      </c>
      <c r="Y626" s="18">
        <f t="shared" si="620"/>
        <v>3243566.17</v>
      </c>
      <c r="Z626" s="18">
        <v>0</v>
      </c>
      <c r="AA626" s="18">
        <v>0</v>
      </c>
      <c r="AB626" s="18">
        <f t="shared" si="621"/>
        <v>2470570.1</v>
      </c>
      <c r="AC626" s="18">
        <f t="shared" si="628"/>
        <v>271762.71000000002</v>
      </c>
      <c r="AD626" s="18">
        <v>0</v>
      </c>
      <c r="AE626" s="18">
        <f t="shared" si="629"/>
        <v>1539165.17</v>
      </c>
      <c r="AF626" s="18">
        <f t="shared" si="622"/>
        <v>659642.22</v>
      </c>
      <c r="AG626" s="18">
        <v>0</v>
      </c>
      <c r="AH626" s="18">
        <v>0</v>
      </c>
      <c r="AI626" s="73">
        <v>0.83099999999999996</v>
      </c>
      <c r="AJ626" s="81">
        <f t="shared" si="623"/>
        <v>0.16900000000000001</v>
      </c>
      <c r="AK626" s="23">
        <f t="shared" si="597"/>
        <v>14618758</v>
      </c>
      <c r="AL626" s="22">
        <f t="shared" si="624"/>
        <v>12148187.9</v>
      </c>
      <c r="AM626" s="22">
        <f t="shared" si="625"/>
        <v>2470570.1</v>
      </c>
      <c r="AN626" s="74" t="b">
        <f t="shared" si="573"/>
        <v>1</v>
      </c>
      <c r="AO626" s="74" t="b">
        <f t="shared" si="574"/>
        <v>1</v>
      </c>
      <c r="AP626" s="74" t="b">
        <f t="shared" si="575"/>
        <v>1</v>
      </c>
      <c r="AQ626" s="5"/>
      <c r="AR626" s="28" t="s">
        <v>1155</v>
      </c>
      <c r="AS626" s="28" t="s">
        <v>1157</v>
      </c>
      <c r="AT626" t="b">
        <f t="shared" si="576"/>
        <v>1</v>
      </c>
      <c r="AU626" t="b">
        <f t="shared" si="577"/>
        <v>1</v>
      </c>
      <c r="AV626" t="b">
        <f t="shared" si="578"/>
        <v>1</v>
      </c>
      <c r="AW626" s="83">
        <f t="shared" si="610"/>
        <v>0.11</v>
      </c>
      <c r="AX626" s="83">
        <f t="shared" si="611"/>
        <v>0.11</v>
      </c>
      <c r="AY626" s="72" t="b">
        <f t="shared" si="612"/>
        <v>1</v>
      </c>
    </row>
    <row r="627" spans="1:51" ht="23.25" x14ac:dyDescent="0.35">
      <c r="A627" s="49">
        <v>973</v>
      </c>
      <c r="B627" s="77" t="s">
        <v>1115</v>
      </c>
      <c r="C627" s="50">
        <v>2415</v>
      </c>
      <c r="D627" s="51">
        <v>43790</v>
      </c>
      <c r="E627" s="52">
        <v>133.4</v>
      </c>
      <c r="F627" s="53">
        <v>5</v>
      </c>
      <c r="G627" s="52">
        <v>133.4</v>
      </c>
      <c r="H627" s="53">
        <v>5</v>
      </c>
      <c r="I627" s="54" t="s">
        <v>1168</v>
      </c>
      <c r="J627" s="54" t="s">
        <v>1169</v>
      </c>
      <c r="K627" s="55">
        <v>5</v>
      </c>
      <c r="L627" s="55">
        <v>5</v>
      </c>
      <c r="M627" s="56">
        <v>133.4</v>
      </c>
      <c r="N627" s="39"/>
      <c r="O627" s="39"/>
      <c r="P627" s="39"/>
      <c r="Q627" s="56">
        <v>133.4</v>
      </c>
      <c r="R627" s="57"/>
      <c r="S627" s="57"/>
      <c r="T627" s="18">
        <f t="shared" si="618"/>
        <v>14472299.199999999</v>
      </c>
      <c r="U627" s="18">
        <f t="shared" si="619"/>
        <v>12026480.640000001</v>
      </c>
      <c r="V627" s="18">
        <f t="shared" si="626"/>
        <v>1322912.8700000001</v>
      </c>
      <c r="W627" s="18">
        <v>0</v>
      </c>
      <c r="X627" s="18">
        <f t="shared" si="627"/>
        <v>7492497.4400000004</v>
      </c>
      <c r="Y627" s="18">
        <f t="shared" si="620"/>
        <v>3211070.33</v>
      </c>
      <c r="Z627" s="18">
        <v>0</v>
      </c>
      <c r="AA627" s="18">
        <v>0</v>
      </c>
      <c r="AB627" s="18">
        <f t="shared" si="621"/>
        <v>2445818.56</v>
      </c>
      <c r="AC627" s="18">
        <f t="shared" si="628"/>
        <v>269040.03999999998</v>
      </c>
      <c r="AD627" s="18">
        <v>0</v>
      </c>
      <c r="AE627" s="18">
        <f t="shared" si="629"/>
        <v>1523744.96</v>
      </c>
      <c r="AF627" s="18">
        <f t="shared" si="622"/>
        <v>653033.56000000006</v>
      </c>
      <c r="AG627" s="18">
        <v>0</v>
      </c>
      <c r="AH627" s="18">
        <v>0</v>
      </c>
      <c r="AI627" s="73">
        <v>0.83099999999999996</v>
      </c>
      <c r="AJ627" s="81">
        <f t="shared" si="623"/>
        <v>0.16900000000000001</v>
      </c>
      <c r="AK627" s="23">
        <f t="shared" si="597"/>
        <v>14472299.199999999</v>
      </c>
      <c r="AL627" s="22">
        <f t="shared" si="624"/>
        <v>12026480.640000001</v>
      </c>
      <c r="AM627" s="22">
        <f t="shared" si="625"/>
        <v>2445818.56</v>
      </c>
      <c r="AN627" s="74" t="b">
        <f t="shared" si="573"/>
        <v>1</v>
      </c>
      <c r="AO627" s="74" t="b">
        <f t="shared" si="574"/>
        <v>1</v>
      </c>
      <c r="AP627" s="74" t="b">
        <f t="shared" si="575"/>
        <v>1</v>
      </c>
      <c r="AQ627" s="5"/>
      <c r="AR627" s="28" t="s">
        <v>1155</v>
      </c>
      <c r="AS627" s="28" t="s">
        <v>1157</v>
      </c>
      <c r="AT627" t="b">
        <f t="shared" si="576"/>
        <v>1</v>
      </c>
      <c r="AU627" t="b">
        <f t="shared" si="577"/>
        <v>1</v>
      </c>
      <c r="AV627" t="b">
        <f t="shared" si="578"/>
        <v>1</v>
      </c>
      <c r="AW627" s="83">
        <f t="shared" si="610"/>
        <v>0.11</v>
      </c>
      <c r="AX627" s="83">
        <f t="shared" si="611"/>
        <v>0.11</v>
      </c>
      <c r="AY627" s="72" t="b">
        <f t="shared" si="612"/>
        <v>1</v>
      </c>
    </row>
    <row r="628" spans="1:51" ht="23.25" x14ac:dyDescent="0.35">
      <c r="A628" s="49">
        <v>974</v>
      </c>
      <c r="B628" s="77" t="s">
        <v>1116</v>
      </c>
      <c r="C628" s="50">
        <v>1217</v>
      </c>
      <c r="D628" s="51">
        <v>44074</v>
      </c>
      <c r="E628" s="52">
        <v>178.3</v>
      </c>
      <c r="F628" s="53">
        <v>4</v>
      </c>
      <c r="G628" s="52">
        <v>178.3</v>
      </c>
      <c r="H628" s="53">
        <v>4</v>
      </c>
      <c r="I628" s="54" t="s">
        <v>1168</v>
      </c>
      <c r="J628" s="54" t="s">
        <v>1169</v>
      </c>
      <c r="K628" s="55">
        <v>4</v>
      </c>
      <c r="L628" s="55">
        <v>4</v>
      </c>
      <c r="M628" s="56">
        <v>178.3</v>
      </c>
      <c r="N628" s="39"/>
      <c r="O628" s="39"/>
      <c r="P628" s="39"/>
      <c r="Q628" s="56">
        <v>178.3</v>
      </c>
      <c r="R628" s="57"/>
      <c r="S628" s="57"/>
      <c r="T628" s="18">
        <f t="shared" si="618"/>
        <v>19343410.399999999</v>
      </c>
      <c r="U628" s="18">
        <f t="shared" si="619"/>
        <v>16074374.039999999</v>
      </c>
      <c r="V628" s="18">
        <f t="shared" si="626"/>
        <v>1768181.14</v>
      </c>
      <c r="W628" s="18">
        <v>0</v>
      </c>
      <c r="X628" s="18">
        <f t="shared" si="627"/>
        <v>10014335.029999999</v>
      </c>
      <c r="Y628" s="18">
        <f t="shared" si="620"/>
        <v>4291857.87</v>
      </c>
      <c r="Z628" s="18">
        <v>0</v>
      </c>
      <c r="AA628" s="18">
        <v>0</v>
      </c>
      <c r="AB628" s="18">
        <f t="shared" si="621"/>
        <v>3269036.36</v>
      </c>
      <c r="AC628" s="18">
        <f t="shared" si="628"/>
        <v>359594</v>
      </c>
      <c r="AD628" s="18">
        <v>0</v>
      </c>
      <c r="AE628" s="18">
        <f t="shared" si="629"/>
        <v>2036609.65</v>
      </c>
      <c r="AF628" s="18">
        <f t="shared" si="622"/>
        <v>872832.71</v>
      </c>
      <c r="AG628" s="18">
        <v>0</v>
      </c>
      <c r="AH628" s="18">
        <v>0</v>
      </c>
      <c r="AI628" s="73">
        <v>0.83099999999999996</v>
      </c>
      <c r="AJ628" s="81">
        <f t="shared" si="623"/>
        <v>0.16900000000000001</v>
      </c>
      <c r="AK628" s="23">
        <f t="shared" si="597"/>
        <v>19343410.399999999</v>
      </c>
      <c r="AL628" s="22">
        <f t="shared" si="624"/>
        <v>16074374.039999999</v>
      </c>
      <c r="AM628" s="22">
        <f t="shared" si="625"/>
        <v>3269036.36</v>
      </c>
      <c r="AN628" s="74" t="b">
        <f t="shared" si="573"/>
        <v>1</v>
      </c>
      <c r="AO628" s="74" t="b">
        <f t="shared" si="574"/>
        <v>1</v>
      </c>
      <c r="AP628" s="74" t="b">
        <f t="shared" si="575"/>
        <v>1</v>
      </c>
      <c r="AQ628" s="5"/>
      <c r="AR628" s="28" t="s">
        <v>1155</v>
      </c>
      <c r="AS628" s="28" t="s">
        <v>1157</v>
      </c>
      <c r="AT628" t="b">
        <f t="shared" si="576"/>
        <v>1</v>
      </c>
      <c r="AU628" t="b">
        <f t="shared" si="577"/>
        <v>1</v>
      </c>
      <c r="AV628" t="b">
        <f t="shared" si="578"/>
        <v>1</v>
      </c>
      <c r="AW628" s="83">
        <f t="shared" si="610"/>
        <v>0.11</v>
      </c>
      <c r="AX628" s="83">
        <f t="shared" si="611"/>
        <v>0.11</v>
      </c>
      <c r="AY628" s="72" t="b">
        <f t="shared" si="612"/>
        <v>1</v>
      </c>
    </row>
    <row r="629" spans="1:51" ht="23.25" x14ac:dyDescent="0.35">
      <c r="A629" s="49">
        <v>975</v>
      </c>
      <c r="B629" s="77" t="s">
        <v>1117</v>
      </c>
      <c r="C629" s="50">
        <v>1204</v>
      </c>
      <c r="D629" s="51">
        <v>44405</v>
      </c>
      <c r="E629" s="52">
        <v>156.5</v>
      </c>
      <c r="F629" s="53">
        <v>8</v>
      </c>
      <c r="G629" s="52">
        <v>156.5</v>
      </c>
      <c r="H629" s="53">
        <v>8</v>
      </c>
      <c r="I629" s="54" t="s">
        <v>1168</v>
      </c>
      <c r="J629" s="54" t="s">
        <v>1169</v>
      </c>
      <c r="K629" s="55">
        <v>8</v>
      </c>
      <c r="L629" s="55">
        <v>8</v>
      </c>
      <c r="M629" s="56">
        <v>156.5</v>
      </c>
      <c r="N629" s="39"/>
      <c r="O629" s="39"/>
      <c r="P629" s="39"/>
      <c r="Q629" s="56">
        <v>156.5</v>
      </c>
      <c r="R629" s="57"/>
      <c r="S629" s="57"/>
      <c r="T629" s="18">
        <f t="shared" si="618"/>
        <v>16978372</v>
      </c>
      <c r="U629" s="18">
        <f t="shared" si="619"/>
        <v>14109027.130000001</v>
      </c>
      <c r="V629" s="18">
        <f t="shared" si="626"/>
        <v>1551992.98</v>
      </c>
      <c r="W629" s="18">
        <v>0</v>
      </c>
      <c r="X629" s="18">
        <f t="shared" si="627"/>
        <v>8789923.9100000001</v>
      </c>
      <c r="Y629" s="18">
        <f t="shared" si="620"/>
        <v>3767110.24</v>
      </c>
      <c r="Z629" s="18">
        <v>0</v>
      </c>
      <c r="AA629" s="18">
        <v>0</v>
      </c>
      <c r="AB629" s="18">
        <f t="shared" si="621"/>
        <v>2869344.87</v>
      </c>
      <c r="AC629" s="18">
        <f t="shared" si="628"/>
        <v>315627.94</v>
      </c>
      <c r="AD629" s="18">
        <v>0</v>
      </c>
      <c r="AE629" s="18">
        <f t="shared" si="629"/>
        <v>1787601.85</v>
      </c>
      <c r="AF629" s="18">
        <f t="shared" si="622"/>
        <v>766115.08</v>
      </c>
      <c r="AG629" s="18">
        <v>0</v>
      </c>
      <c r="AH629" s="18">
        <v>0</v>
      </c>
      <c r="AI629" s="73">
        <v>0.83099999999999996</v>
      </c>
      <c r="AJ629" s="81">
        <f t="shared" si="623"/>
        <v>0.16900000000000001</v>
      </c>
      <c r="AK629" s="23">
        <f t="shared" si="597"/>
        <v>16978372</v>
      </c>
      <c r="AL629" s="22">
        <f t="shared" si="624"/>
        <v>14109027.130000001</v>
      </c>
      <c r="AM629" s="22">
        <f t="shared" si="625"/>
        <v>2869344.87</v>
      </c>
      <c r="AN629" s="74" t="b">
        <f t="shared" si="573"/>
        <v>1</v>
      </c>
      <c r="AO629" s="74" t="b">
        <f t="shared" si="574"/>
        <v>1</v>
      </c>
      <c r="AP629" s="74" t="b">
        <f t="shared" si="575"/>
        <v>1</v>
      </c>
      <c r="AQ629" s="5"/>
      <c r="AR629" s="28" t="s">
        <v>1155</v>
      </c>
      <c r="AS629" s="28" t="s">
        <v>1157</v>
      </c>
      <c r="AT629" t="b">
        <f t="shared" si="576"/>
        <v>1</v>
      </c>
      <c r="AU629" t="b">
        <f t="shared" si="577"/>
        <v>1</v>
      </c>
      <c r="AV629" t="b">
        <f t="shared" si="578"/>
        <v>1</v>
      </c>
      <c r="AW629" s="83">
        <f t="shared" si="610"/>
        <v>0.11</v>
      </c>
      <c r="AX629" s="83">
        <f t="shared" si="611"/>
        <v>0.11</v>
      </c>
      <c r="AY629" s="72" t="b">
        <f t="shared" si="612"/>
        <v>1</v>
      </c>
    </row>
    <row r="630" spans="1:51" ht="23.25" x14ac:dyDescent="0.35">
      <c r="A630" s="49">
        <v>976</v>
      </c>
      <c r="B630" s="77" t="s">
        <v>1118</v>
      </c>
      <c r="C630" s="50">
        <v>2415</v>
      </c>
      <c r="D630" s="51">
        <v>43790</v>
      </c>
      <c r="E630" s="52">
        <v>112.5</v>
      </c>
      <c r="F630" s="53">
        <v>12</v>
      </c>
      <c r="G630" s="52">
        <v>112.5</v>
      </c>
      <c r="H630" s="53">
        <v>12</v>
      </c>
      <c r="I630" s="54" t="s">
        <v>1168</v>
      </c>
      <c r="J630" s="54" t="s">
        <v>1169</v>
      </c>
      <c r="K630" s="55">
        <v>12</v>
      </c>
      <c r="L630" s="55">
        <v>12</v>
      </c>
      <c r="M630" s="56">
        <v>112.5</v>
      </c>
      <c r="N630" s="39"/>
      <c r="O630" s="39"/>
      <c r="P630" s="39"/>
      <c r="Q630" s="56">
        <v>112.5</v>
      </c>
      <c r="R630" s="57"/>
      <c r="S630" s="57"/>
      <c r="T630" s="18">
        <f t="shared" si="618"/>
        <v>12204900</v>
      </c>
      <c r="U630" s="18">
        <f t="shared" si="619"/>
        <v>10142271.9</v>
      </c>
      <c r="V630" s="18">
        <f t="shared" si="626"/>
        <v>1115649.9099999999</v>
      </c>
      <c r="W630" s="18">
        <v>0</v>
      </c>
      <c r="X630" s="18">
        <f t="shared" si="627"/>
        <v>6318635.3899999997</v>
      </c>
      <c r="Y630" s="18">
        <f t="shared" si="620"/>
        <v>2707986.6</v>
      </c>
      <c r="Z630" s="18">
        <v>0</v>
      </c>
      <c r="AA630" s="18">
        <v>0</v>
      </c>
      <c r="AB630" s="18">
        <f t="shared" si="621"/>
        <v>2062628.1</v>
      </c>
      <c r="AC630" s="18">
        <f t="shared" si="628"/>
        <v>226889.09</v>
      </c>
      <c r="AD630" s="18">
        <v>0</v>
      </c>
      <c r="AE630" s="18">
        <f t="shared" si="629"/>
        <v>1285017.31</v>
      </c>
      <c r="AF630" s="18">
        <f t="shared" si="622"/>
        <v>550721.69999999995</v>
      </c>
      <c r="AG630" s="18">
        <v>0</v>
      </c>
      <c r="AH630" s="18">
        <v>0</v>
      </c>
      <c r="AI630" s="73">
        <v>0.83099999999999996</v>
      </c>
      <c r="AJ630" s="81">
        <f t="shared" si="623"/>
        <v>0.16900000000000001</v>
      </c>
      <c r="AK630" s="23">
        <f t="shared" si="597"/>
        <v>12204900</v>
      </c>
      <c r="AL630" s="22">
        <f t="shared" si="624"/>
        <v>10142271.9</v>
      </c>
      <c r="AM630" s="22">
        <f t="shared" si="625"/>
        <v>2062628.1</v>
      </c>
      <c r="AN630" s="74" t="b">
        <f t="shared" si="573"/>
        <v>1</v>
      </c>
      <c r="AO630" s="74" t="b">
        <f t="shared" si="574"/>
        <v>1</v>
      </c>
      <c r="AP630" s="74" t="b">
        <f t="shared" si="575"/>
        <v>1</v>
      </c>
      <c r="AQ630" s="5"/>
      <c r="AR630" s="28" t="s">
        <v>1155</v>
      </c>
      <c r="AS630" s="28" t="s">
        <v>1157</v>
      </c>
      <c r="AT630" t="b">
        <f t="shared" si="576"/>
        <v>1</v>
      </c>
      <c r="AU630" t="b">
        <f t="shared" si="577"/>
        <v>1</v>
      </c>
      <c r="AV630" t="b">
        <f t="shared" si="578"/>
        <v>1</v>
      </c>
      <c r="AW630" s="83">
        <f t="shared" si="610"/>
        <v>0.11</v>
      </c>
      <c r="AX630" s="83">
        <f t="shared" si="611"/>
        <v>0.11</v>
      </c>
      <c r="AY630" s="72" t="b">
        <f t="shared" si="612"/>
        <v>1</v>
      </c>
    </row>
    <row r="631" spans="1:51" ht="23.25" x14ac:dyDescent="0.35">
      <c r="A631" s="49">
        <v>977</v>
      </c>
      <c r="B631" s="77" t="s">
        <v>1119</v>
      </c>
      <c r="C631" s="50">
        <v>906</v>
      </c>
      <c r="D631" s="51">
        <v>44020</v>
      </c>
      <c r="E631" s="52">
        <v>210.6</v>
      </c>
      <c r="F631" s="53">
        <v>12</v>
      </c>
      <c r="G631" s="52">
        <v>210.6</v>
      </c>
      <c r="H631" s="53">
        <v>12</v>
      </c>
      <c r="I631" s="54" t="s">
        <v>1168</v>
      </c>
      <c r="J631" s="54" t="s">
        <v>1169</v>
      </c>
      <c r="K631" s="55">
        <v>12</v>
      </c>
      <c r="L631" s="55">
        <v>12</v>
      </c>
      <c r="M631" s="56">
        <v>210.6</v>
      </c>
      <c r="N631" s="39"/>
      <c r="O631" s="39"/>
      <c r="P631" s="39"/>
      <c r="Q631" s="56">
        <v>210.6</v>
      </c>
      <c r="R631" s="57"/>
      <c r="S631" s="57"/>
      <c r="T631" s="18">
        <f t="shared" si="618"/>
        <v>22847572.800000001</v>
      </c>
      <c r="U631" s="18">
        <f t="shared" si="619"/>
        <v>18986333</v>
      </c>
      <c r="V631" s="18">
        <f t="shared" si="626"/>
        <v>2088496.63</v>
      </c>
      <c r="W631" s="18">
        <v>0</v>
      </c>
      <c r="X631" s="18">
        <f t="shared" si="627"/>
        <v>11828485.460000001</v>
      </c>
      <c r="Y631" s="18">
        <f t="shared" si="620"/>
        <v>5069350.91</v>
      </c>
      <c r="Z631" s="18">
        <v>0</v>
      </c>
      <c r="AA631" s="18">
        <v>0</v>
      </c>
      <c r="AB631" s="18">
        <f t="shared" si="621"/>
        <v>3861239.8</v>
      </c>
      <c r="AC631" s="18">
        <f t="shared" si="628"/>
        <v>424736.38</v>
      </c>
      <c r="AD631" s="18">
        <v>0</v>
      </c>
      <c r="AE631" s="18">
        <f t="shared" si="629"/>
        <v>2405552.39</v>
      </c>
      <c r="AF631" s="18">
        <f t="shared" si="622"/>
        <v>1030951.03</v>
      </c>
      <c r="AG631" s="18">
        <v>0</v>
      </c>
      <c r="AH631" s="18">
        <v>0</v>
      </c>
      <c r="AI631" s="73">
        <v>0.83099999999999996</v>
      </c>
      <c r="AJ631" s="81">
        <f t="shared" si="623"/>
        <v>0.16900000000000001</v>
      </c>
      <c r="AK631" s="23">
        <f t="shared" si="597"/>
        <v>22847572.800000001</v>
      </c>
      <c r="AL631" s="22">
        <f t="shared" si="624"/>
        <v>18986333</v>
      </c>
      <c r="AM631" s="22">
        <f t="shared" si="625"/>
        <v>3861239.8</v>
      </c>
      <c r="AN631" s="74" t="b">
        <f t="shared" si="573"/>
        <v>1</v>
      </c>
      <c r="AO631" s="74" t="b">
        <f t="shared" si="574"/>
        <v>1</v>
      </c>
      <c r="AP631" s="74" t="b">
        <f t="shared" si="575"/>
        <v>1</v>
      </c>
      <c r="AQ631" s="5"/>
      <c r="AR631" s="28" t="s">
        <v>1155</v>
      </c>
      <c r="AS631" s="28" t="s">
        <v>1157</v>
      </c>
      <c r="AT631" t="b">
        <f t="shared" si="576"/>
        <v>1</v>
      </c>
      <c r="AU631" t="b">
        <f t="shared" si="577"/>
        <v>1</v>
      </c>
      <c r="AV631" t="b">
        <f t="shared" si="578"/>
        <v>1</v>
      </c>
      <c r="AW631" s="83">
        <f t="shared" si="610"/>
        <v>0.11</v>
      </c>
      <c r="AX631" s="83">
        <f t="shared" si="611"/>
        <v>0.11</v>
      </c>
      <c r="AY631" s="72" t="b">
        <f t="shared" si="612"/>
        <v>1</v>
      </c>
    </row>
    <row r="632" spans="1:51" ht="23.25" x14ac:dyDescent="0.35">
      <c r="A632" s="49">
        <v>978</v>
      </c>
      <c r="B632" s="77" t="s">
        <v>1120</v>
      </c>
      <c r="C632" s="50">
        <v>2415</v>
      </c>
      <c r="D632" s="51">
        <v>43790</v>
      </c>
      <c r="E632" s="52">
        <v>90.7</v>
      </c>
      <c r="F632" s="53">
        <v>7</v>
      </c>
      <c r="G632" s="52">
        <v>90.7</v>
      </c>
      <c r="H632" s="53">
        <v>7</v>
      </c>
      <c r="I632" s="54" t="s">
        <v>1168</v>
      </c>
      <c r="J632" s="54" t="s">
        <v>1169</v>
      </c>
      <c r="K632" s="55">
        <v>7</v>
      </c>
      <c r="L632" s="55">
        <v>7</v>
      </c>
      <c r="M632" s="56">
        <v>90.7</v>
      </c>
      <c r="N632" s="39"/>
      <c r="O632" s="39"/>
      <c r="P632" s="39"/>
      <c r="Q632" s="56">
        <v>90.7</v>
      </c>
      <c r="R632" s="57"/>
      <c r="S632" s="57"/>
      <c r="T632" s="18">
        <f t="shared" si="618"/>
        <v>9839861.5999999996</v>
      </c>
      <c r="U632" s="18">
        <f t="shared" si="619"/>
        <v>8176924.9900000002</v>
      </c>
      <c r="V632" s="18">
        <f t="shared" si="626"/>
        <v>899461.75</v>
      </c>
      <c r="W632" s="18">
        <v>0</v>
      </c>
      <c r="X632" s="18">
        <f t="shared" si="627"/>
        <v>5094224.2699999996</v>
      </c>
      <c r="Y632" s="18">
        <f t="shared" si="620"/>
        <v>2183238.9700000002</v>
      </c>
      <c r="Z632" s="18">
        <v>0</v>
      </c>
      <c r="AA632" s="18">
        <v>0</v>
      </c>
      <c r="AB632" s="18">
        <f t="shared" si="621"/>
        <v>1662936.61</v>
      </c>
      <c r="AC632" s="18">
        <f t="shared" si="628"/>
        <v>182923.03</v>
      </c>
      <c r="AD632" s="18">
        <v>0</v>
      </c>
      <c r="AE632" s="18">
        <f t="shared" si="629"/>
        <v>1036009.51</v>
      </c>
      <c r="AF632" s="18">
        <f t="shared" si="622"/>
        <v>444004.07</v>
      </c>
      <c r="AG632" s="18">
        <v>0</v>
      </c>
      <c r="AH632" s="18">
        <v>0</v>
      </c>
      <c r="AI632" s="73">
        <v>0.83099999999999996</v>
      </c>
      <c r="AJ632" s="81">
        <f t="shared" si="623"/>
        <v>0.16900000000000001</v>
      </c>
      <c r="AK632" s="23">
        <f t="shared" si="597"/>
        <v>9839861.5999999996</v>
      </c>
      <c r="AL632" s="22">
        <f t="shared" si="624"/>
        <v>8176924.9900000002</v>
      </c>
      <c r="AM632" s="22">
        <f t="shared" si="625"/>
        <v>1662936.61</v>
      </c>
      <c r="AN632" s="74" t="b">
        <f t="shared" si="573"/>
        <v>1</v>
      </c>
      <c r="AO632" s="74" t="b">
        <f t="shared" si="574"/>
        <v>1</v>
      </c>
      <c r="AP632" s="74" t="b">
        <f t="shared" si="575"/>
        <v>1</v>
      </c>
      <c r="AQ632" s="5"/>
      <c r="AR632" s="28" t="s">
        <v>1155</v>
      </c>
      <c r="AS632" s="28" t="s">
        <v>1157</v>
      </c>
      <c r="AT632" t="b">
        <f t="shared" si="576"/>
        <v>1</v>
      </c>
      <c r="AU632" t="b">
        <f t="shared" si="577"/>
        <v>1</v>
      </c>
      <c r="AV632" t="b">
        <f t="shared" si="578"/>
        <v>1</v>
      </c>
      <c r="AW632" s="83">
        <f t="shared" si="610"/>
        <v>0.11</v>
      </c>
      <c r="AX632" s="83">
        <f t="shared" si="611"/>
        <v>0.11</v>
      </c>
      <c r="AY632" s="72" t="b">
        <f t="shared" si="612"/>
        <v>1</v>
      </c>
    </row>
    <row r="633" spans="1:51" ht="23.25" x14ac:dyDescent="0.35">
      <c r="A633" s="49">
        <v>979</v>
      </c>
      <c r="B633" s="77" t="s">
        <v>1121</v>
      </c>
      <c r="C633" s="50">
        <v>2415</v>
      </c>
      <c r="D633" s="51">
        <v>43790</v>
      </c>
      <c r="E633" s="52">
        <v>81.900000000000006</v>
      </c>
      <c r="F633" s="53">
        <v>3</v>
      </c>
      <c r="G633" s="52">
        <v>81.900000000000006</v>
      </c>
      <c r="H633" s="53">
        <v>3</v>
      </c>
      <c r="I633" s="54" t="s">
        <v>1168</v>
      </c>
      <c r="J633" s="54" t="s">
        <v>1169</v>
      </c>
      <c r="K633" s="55">
        <v>3</v>
      </c>
      <c r="L633" s="55">
        <v>3</v>
      </c>
      <c r="M633" s="56">
        <v>81.900000000000006</v>
      </c>
      <c r="N633" s="39"/>
      <c r="O633" s="39"/>
      <c r="P633" s="39"/>
      <c r="Q633" s="56">
        <v>81.900000000000006</v>
      </c>
      <c r="R633" s="57"/>
      <c r="S633" s="57"/>
      <c r="T633" s="18">
        <f t="shared" si="618"/>
        <v>8885167.1999999993</v>
      </c>
      <c r="U633" s="18">
        <f t="shared" si="619"/>
        <v>7383573.9400000004</v>
      </c>
      <c r="V633" s="18">
        <f t="shared" si="626"/>
        <v>812193.13</v>
      </c>
      <c r="W633" s="18">
        <v>0</v>
      </c>
      <c r="X633" s="18">
        <f t="shared" si="627"/>
        <v>4599966.57</v>
      </c>
      <c r="Y633" s="18">
        <f t="shared" si="620"/>
        <v>1971414.24</v>
      </c>
      <c r="Z633" s="18">
        <v>0</v>
      </c>
      <c r="AA633" s="18">
        <v>0</v>
      </c>
      <c r="AB633" s="18">
        <f t="shared" si="621"/>
        <v>1501593.26</v>
      </c>
      <c r="AC633" s="18">
        <f t="shared" si="628"/>
        <v>165175.26</v>
      </c>
      <c r="AD633" s="18">
        <v>0</v>
      </c>
      <c r="AE633" s="18">
        <f t="shared" si="629"/>
        <v>935492.6</v>
      </c>
      <c r="AF633" s="18">
        <f t="shared" si="622"/>
        <v>400925.4</v>
      </c>
      <c r="AG633" s="18">
        <v>0</v>
      </c>
      <c r="AH633" s="18">
        <v>0</v>
      </c>
      <c r="AI633" s="73">
        <v>0.83099999999999996</v>
      </c>
      <c r="AJ633" s="81">
        <f t="shared" si="623"/>
        <v>0.16900000000000001</v>
      </c>
      <c r="AK633" s="23">
        <f t="shared" si="597"/>
        <v>8885167.1999999993</v>
      </c>
      <c r="AL633" s="22">
        <f t="shared" si="624"/>
        <v>7383573.9400000004</v>
      </c>
      <c r="AM633" s="22">
        <f t="shared" si="625"/>
        <v>1501593.26</v>
      </c>
      <c r="AN633" s="74" t="b">
        <f t="shared" si="573"/>
        <v>1</v>
      </c>
      <c r="AO633" s="74" t="b">
        <f t="shared" si="574"/>
        <v>1</v>
      </c>
      <c r="AP633" s="74" t="b">
        <f t="shared" si="575"/>
        <v>1</v>
      </c>
      <c r="AQ633" s="5"/>
      <c r="AR633" s="28" t="s">
        <v>1155</v>
      </c>
      <c r="AS633" s="28" t="s">
        <v>1157</v>
      </c>
      <c r="AT633" t="b">
        <f t="shared" si="576"/>
        <v>1</v>
      </c>
      <c r="AU633" t="b">
        <f t="shared" si="577"/>
        <v>1</v>
      </c>
      <c r="AV633" t="b">
        <f t="shared" si="578"/>
        <v>1</v>
      </c>
      <c r="AW633" s="83">
        <f t="shared" si="610"/>
        <v>0.11</v>
      </c>
      <c r="AX633" s="83">
        <f t="shared" si="611"/>
        <v>0.11</v>
      </c>
      <c r="AY633" s="72" t="b">
        <f t="shared" si="612"/>
        <v>1</v>
      </c>
    </row>
    <row r="634" spans="1:51" ht="23.25" x14ac:dyDescent="0.35">
      <c r="A634" s="49">
        <v>980</v>
      </c>
      <c r="B634" s="77" t="s">
        <v>1122</v>
      </c>
      <c r="C634" s="50">
        <v>2415</v>
      </c>
      <c r="D634" s="51">
        <v>43790</v>
      </c>
      <c r="E634" s="52">
        <v>158.9</v>
      </c>
      <c r="F634" s="53">
        <v>14</v>
      </c>
      <c r="G634" s="52">
        <v>158.9</v>
      </c>
      <c r="H634" s="53">
        <v>14</v>
      </c>
      <c r="I634" s="54" t="s">
        <v>1168</v>
      </c>
      <c r="J634" s="54" t="s">
        <v>1169</v>
      </c>
      <c r="K634" s="55">
        <v>14</v>
      </c>
      <c r="L634" s="55">
        <v>14</v>
      </c>
      <c r="M634" s="56">
        <v>158.9</v>
      </c>
      <c r="N634" s="39"/>
      <c r="O634" s="39"/>
      <c r="P634" s="39"/>
      <c r="Q634" s="56">
        <v>158.9</v>
      </c>
      <c r="R634" s="57"/>
      <c r="S634" s="57"/>
      <c r="T634" s="18">
        <f t="shared" si="618"/>
        <v>17238743.199999999</v>
      </c>
      <c r="U634" s="18">
        <f t="shared" si="619"/>
        <v>14325395.6</v>
      </c>
      <c r="V634" s="18">
        <f t="shared" si="626"/>
        <v>1575793.52</v>
      </c>
      <c r="W634" s="18">
        <v>0</v>
      </c>
      <c r="X634" s="18">
        <f t="shared" si="627"/>
        <v>8924721.4600000009</v>
      </c>
      <c r="Y634" s="18">
        <f t="shared" si="620"/>
        <v>3824880.62</v>
      </c>
      <c r="Z634" s="18">
        <v>0</v>
      </c>
      <c r="AA634" s="18">
        <v>0</v>
      </c>
      <c r="AB634" s="18">
        <f t="shared" si="621"/>
        <v>2913347.6</v>
      </c>
      <c r="AC634" s="18">
        <f t="shared" si="628"/>
        <v>320468.24</v>
      </c>
      <c r="AD634" s="18">
        <v>0</v>
      </c>
      <c r="AE634" s="18">
        <f t="shared" si="629"/>
        <v>1815015.55</v>
      </c>
      <c r="AF634" s="18">
        <f t="shared" si="622"/>
        <v>777863.81</v>
      </c>
      <c r="AG634" s="18">
        <v>0</v>
      </c>
      <c r="AH634" s="18">
        <v>0</v>
      </c>
      <c r="AI634" s="73">
        <v>0.83099999999999996</v>
      </c>
      <c r="AJ634" s="81">
        <f t="shared" si="623"/>
        <v>0.16900000000000001</v>
      </c>
      <c r="AK634" s="23">
        <f t="shared" si="597"/>
        <v>17238743.199999999</v>
      </c>
      <c r="AL634" s="22">
        <f t="shared" si="624"/>
        <v>14325395.6</v>
      </c>
      <c r="AM634" s="22">
        <f t="shared" si="625"/>
        <v>2913347.6</v>
      </c>
      <c r="AN634" s="74" t="b">
        <f t="shared" ref="AN634:AN707" si="630">AK634=T634</f>
        <v>1</v>
      </c>
      <c r="AO634" s="74" t="b">
        <f t="shared" ref="AO634:AO707" si="631">AL634=U634</f>
        <v>1</v>
      </c>
      <c r="AP634" s="74" t="b">
        <f t="shared" ref="AP634:AP707" si="632">AM634=AB634</f>
        <v>1</v>
      </c>
      <c r="AQ634" s="5"/>
      <c r="AR634" s="28" t="s">
        <v>1155</v>
      </c>
      <c r="AS634" s="28" t="s">
        <v>1157</v>
      </c>
      <c r="AT634" t="b">
        <f t="shared" ref="AT634:AT707" si="633">T634=U634+AB634</f>
        <v>1</v>
      </c>
      <c r="AU634" t="b">
        <f t="shared" ref="AU634:AU707" si="634">U634=V634+W634+X634+Y634+Z634+AA634</f>
        <v>1</v>
      </c>
      <c r="AV634" t="b">
        <f t="shared" ref="AV634:AV707" si="635">AB634=AC634+AD634+AE634+AF634+AG634</f>
        <v>1</v>
      </c>
      <c r="AW634" s="83">
        <f t="shared" si="610"/>
        <v>0.11</v>
      </c>
      <c r="AX634" s="83">
        <f t="shared" si="611"/>
        <v>0.11</v>
      </c>
      <c r="AY634" s="72" t="b">
        <f t="shared" si="612"/>
        <v>1</v>
      </c>
    </row>
    <row r="635" spans="1:51" ht="23.25" x14ac:dyDescent="0.35">
      <c r="A635" s="49">
        <v>981</v>
      </c>
      <c r="B635" s="77" t="s">
        <v>1123</v>
      </c>
      <c r="C635" s="50">
        <v>2415</v>
      </c>
      <c r="D635" s="51">
        <v>43790</v>
      </c>
      <c r="E635" s="52">
        <v>213.4</v>
      </c>
      <c r="F635" s="53">
        <v>12</v>
      </c>
      <c r="G635" s="52">
        <v>213.4</v>
      </c>
      <c r="H635" s="53">
        <v>12</v>
      </c>
      <c r="I635" s="54" t="s">
        <v>1168</v>
      </c>
      <c r="J635" s="54" t="s">
        <v>1169</v>
      </c>
      <c r="K635" s="55">
        <v>12</v>
      </c>
      <c r="L635" s="55">
        <v>12</v>
      </c>
      <c r="M635" s="56">
        <v>213.4</v>
      </c>
      <c r="N635" s="39"/>
      <c r="O635" s="39"/>
      <c r="P635" s="39"/>
      <c r="Q635" s="56">
        <v>213.4</v>
      </c>
      <c r="R635" s="57"/>
      <c r="S635" s="57"/>
      <c r="T635" s="18">
        <f t="shared" si="618"/>
        <v>23151339.199999999</v>
      </c>
      <c r="U635" s="18">
        <f t="shared" si="619"/>
        <v>19238762.879999999</v>
      </c>
      <c r="V635" s="18">
        <f t="shared" si="626"/>
        <v>2116263.92</v>
      </c>
      <c r="W635" s="18">
        <v>0</v>
      </c>
      <c r="X635" s="18">
        <f t="shared" si="627"/>
        <v>11985749.27</v>
      </c>
      <c r="Y635" s="18">
        <f t="shared" si="620"/>
        <v>5136749.6900000004</v>
      </c>
      <c r="Z635" s="18">
        <v>0</v>
      </c>
      <c r="AA635" s="18">
        <v>0</v>
      </c>
      <c r="AB635" s="18">
        <f t="shared" si="621"/>
        <v>3912576.32</v>
      </c>
      <c r="AC635" s="18">
        <f t="shared" si="628"/>
        <v>430383.4</v>
      </c>
      <c r="AD635" s="18">
        <v>0</v>
      </c>
      <c r="AE635" s="18">
        <f t="shared" si="629"/>
        <v>2437535.04</v>
      </c>
      <c r="AF635" s="18">
        <f t="shared" si="622"/>
        <v>1044657.88</v>
      </c>
      <c r="AG635" s="18">
        <v>0</v>
      </c>
      <c r="AH635" s="18">
        <v>0</v>
      </c>
      <c r="AI635" s="73">
        <v>0.83099999999999996</v>
      </c>
      <c r="AJ635" s="81">
        <f t="shared" si="623"/>
        <v>0.16900000000000001</v>
      </c>
      <c r="AK635" s="23">
        <f t="shared" si="597"/>
        <v>23151339.199999999</v>
      </c>
      <c r="AL635" s="22">
        <f t="shared" si="624"/>
        <v>19238762.879999999</v>
      </c>
      <c r="AM635" s="22">
        <f t="shared" si="625"/>
        <v>3912576.32</v>
      </c>
      <c r="AN635" s="74" t="b">
        <f t="shared" si="630"/>
        <v>1</v>
      </c>
      <c r="AO635" s="74" t="b">
        <f t="shared" si="631"/>
        <v>1</v>
      </c>
      <c r="AP635" s="74" t="b">
        <f t="shared" si="632"/>
        <v>1</v>
      </c>
      <c r="AQ635" s="5"/>
      <c r="AR635" s="28" t="s">
        <v>1155</v>
      </c>
      <c r="AS635" s="28" t="s">
        <v>1157</v>
      </c>
      <c r="AT635" t="b">
        <f t="shared" si="633"/>
        <v>1</v>
      </c>
      <c r="AU635" t="b">
        <f t="shared" si="634"/>
        <v>1</v>
      </c>
      <c r="AV635" t="b">
        <f t="shared" si="635"/>
        <v>1</v>
      </c>
      <c r="AW635" s="83">
        <f t="shared" si="610"/>
        <v>0.11</v>
      </c>
      <c r="AX635" s="83">
        <f t="shared" si="611"/>
        <v>0.11</v>
      </c>
      <c r="AY635" s="72" t="b">
        <f t="shared" si="612"/>
        <v>1</v>
      </c>
    </row>
    <row r="636" spans="1:51" ht="23.25" x14ac:dyDescent="0.35">
      <c r="A636" s="49">
        <v>982</v>
      </c>
      <c r="B636" s="77" t="s">
        <v>1124</v>
      </c>
      <c r="C636" s="50">
        <v>1204</v>
      </c>
      <c r="D636" s="51">
        <v>44405</v>
      </c>
      <c r="E636" s="52">
        <v>423.8</v>
      </c>
      <c r="F636" s="53">
        <v>40</v>
      </c>
      <c r="G636" s="52">
        <v>423.8</v>
      </c>
      <c r="H636" s="53">
        <v>40</v>
      </c>
      <c r="I636" s="54" t="s">
        <v>1168</v>
      </c>
      <c r="J636" s="54" t="s">
        <v>1169</v>
      </c>
      <c r="K636" s="55">
        <v>40</v>
      </c>
      <c r="L636" s="55">
        <v>40</v>
      </c>
      <c r="M636" s="56">
        <v>423.8</v>
      </c>
      <c r="N636" s="39"/>
      <c r="O636" s="39"/>
      <c r="P636" s="39"/>
      <c r="Q636" s="56">
        <v>423.8</v>
      </c>
      <c r="R636" s="57"/>
      <c r="S636" s="57"/>
      <c r="T636" s="18">
        <f t="shared" si="618"/>
        <v>45977214.399999999</v>
      </c>
      <c r="U636" s="18">
        <f t="shared" si="619"/>
        <v>38207065.170000002</v>
      </c>
      <c r="V636" s="18">
        <f t="shared" si="626"/>
        <v>4202777.17</v>
      </c>
      <c r="W636" s="18">
        <v>0</v>
      </c>
      <c r="X636" s="18">
        <f t="shared" si="627"/>
        <v>23803001.600000001</v>
      </c>
      <c r="Y636" s="18">
        <f t="shared" si="620"/>
        <v>10201286.4</v>
      </c>
      <c r="Z636" s="18">
        <v>0</v>
      </c>
      <c r="AA636" s="18">
        <v>0</v>
      </c>
      <c r="AB636" s="18">
        <f t="shared" si="621"/>
        <v>7770149.2300000004</v>
      </c>
      <c r="AC636" s="18">
        <f t="shared" si="628"/>
        <v>854716.42</v>
      </c>
      <c r="AD636" s="18">
        <v>0</v>
      </c>
      <c r="AE636" s="18">
        <f t="shared" si="629"/>
        <v>4840802.97</v>
      </c>
      <c r="AF636" s="18">
        <f t="shared" si="622"/>
        <v>2074629.84</v>
      </c>
      <c r="AG636" s="18">
        <v>0</v>
      </c>
      <c r="AH636" s="18">
        <v>0</v>
      </c>
      <c r="AI636" s="73">
        <v>0.83099999999999996</v>
      </c>
      <c r="AJ636" s="81">
        <f t="shared" si="623"/>
        <v>0.16900000000000001</v>
      </c>
      <c r="AK636" s="23">
        <f t="shared" si="597"/>
        <v>45977214.399999999</v>
      </c>
      <c r="AL636" s="22">
        <f t="shared" si="624"/>
        <v>38207065.170000002</v>
      </c>
      <c r="AM636" s="22">
        <f t="shared" si="625"/>
        <v>7770149.2300000004</v>
      </c>
      <c r="AN636" s="74" t="b">
        <f t="shared" si="630"/>
        <v>1</v>
      </c>
      <c r="AO636" s="74" t="b">
        <f t="shared" si="631"/>
        <v>1</v>
      </c>
      <c r="AP636" s="74" t="b">
        <f t="shared" si="632"/>
        <v>1</v>
      </c>
      <c r="AQ636" s="5"/>
      <c r="AR636" s="28" t="s">
        <v>1155</v>
      </c>
      <c r="AS636" s="28" t="s">
        <v>1157</v>
      </c>
      <c r="AT636" t="b">
        <f t="shared" si="633"/>
        <v>1</v>
      </c>
      <c r="AU636" t="b">
        <f t="shared" si="634"/>
        <v>1</v>
      </c>
      <c r="AV636" t="b">
        <f t="shared" si="635"/>
        <v>1</v>
      </c>
      <c r="AW636" s="83">
        <f t="shared" si="610"/>
        <v>0.11</v>
      </c>
      <c r="AX636" s="83">
        <f t="shared" si="611"/>
        <v>0.11</v>
      </c>
      <c r="AY636" s="72" t="b">
        <f t="shared" si="612"/>
        <v>1</v>
      </c>
    </row>
    <row r="637" spans="1:51" ht="23.25" x14ac:dyDescent="0.35">
      <c r="A637" s="49">
        <v>932</v>
      </c>
      <c r="B637" s="77" t="s">
        <v>1074</v>
      </c>
      <c r="C637" s="50">
        <v>1224</v>
      </c>
      <c r="D637" s="51">
        <v>44074</v>
      </c>
      <c r="E637" s="52">
        <v>80.400000000000006</v>
      </c>
      <c r="F637" s="53">
        <v>5</v>
      </c>
      <c r="G637" s="52">
        <v>80.400000000000006</v>
      </c>
      <c r="H637" s="53">
        <v>5</v>
      </c>
      <c r="I637" s="54" t="s">
        <v>1168</v>
      </c>
      <c r="J637" s="54" t="s">
        <v>1169</v>
      </c>
      <c r="K637" s="55">
        <v>5</v>
      </c>
      <c r="L637" s="55">
        <v>5</v>
      </c>
      <c r="M637" s="56">
        <v>80.400000000000006</v>
      </c>
      <c r="N637" s="39"/>
      <c r="O637" s="39"/>
      <c r="P637" s="39"/>
      <c r="Q637" s="56">
        <v>80.400000000000006</v>
      </c>
      <c r="R637" s="57"/>
      <c r="S637" s="57"/>
      <c r="T637" s="18">
        <f t="shared" si="618"/>
        <v>8722435.1999999993</v>
      </c>
      <c r="U637" s="18">
        <f t="shared" si="619"/>
        <v>7248343.6500000004</v>
      </c>
      <c r="V637" s="18">
        <f t="shared" si="626"/>
        <v>797317.8</v>
      </c>
      <c r="W637" s="18">
        <v>0</v>
      </c>
      <c r="X637" s="18">
        <f t="shared" si="627"/>
        <v>4515718.0999999996</v>
      </c>
      <c r="Y637" s="18">
        <f t="shared" si="620"/>
        <v>1935307.75</v>
      </c>
      <c r="Z637" s="18">
        <v>0</v>
      </c>
      <c r="AA637" s="18">
        <v>0</v>
      </c>
      <c r="AB637" s="18">
        <f t="shared" si="621"/>
        <v>1474091.55</v>
      </c>
      <c r="AC637" s="18">
        <f t="shared" si="628"/>
        <v>162150.07</v>
      </c>
      <c r="AD637" s="18">
        <v>0</v>
      </c>
      <c r="AE637" s="18">
        <f t="shared" si="629"/>
        <v>918359.04000000004</v>
      </c>
      <c r="AF637" s="18">
        <f t="shared" si="622"/>
        <v>393582.44</v>
      </c>
      <c r="AG637" s="18">
        <v>0</v>
      </c>
      <c r="AH637" s="18">
        <v>0</v>
      </c>
      <c r="AI637" s="73">
        <v>0.83099999999999996</v>
      </c>
      <c r="AJ637" s="81">
        <f t="shared" si="623"/>
        <v>0.16900000000000001</v>
      </c>
      <c r="AK637" s="23">
        <f t="shared" si="597"/>
        <v>8722435.1999999993</v>
      </c>
      <c r="AL637" s="22">
        <f t="shared" si="624"/>
        <v>7248343.6500000004</v>
      </c>
      <c r="AM637" s="22">
        <f t="shared" si="625"/>
        <v>1474091.55</v>
      </c>
      <c r="AN637" s="74" t="b">
        <f t="shared" si="630"/>
        <v>1</v>
      </c>
      <c r="AO637" s="74" t="b">
        <f t="shared" si="631"/>
        <v>1</v>
      </c>
      <c r="AP637" s="74" t="b">
        <f t="shared" si="632"/>
        <v>1</v>
      </c>
      <c r="AQ637" s="5"/>
      <c r="AR637" s="28" t="s">
        <v>1156</v>
      </c>
      <c r="AS637" s="28" t="s">
        <v>1158</v>
      </c>
      <c r="AT637" t="b">
        <f t="shared" si="633"/>
        <v>1</v>
      </c>
      <c r="AU637" t="b">
        <f t="shared" si="634"/>
        <v>1</v>
      </c>
      <c r="AV637" t="b">
        <f t="shared" si="635"/>
        <v>1</v>
      </c>
      <c r="AW637" s="83">
        <f t="shared" si="610"/>
        <v>0.11</v>
      </c>
      <c r="AX637" s="83">
        <f t="shared" si="611"/>
        <v>0.11</v>
      </c>
      <c r="AY637" s="72" t="b">
        <f t="shared" si="612"/>
        <v>1</v>
      </c>
    </row>
    <row r="638" spans="1:51" ht="23.25" x14ac:dyDescent="0.35">
      <c r="A638" s="49">
        <v>933</v>
      </c>
      <c r="B638" s="77" t="s">
        <v>1075</v>
      </c>
      <c r="C638" s="50">
        <v>2485</v>
      </c>
      <c r="D638" s="51">
        <v>43798</v>
      </c>
      <c r="E638" s="52">
        <v>238.1</v>
      </c>
      <c r="F638" s="53">
        <v>4</v>
      </c>
      <c r="G638" s="52">
        <v>238.1</v>
      </c>
      <c r="H638" s="53">
        <v>4</v>
      </c>
      <c r="I638" s="54" t="s">
        <v>1168</v>
      </c>
      <c r="J638" s="54" t="s">
        <v>1169</v>
      </c>
      <c r="K638" s="55">
        <v>4</v>
      </c>
      <c r="L638" s="55">
        <v>4</v>
      </c>
      <c r="M638" s="56">
        <v>238.1</v>
      </c>
      <c r="N638" s="39"/>
      <c r="O638" s="39"/>
      <c r="P638" s="39"/>
      <c r="Q638" s="56">
        <v>238.1</v>
      </c>
      <c r="R638" s="57"/>
      <c r="S638" s="57"/>
      <c r="T638" s="18">
        <f t="shared" si="618"/>
        <v>25830992.800000001</v>
      </c>
      <c r="U638" s="18">
        <f t="shared" si="619"/>
        <v>21465555.02</v>
      </c>
      <c r="V638" s="18">
        <f t="shared" si="626"/>
        <v>2361211.0499999998</v>
      </c>
      <c r="W638" s="18">
        <v>0</v>
      </c>
      <c r="X638" s="18">
        <f t="shared" si="627"/>
        <v>13373040.779999999</v>
      </c>
      <c r="Y638" s="18">
        <f t="shared" si="620"/>
        <v>5731303.1900000004</v>
      </c>
      <c r="Z638" s="18">
        <v>0</v>
      </c>
      <c r="AA638" s="18">
        <v>0</v>
      </c>
      <c r="AB638" s="18">
        <f t="shared" si="621"/>
        <v>4365437.78</v>
      </c>
      <c r="AC638" s="18">
        <f t="shared" si="628"/>
        <v>480198.16</v>
      </c>
      <c r="AD638" s="18">
        <v>0</v>
      </c>
      <c r="AE638" s="18">
        <f t="shared" si="629"/>
        <v>2719667.73</v>
      </c>
      <c r="AF638" s="18">
        <f t="shared" si="622"/>
        <v>1165571.8899999999</v>
      </c>
      <c r="AG638" s="18">
        <v>0</v>
      </c>
      <c r="AH638" s="18">
        <v>0</v>
      </c>
      <c r="AI638" s="73">
        <v>0.83099999999999996</v>
      </c>
      <c r="AJ638" s="81">
        <f t="shared" si="623"/>
        <v>0.16900000000000001</v>
      </c>
      <c r="AK638" s="23">
        <f t="shared" si="597"/>
        <v>25830992.800000001</v>
      </c>
      <c r="AL638" s="22">
        <f t="shared" si="624"/>
        <v>21465555.02</v>
      </c>
      <c r="AM638" s="22">
        <f t="shared" si="625"/>
        <v>4365437.78</v>
      </c>
      <c r="AN638" s="74" t="b">
        <f t="shared" si="630"/>
        <v>1</v>
      </c>
      <c r="AO638" s="74" t="b">
        <f t="shared" si="631"/>
        <v>1</v>
      </c>
      <c r="AP638" s="74" t="b">
        <f t="shared" si="632"/>
        <v>1</v>
      </c>
      <c r="AQ638" s="5"/>
      <c r="AR638" s="28" t="s">
        <v>1156</v>
      </c>
      <c r="AS638" s="28" t="s">
        <v>1158</v>
      </c>
      <c r="AT638" t="b">
        <f t="shared" si="633"/>
        <v>1</v>
      </c>
      <c r="AU638" t="b">
        <f t="shared" si="634"/>
        <v>1</v>
      </c>
      <c r="AV638" t="b">
        <f t="shared" si="635"/>
        <v>1</v>
      </c>
      <c r="AW638" s="83">
        <f t="shared" si="610"/>
        <v>0.11</v>
      </c>
      <c r="AX638" s="83">
        <f t="shared" si="611"/>
        <v>0.11</v>
      </c>
      <c r="AY638" s="72" t="b">
        <f t="shared" si="612"/>
        <v>1</v>
      </c>
    </row>
    <row r="639" spans="1:51" ht="23.25" x14ac:dyDescent="0.35">
      <c r="A639" s="49">
        <v>934</v>
      </c>
      <c r="B639" s="77" t="s">
        <v>1076</v>
      </c>
      <c r="C639" s="50">
        <v>2485</v>
      </c>
      <c r="D639" s="51">
        <v>43798</v>
      </c>
      <c r="E639" s="52">
        <v>150.4</v>
      </c>
      <c r="F639" s="53">
        <v>9</v>
      </c>
      <c r="G639" s="52">
        <v>150.4</v>
      </c>
      <c r="H639" s="53">
        <v>9</v>
      </c>
      <c r="I639" s="54" t="s">
        <v>1168</v>
      </c>
      <c r="J639" s="54" t="s">
        <v>1169</v>
      </c>
      <c r="K639" s="55">
        <v>9</v>
      </c>
      <c r="L639" s="55">
        <v>9</v>
      </c>
      <c r="M639" s="56">
        <v>150.4</v>
      </c>
      <c r="N639" s="39"/>
      <c r="O639" s="39"/>
      <c r="P639" s="39"/>
      <c r="Q639" s="56">
        <v>150.4</v>
      </c>
      <c r="R639" s="57"/>
      <c r="S639" s="57"/>
      <c r="T639" s="18">
        <f t="shared" si="618"/>
        <v>16316595.199999999</v>
      </c>
      <c r="U639" s="18">
        <f t="shared" si="619"/>
        <v>13559090.609999999</v>
      </c>
      <c r="V639" s="18">
        <f t="shared" si="626"/>
        <v>1491499.97</v>
      </c>
      <c r="W639" s="18">
        <v>0</v>
      </c>
      <c r="X639" s="18">
        <f t="shared" si="627"/>
        <v>8447313.4499999993</v>
      </c>
      <c r="Y639" s="18">
        <f t="shared" si="620"/>
        <v>3620277.19</v>
      </c>
      <c r="Z639" s="18">
        <v>0</v>
      </c>
      <c r="AA639" s="18">
        <v>0</v>
      </c>
      <c r="AB639" s="18">
        <f t="shared" si="621"/>
        <v>2757504.59</v>
      </c>
      <c r="AC639" s="18">
        <f t="shared" si="628"/>
        <v>303325.5</v>
      </c>
      <c r="AD639" s="18">
        <v>0</v>
      </c>
      <c r="AE639" s="18">
        <f t="shared" si="629"/>
        <v>1717925.36</v>
      </c>
      <c r="AF639" s="18">
        <f t="shared" si="622"/>
        <v>736253.73</v>
      </c>
      <c r="AG639" s="18">
        <v>0</v>
      </c>
      <c r="AH639" s="18">
        <v>0</v>
      </c>
      <c r="AI639" s="73">
        <v>0.83099999999999996</v>
      </c>
      <c r="AJ639" s="81">
        <f t="shared" si="623"/>
        <v>0.16900000000000001</v>
      </c>
      <c r="AK639" s="23">
        <f t="shared" si="597"/>
        <v>16316595.199999999</v>
      </c>
      <c r="AL639" s="22">
        <f t="shared" si="624"/>
        <v>13559090.609999999</v>
      </c>
      <c r="AM639" s="22">
        <f t="shared" si="625"/>
        <v>2757504.59</v>
      </c>
      <c r="AN639" s="74" t="b">
        <f t="shared" si="630"/>
        <v>1</v>
      </c>
      <c r="AO639" s="74" t="b">
        <f t="shared" si="631"/>
        <v>1</v>
      </c>
      <c r="AP639" s="74" t="b">
        <f t="shared" si="632"/>
        <v>1</v>
      </c>
      <c r="AQ639" s="5"/>
      <c r="AR639" s="28" t="s">
        <v>1156</v>
      </c>
      <c r="AS639" s="28" t="s">
        <v>1158</v>
      </c>
      <c r="AT639" t="b">
        <f t="shared" si="633"/>
        <v>1</v>
      </c>
      <c r="AU639" t="b">
        <f t="shared" si="634"/>
        <v>1</v>
      </c>
      <c r="AV639" t="b">
        <f t="shared" si="635"/>
        <v>1</v>
      </c>
      <c r="AW639" s="83">
        <f t="shared" si="610"/>
        <v>0.11</v>
      </c>
      <c r="AX639" s="83">
        <f t="shared" si="611"/>
        <v>0.11</v>
      </c>
      <c r="AY639" s="72" t="b">
        <f t="shared" si="612"/>
        <v>1</v>
      </c>
    </row>
    <row r="640" spans="1:51" ht="23.25" x14ac:dyDescent="0.35">
      <c r="A640" s="49">
        <v>935</v>
      </c>
      <c r="B640" s="77" t="s">
        <v>1077</v>
      </c>
      <c r="C640" s="50">
        <v>2485</v>
      </c>
      <c r="D640" s="51">
        <v>43798</v>
      </c>
      <c r="E640" s="52">
        <v>159.5</v>
      </c>
      <c r="F640" s="53">
        <v>3</v>
      </c>
      <c r="G640" s="52">
        <v>159.5</v>
      </c>
      <c r="H640" s="53">
        <v>3</v>
      </c>
      <c r="I640" s="54" t="s">
        <v>1168</v>
      </c>
      <c r="J640" s="54" t="s">
        <v>1169</v>
      </c>
      <c r="K640" s="55">
        <v>3</v>
      </c>
      <c r="L640" s="55">
        <v>3</v>
      </c>
      <c r="M640" s="56">
        <v>159.5</v>
      </c>
      <c r="N640" s="39"/>
      <c r="O640" s="39"/>
      <c r="P640" s="39"/>
      <c r="Q640" s="56">
        <v>159.5</v>
      </c>
      <c r="R640" s="57"/>
      <c r="S640" s="57"/>
      <c r="T640" s="18">
        <f t="shared" si="618"/>
        <v>17303836</v>
      </c>
      <c r="U640" s="18">
        <f t="shared" si="619"/>
        <v>14379487.720000001</v>
      </c>
      <c r="V640" s="18">
        <f t="shared" si="626"/>
        <v>1581743.65</v>
      </c>
      <c r="W640" s="18">
        <v>0</v>
      </c>
      <c r="X640" s="18">
        <f t="shared" si="627"/>
        <v>8958420.8499999996</v>
      </c>
      <c r="Y640" s="18">
        <f t="shared" si="620"/>
        <v>3839323.22</v>
      </c>
      <c r="Z640" s="18">
        <v>0</v>
      </c>
      <c r="AA640" s="18">
        <v>0</v>
      </c>
      <c r="AB640" s="18">
        <f t="shared" si="621"/>
        <v>2924348.28</v>
      </c>
      <c r="AC640" s="18">
        <f t="shared" si="628"/>
        <v>321678.31</v>
      </c>
      <c r="AD640" s="18">
        <v>0</v>
      </c>
      <c r="AE640" s="18">
        <f t="shared" si="629"/>
        <v>1821868.98</v>
      </c>
      <c r="AF640" s="18">
        <f t="shared" si="622"/>
        <v>780800.99</v>
      </c>
      <c r="AG640" s="18">
        <v>0</v>
      </c>
      <c r="AH640" s="18">
        <v>0</v>
      </c>
      <c r="AI640" s="73">
        <v>0.83099999999999996</v>
      </c>
      <c r="AJ640" s="81">
        <f t="shared" si="623"/>
        <v>0.16900000000000001</v>
      </c>
      <c r="AK640" s="23">
        <f t="shared" si="597"/>
        <v>17303836</v>
      </c>
      <c r="AL640" s="22">
        <f t="shared" si="624"/>
        <v>14379487.720000001</v>
      </c>
      <c r="AM640" s="22">
        <f t="shared" si="625"/>
        <v>2924348.28</v>
      </c>
      <c r="AN640" s="74" t="b">
        <f t="shared" si="630"/>
        <v>1</v>
      </c>
      <c r="AO640" s="74" t="b">
        <f t="shared" si="631"/>
        <v>1</v>
      </c>
      <c r="AP640" s="74" t="b">
        <f t="shared" si="632"/>
        <v>1</v>
      </c>
      <c r="AQ640" s="5"/>
      <c r="AR640" s="28" t="s">
        <v>1156</v>
      </c>
      <c r="AS640" s="28" t="s">
        <v>1158</v>
      </c>
      <c r="AT640" t="b">
        <f t="shared" si="633"/>
        <v>1</v>
      </c>
      <c r="AU640" t="b">
        <f t="shared" si="634"/>
        <v>1</v>
      </c>
      <c r="AV640" t="b">
        <f t="shared" si="635"/>
        <v>1</v>
      </c>
      <c r="AW640" s="83">
        <f t="shared" si="610"/>
        <v>0.11</v>
      </c>
      <c r="AX640" s="83">
        <f t="shared" si="611"/>
        <v>0.11</v>
      </c>
      <c r="AY640" s="72" t="b">
        <f t="shared" si="612"/>
        <v>1</v>
      </c>
    </row>
    <row r="641" spans="1:51" ht="23.25" x14ac:dyDescent="0.35">
      <c r="A641" s="49">
        <v>936</v>
      </c>
      <c r="B641" s="77" t="s">
        <v>1078</v>
      </c>
      <c r="C641" s="50">
        <v>2485</v>
      </c>
      <c r="D641" s="51">
        <v>43798</v>
      </c>
      <c r="E641" s="52">
        <v>1187.9000000000001</v>
      </c>
      <c r="F641" s="53">
        <v>66</v>
      </c>
      <c r="G641" s="52">
        <v>1187.9000000000001</v>
      </c>
      <c r="H641" s="53">
        <v>66</v>
      </c>
      <c r="I641" s="54" t="s">
        <v>1168</v>
      </c>
      <c r="J641" s="54" t="s">
        <v>1169</v>
      </c>
      <c r="K641" s="55">
        <v>66</v>
      </c>
      <c r="L641" s="55">
        <v>66</v>
      </c>
      <c r="M641" s="56">
        <v>1187.9000000000001</v>
      </c>
      <c r="N641" s="39"/>
      <c r="O641" s="39"/>
      <c r="P641" s="39"/>
      <c r="Q641" s="56">
        <v>1187.9000000000001</v>
      </c>
      <c r="R641" s="57"/>
      <c r="S641" s="57"/>
      <c r="T641" s="18">
        <f t="shared" si="618"/>
        <v>128872895.2</v>
      </c>
      <c r="U641" s="18">
        <f t="shared" si="619"/>
        <v>107093375.91</v>
      </c>
      <c r="V641" s="18">
        <f t="shared" si="626"/>
        <v>11780271.35</v>
      </c>
      <c r="W641" s="18">
        <v>0</v>
      </c>
      <c r="X641" s="18">
        <f t="shared" si="627"/>
        <v>66719173.189999998</v>
      </c>
      <c r="Y641" s="18">
        <f t="shared" si="620"/>
        <v>28593931.370000001</v>
      </c>
      <c r="Z641" s="18">
        <v>0</v>
      </c>
      <c r="AA641" s="18">
        <v>0</v>
      </c>
      <c r="AB641" s="18">
        <f t="shared" si="621"/>
        <v>21779519.289999999</v>
      </c>
      <c r="AC641" s="18">
        <f t="shared" si="628"/>
        <v>2395747.12</v>
      </c>
      <c r="AD641" s="18">
        <v>0</v>
      </c>
      <c r="AE641" s="18">
        <f t="shared" si="629"/>
        <v>13568640.52</v>
      </c>
      <c r="AF641" s="18">
        <f t="shared" si="622"/>
        <v>5815131.6500000004</v>
      </c>
      <c r="AG641" s="18">
        <v>0</v>
      </c>
      <c r="AH641" s="18">
        <v>0</v>
      </c>
      <c r="AI641" s="73">
        <v>0.83099999999999996</v>
      </c>
      <c r="AJ641" s="81">
        <f t="shared" si="623"/>
        <v>0.16900000000000001</v>
      </c>
      <c r="AK641" s="23">
        <f t="shared" si="597"/>
        <v>128872895.2</v>
      </c>
      <c r="AL641" s="22">
        <f t="shared" si="624"/>
        <v>107093375.91</v>
      </c>
      <c r="AM641" s="22">
        <f t="shared" si="625"/>
        <v>21779519.289999999</v>
      </c>
      <c r="AN641" s="74" t="b">
        <f t="shared" si="630"/>
        <v>1</v>
      </c>
      <c r="AO641" s="74" t="b">
        <f t="shared" si="631"/>
        <v>1</v>
      </c>
      <c r="AP641" s="74" t="b">
        <f t="shared" si="632"/>
        <v>1</v>
      </c>
      <c r="AQ641" s="5"/>
      <c r="AR641" s="28" t="s">
        <v>1156</v>
      </c>
      <c r="AS641" s="28" t="s">
        <v>1158</v>
      </c>
      <c r="AT641" t="b">
        <f t="shared" si="633"/>
        <v>1</v>
      </c>
      <c r="AU641" t="b">
        <f t="shared" si="634"/>
        <v>1</v>
      </c>
      <c r="AV641" t="b">
        <f t="shared" si="635"/>
        <v>1</v>
      </c>
      <c r="AW641" s="83">
        <f t="shared" si="610"/>
        <v>0.11</v>
      </c>
      <c r="AX641" s="83">
        <f t="shared" si="611"/>
        <v>0.11</v>
      </c>
      <c r="AY641" s="72" t="b">
        <f t="shared" si="612"/>
        <v>1</v>
      </c>
    </row>
    <row r="642" spans="1:51" ht="23.25" x14ac:dyDescent="0.35">
      <c r="A642" s="49">
        <v>937</v>
      </c>
      <c r="B642" s="77" t="s">
        <v>1079</v>
      </c>
      <c r="C642" s="50">
        <v>2485</v>
      </c>
      <c r="D642" s="51">
        <v>43798</v>
      </c>
      <c r="E642" s="52">
        <v>1428.1</v>
      </c>
      <c r="F642" s="53">
        <v>104</v>
      </c>
      <c r="G642" s="52">
        <v>1428.1</v>
      </c>
      <c r="H642" s="53">
        <v>104</v>
      </c>
      <c r="I642" s="54" t="s">
        <v>1168</v>
      </c>
      <c r="J642" s="54" t="s">
        <v>1169</v>
      </c>
      <c r="K642" s="55">
        <v>104</v>
      </c>
      <c r="L642" s="55">
        <v>104</v>
      </c>
      <c r="M642" s="56">
        <v>1428.1</v>
      </c>
      <c r="N642" s="39"/>
      <c r="O642" s="39"/>
      <c r="P642" s="39"/>
      <c r="Q642" s="56">
        <v>1428.1</v>
      </c>
      <c r="R642" s="57"/>
      <c r="S642" s="57"/>
      <c r="T642" s="18">
        <f t="shared" si="618"/>
        <v>154931712.80000001</v>
      </c>
      <c r="U642" s="18">
        <f t="shared" si="619"/>
        <v>128748253.34</v>
      </c>
      <c r="V642" s="18">
        <f t="shared" si="626"/>
        <v>14162307.869999999</v>
      </c>
      <c r="W642" s="18">
        <v>0</v>
      </c>
      <c r="X642" s="18">
        <f t="shared" si="627"/>
        <v>80210161.829999998</v>
      </c>
      <c r="Y642" s="18">
        <f t="shared" si="620"/>
        <v>34375783.640000001</v>
      </c>
      <c r="Z642" s="18">
        <v>0</v>
      </c>
      <c r="AA642" s="18">
        <v>0</v>
      </c>
      <c r="AB642" s="18">
        <f t="shared" si="621"/>
        <v>26183459.460000001</v>
      </c>
      <c r="AC642" s="18">
        <f t="shared" si="628"/>
        <v>2880180.54</v>
      </c>
      <c r="AD642" s="18">
        <v>0</v>
      </c>
      <c r="AE642" s="18">
        <f t="shared" si="629"/>
        <v>16312295.24</v>
      </c>
      <c r="AF642" s="18">
        <f t="shared" si="622"/>
        <v>6990983.6799999997</v>
      </c>
      <c r="AG642" s="18">
        <v>0</v>
      </c>
      <c r="AH642" s="18">
        <v>0</v>
      </c>
      <c r="AI642" s="73">
        <v>0.83099999999999996</v>
      </c>
      <c r="AJ642" s="81">
        <f t="shared" si="623"/>
        <v>0.16900000000000001</v>
      </c>
      <c r="AK642" s="23">
        <f t="shared" si="597"/>
        <v>154931712.80000001</v>
      </c>
      <c r="AL642" s="22">
        <f t="shared" si="624"/>
        <v>128748253.34</v>
      </c>
      <c r="AM642" s="22">
        <f t="shared" si="625"/>
        <v>26183459.460000001</v>
      </c>
      <c r="AN642" s="74" t="b">
        <f t="shared" si="630"/>
        <v>1</v>
      </c>
      <c r="AO642" s="74" t="b">
        <f t="shared" si="631"/>
        <v>1</v>
      </c>
      <c r="AP642" s="74" t="b">
        <f t="shared" si="632"/>
        <v>1</v>
      </c>
      <c r="AQ642" s="5"/>
      <c r="AR642" s="28" t="s">
        <v>1156</v>
      </c>
      <c r="AS642" s="28" t="s">
        <v>1158</v>
      </c>
      <c r="AT642" t="b">
        <f t="shared" si="633"/>
        <v>1</v>
      </c>
      <c r="AU642" t="b">
        <f t="shared" si="634"/>
        <v>1</v>
      </c>
      <c r="AV642" t="b">
        <f t="shared" si="635"/>
        <v>1</v>
      </c>
      <c r="AW642" s="83">
        <f t="shared" si="610"/>
        <v>0.11</v>
      </c>
      <c r="AX642" s="83">
        <f t="shared" si="611"/>
        <v>0.11</v>
      </c>
      <c r="AY642" s="72" t="b">
        <f t="shared" si="612"/>
        <v>1</v>
      </c>
    </row>
    <row r="643" spans="1:51" ht="23.25" x14ac:dyDescent="0.35">
      <c r="A643" s="49">
        <v>938</v>
      </c>
      <c r="B643" s="77" t="s">
        <v>1080</v>
      </c>
      <c r="C643" s="50">
        <v>2485</v>
      </c>
      <c r="D643" s="51">
        <v>43798</v>
      </c>
      <c r="E643" s="52">
        <v>486.9</v>
      </c>
      <c r="F643" s="53">
        <v>56</v>
      </c>
      <c r="G643" s="52">
        <v>486.9</v>
      </c>
      <c r="H643" s="53">
        <v>56</v>
      </c>
      <c r="I643" s="54" t="s">
        <v>1168</v>
      </c>
      <c r="J643" s="54" t="s">
        <v>1169</v>
      </c>
      <c r="K643" s="55">
        <v>56</v>
      </c>
      <c r="L643" s="55">
        <v>56</v>
      </c>
      <c r="M643" s="56">
        <v>486.9</v>
      </c>
      <c r="N643" s="39"/>
      <c r="O643" s="39"/>
      <c r="P643" s="39"/>
      <c r="Q643" s="56">
        <v>486.9</v>
      </c>
      <c r="R643" s="57"/>
      <c r="S643" s="57"/>
      <c r="T643" s="18">
        <f t="shared" si="618"/>
        <v>52822807.200000003</v>
      </c>
      <c r="U643" s="18">
        <f t="shared" si="619"/>
        <v>43895752.780000001</v>
      </c>
      <c r="V643" s="18">
        <f t="shared" si="626"/>
        <v>4828532.8099999996</v>
      </c>
      <c r="W643" s="18">
        <v>0</v>
      </c>
      <c r="X643" s="18">
        <f t="shared" si="627"/>
        <v>27347053.98</v>
      </c>
      <c r="Y643" s="18">
        <f t="shared" si="620"/>
        <v>11720165.99</v>
      </c>
      <c r="Z643" s="18">
        <v>0</v>
      </c>
      <c r="AA643" s="18">
        <v>0</v>
      </c>
      <c r="AB643" s="18">
        <f t="shared" si="621"/>
        <v>8927054.4199999999</v>
      </c>
      <c r="AC643" s="18">
        <f t="shared" si="628"/>
        <v>981975.99</v>
      </c>
      <c r="AD643" s="18">
        <v>0</v>
      </c>
      <c r="AE643" s="18">
        <f t="shared" si="629"/>
        <v>5561554.9000000004</v>
      </c>
      <c r="AF643" s="18">
        <f t="shared" si="622"/>
        <v>2383523.5299999998</v>
      </c>
      <c r="AG643" s="18">
        <v>0</v>
      </c>
      <c r="AH643" s="18">
        <v>0</v>
      </c>
      <c r="AI643" s="73">
        <v>0.83099999999999996</v>
      </c>
      <c r="AJ643" s="81">
        <f t="shared" si="623"/>
        <v>0.16900000000000001</v>
      </c>
      <c r="AK643" s="23">
        <f t="shared" si="597"/>
        <v>52822807.200000003</v>
      </c>
      <c r="AL643" s="22">
        <f t="shared" si="624"/>
        <v>43895752.780000001</v>
      </c>
      <c r="AM643" s="22">
        <f t="shared" si="625"/>
        <v>8927054.4199999999</v>
      </c>
      <c r="AN643" s="74" t="b">
        <f t="shared" si="630"/>
        <v>1</v>
      </c>
      <c r="AO643" s="74" t="b">
        <f t="shared" si="631"/>
        <v>1</v>
      </c>
      <c r="AP643" s="74" t="b">
        <f t="shared" si="632"/>
        <v>1</v>
      </c>
      <c r="AQ643" s="5"/>
      <c r="AR643" s="28" t="s">
        <v>1156</v>
      </c>
      <c r="AS643" s="28" t="s">
        <v>1158</v>
      </c>
      <c r="AT643" t="b">
        <f t="shared" si="633"/>
        <v>1</v>
      </c>
      <c r="AU643" t="b">
        <f t="shared" si="634"/>
        <v>1</v>
      </c>
      <c r="AV643" t="b">
        <f t="shared" si="635"/>
        <v>1</v>
      </c>
      <c r="AW643" s="83">
        <f t="shared" si="610"/>
        <v>0.11</v>
      </c>
      <c r="AX643" s="83">
        <f t="shared" si="611"/>
        <v>0.11</v>
      </c>
      <c r="AY643" s="72" t="b">
        <f t="shared" si="612"/>
        <v>1</v>
      </c>
    </row>
    <row r="644" spans="1:51" ht="23.25" x14ac:dyDescent="0.35">
      <c r="A644" s="49">
        <v>939</v>
      </c>
      <c r="B644" s="77" t="s">
        <v>1081</v>
      </c>
      <c r="C644" s="50">
        <v>2485</v>
      </c>
      <c r="D644" s="51">
        <v>43798</v>
      </c>
      <c r="E644" s="52">
        <v>221.1</v>
      </c>
      <c r="F644" s="53">
        <v>9</v>
      </c>
      <c r="G644" s="52">
        <v>221.1</v>
      </c>
      <c r="H644" s="53">
        <v>9</v>
      </c>
      <c r="I644" s="54" t="s">
        <v>1168</v>
      </c>
      <c r="J644" s="54" t="s">
        <v>1169</v>
      </c>
      <c r="K644" s="55">
        <v>9</v>
      </c>
      <c r="L644" s="55">
        <v>9</v>
      </c>
      <c r="M644" s="56">
        <v>221.1</v>
      </c>
      <c r="N644" s="39"/>
      <c r="O644" s="39"/>
      <c r="P644" s="39"/>
      <c r="Q644" s="56">
        <v>221.1</v>
      </c>
      <c r="R644" s="57"/>
      <c r="S644" s="57"/>
      <c r="T644" s="18">
        <f t="shared" si="618"/>
        <v>23986696.800000001</v>
      </c>
      <c r="U644" s="18">
        <f t="shared" si="619"/>
        <v>19932945.039999999</v>
      </c>
      <c r="V644" s="18">
        <f t="shared" si="626"/>
        <v>2192623.9500000002</v>
      </c>
      <c r="W644" s="18">
        <v>0</v>
      </c>
      <c r="X644" s="18">
        <f t="shared" si="627"/>
        <v>12418224.76</v>
      </c>
      <c r="Y644" s="18">
        <f t="shared" si="620"/>
        <v>5322096.33</v>
      </c>
      <c r="Z644" s="18">
        <v>0</v>
      </c>
      <c r="AA644" s="18">
        <v>0</v>
      </c>
      <c r="AB644" s="18">
        <f t="shared" si="621"/>
        <v>4053751.76</v>
      </c>
      <c r="AC644" s="18">
        <f t="shared" si="628"/>
        <v>445912.69</v>
      </c>
      <c r="AD644" s="18">
        <v>0</v>
      </c>
      <c r="AE644" s="18">
        <f t="shared" si="629"/>
        <v>2525487.35</v>
      </c>
      <c r="AF644" s="18">
        <f t="shared" si="622"/>
        <v>1082351.72</v>
      </c>
      <c r="AG644" s="18">
        <v>0</v>
      </c>
      <c r="AH644" s="18">
        <v>0</v>
      </c>
      <c r="AI644" s="73">
        <v>0.83099999999999996</v>
      </c>
      <c r="AJ644" s="81">
        <f t="shared" si="623"/>
        <v>0.16900000000000001</v>
      </c>
      <c r="AK644" s="23">
        <f t="shared" si="597"/>
        <v>23986696.800000001</v>
      </c>
      <c r="AL644" s="22">
        <f t="shared" si="624"/>
        <v>19932945.039999999</v>
      </c>
      <c r="AM644" s="22">
        <f t="shared" si="625"/>
        <v>4053751.76</v>
      </c>
      <c r="AN644" s="74" t="b">
        <f t="shared" si="630"/>
        <v>1</v>
      </c>
      <c r="AO644" s="74" t="b">
        <f t="shared" si="631"/>
        <v>1</v>
      </c>
      <c r="AP644" s="74" t="b">
        <f t="shared" si="632"/>
        <v>1</v>
      </c>
      <c r="AQ644" s="5"/>
      <c r="AR644" s="28" t="s">
        <v>1156</v>
      </c>
      <c r="AS644" s="28" t="s">
        <v>1158</v>
      </c>
      <c r="AT644" t="b">
        <f t="shared" si="633"/>
        <v>1</v>
      </c>
      <c r="AU644" t="b">
        <f t="shared" si="634"/>
        <v>1</v>
      </c>
      <c r="AV644" t="b">
        <f t="shared" si="635"/>
        <v>1</v>
      </c>
      <c r="AW644" s="83">
        <f t="shared" si="610"/>
        <v>0.11</v>
      </c>
      <c r="AX644" s="83">
        <f t="shared" si="611"/>
        <v>0.11</v>
      </c>
      <c r="AY644" s="72" t="b">
        <f t="shared" si="612"/>
        <v>1</v>
      </c>
    </row>
    <row r="645" spans="1:51" ht="23.25" x14ac:dyDescent="0.35">
      <c r="A645" s="49">
        <v>940</v>
      </c>
      <c r="B645" s="77" t="s">
        <v>1082</v>
      </c>
      <c r="C645" s="50">
        <v>1917</v>
      </c>
      <c r="D645" s="51">
        <v>43398</v>
      </c>
      <c r="E645" s="52">
        <v>52.7</v>
      </c>
      <c r="F645" s="53">
        <v>6</v>
      </c>
      <c r="G645" s="52">
        <v>52.7</v>
      </c>
      <c r="H645" s="53">
        <v>6</v>
      </c>
      <c r="I645" s="54" t="s">
        <v>1168</v>
      </c>
      <c r="J645" s="54" t="s">
        <v>1169</v>
      </c>
      <c r="K645" s="55">
        <v>6</v>
      </c>
      <c r="L645" s="55">
        <v>6</v>
      </c>
      <c r="M645" s="56">
        <v>52.7</v>
      </c>
      <c r="N645" s="39"/>
      <c r="O645" s="39"/>
      <c r="P645" s="39"/>
      <c r="Q645" s="56">
        <v>52.7</v>
      </c>
      <c r="R645" s="57"/>
      <c r="S645" s="57"/>
      <c r="T645" s="18">
        <f t="shared" si="618"/>
        <v>5717317.5999999996</v>
      </c>
      <c r="U645" s="18">
        <f t="shared" si="619"/>
        <v>4751090.93</v>
      </c>
      <c r="V645" s="18">
        <f t="shared" si="626"/>
        <v>522620</v>
      </c>
      <c r="W645" s="18">
        <v>0</v>
      </c>
      <c r="X645" s="18">
        <f t="shared" si="627"/>
        <v>2959929.65</v>
      </c>
      <c r="Y645" s="18">
        <f t="shared" si="620"/>
        <v>1268541.28</v>
      </c>
      <c r="Z645" s="18">
        <v>0</v>
      </c>
      <c r="AA645" s="18">
        <v>0</v>
      </c>
      <c r="AB645" s="18">
        <f t="shared" si="621"/>
        <v>966226.67</v>
      </c>
      <c r="AC645" s="18">
        <f t="shared" si="628"/>
        <v>106284.93</v>
      </c>
      <c r="AD645" s="18">
        <v>0</v>
      </c>
      <c r="AE645" s="18">
        <f t="shared" si="629"/>
        <v>601959.22</v>
      </c>
      <c r="AF645" s="18">
        <f t="shared" si="622"/>
        <v>257982.52</v>
      </c>
      <c r="AG645" s="18">
        <v>0</v>
      </c>
      <c r="AH645" s="18">
        <v>0</v>
      </c>
      <c r="AI645" s="73">
        <v>0.83099999999999996</v>
      </c>
      <c r="AJ645" s="81">
        <f t="shared" si="623"/>
        <v>0.16900000000000001</v>
      </c>
      <c r="AK645" s="23">
        <f t="shared" si="597"/>
        <v>5717317.5999999996</v>
      </c>
      <c r="AL645" s="22">
        <f t="shared" si="624"/>
        <v>4751090.93</v>
      </c>
      <c r="AM645" s="22">
        <f t="shared" si="625"/>
        <v>966226.67</v>
      </c>
      <c r="AN645" s="74" t="b">
        <f t="shared" si="630"/>
        <v>1</v>
      </c>
      <c r="AO645" s="74" t="b">
        <f t="shared" si="631"/>
        <v>1</v>
      </c>
      <c r="AP645" s="74" t="b">
        <f t="shared" si="632"/>
        <v>1</v>
      </c>
      <c r="AQ645" s="5"/>
      <c r="AR645" s="28" t="s">
        <v>1156</v>
      </c>
      <c r="AS645" s="28" t="s">
        <v>1158</v>
      </c>
      <c r="AT645" t="b">
        <f t="shared" si="633"/>
        <v>1</v>
      </c>
      <c r="AU645" t="b">
        <f t="shared" si="634"/>
        <v>1</v>
      </c>
      <c r="AV645" t="b">
        <f t="shared" si="635"/>
        <v>1</v>
      </c>
      <c r="AW645" s="83">
        <f t="shared" si="610"/>
        <v>0.11</v>
      </c>
      <c r="AX645" s="83">
        <f t="shared" si="611"/>
        <v>0.11</v>
      </c>
      <c r="AY645" s="72" t="b">
        <f t="shared" si="612"/>
        <v>1</v>
      </c>
    </row>
    <row r="646" spans="1:51" ht="23.25" x14ac:dyDescent="0.35">
      <c r="A646" s="49">
        <v>941</v>
      </c>
      <c r="B646" s="77" t="s">
        <v>1083</v>
      </c>
      <c r="C646" s="50">
        <v>1919</v>
      </c>
      <c r="D646" s="51">
        <v>43398</v>
      </c>
      <c r="E646" s="52">
        <v>96</v>
      </c>
      <c r="F646" s="53">
        <v>0</v>
      </c>
      <c r="G646" s="52">
        <v>96</v>
      </c>
      <c r="H646" s="53">
        <v>0</v>
      </c>
      <c r="I646" s="54" t="s">
        <v>1168</v>
      </c>
      <c r="J646" s="54" t="s">
        <v>1169</v>
      </c>
      <c r="K646" s="55">
        <v>0</v>
      </c>
      <c r="L646" s="55">
        <v>0</v>
      </c>
      <c r="M646" s="56">
        <v>96</v>
      </c>
      <c r="N646" s="39"/>
      <c r="O646" s="39"/>
      <c r="P646" s="39"/>
      <c r="Q646" s="56">
        <v>96</v>
      </c>
      <c r="R646" s="57"/>
      <c r="S646" s="57"/>
      <c r="T646" s="18">
        <f t="shared" si="618"/>
        <v>10414848</v>
      </c>
      <c r="U646" s="18">
        <f t="shared" si="619"/>
        <v>8654738.6899999995</v>
      </c>
      <c r="V646" s="18">
        <f t="shared" si="626"/>
        <v>952021.26</v>
      </c>
      <c r="W646" s="18">
        <v>0</v>
      </c>
      <c r="X646" s="18">
        <f t="shared" si="627"/>
        <v>5391902.2000000002</v>
      </c>
      <c r="Y646" s="18">
        <f t="shared" si="620"/>
        <v>2310815.23</v>
      </c>
      <c r="Z646" s="18">
        <v>0</v>
      </c>
      <c r="AA646" s="18">
        <v>0</v>
      </c>
      <c r="AB646" s="18">
        <f t="shared" si="621"/>
        <v>1760109.31</v>
      </c>
      <c r="AC646" s="18">
        <f t="shared" si="628"/>
        <v>193612.02</v>
      </c>
      <c r="AD646" s="18">
        <v>0</v>
      </c>
      <c r="AE646" s="18">
        <f t="shared" si="629"/>
        <v>1096548.1000000001</v>
      </c>
      <c r="AF646" s="18">
        <f t="shared" si="622"/>
        <v>469949.19</v>
      </c>
      <c r="AG646" s="18">
        <v>0</v>
      </c>
      <c r="AH646" s="18">
        <v>0</v>
      </c>
      <c r="AI646" s="73">
        <v>0.83099999999999996</v>
      </c>
      <c r="AJ646" s="81">
        <f t="shared" si="623"/>
        <v>0.16900000000000001</v>
      </c>
      <c r="AK646" s="23">
        <f t="shared" si="597"/>
        <v>10414848</v>
      </c>
      <c r="AL646" s="22">
        <f t="shared" si="624"/>
        <v>8654738.6899999995</v>
      </c>
      <c r="AM646" s="22">
        <f t="shared" si="625"/>
        <v>1760109.31</v>
      </c>
      <c r="AN646" s="74" t="b">
        <f t="shared" si="630"/>
        <v>1</v>
      </c>
      <c r="AO646" s="74" t="b">
        <f t="shared" si="631"/>
        <v>1</v>
      </c>
      <c r="AP646" s="74" t="b">
        <f t="shared" si="632"/>
        <v>1</v>
      </c>
      <c r="AQ646" s="5"/>
      <c r="AR646" s="28" t="s">
        <v>1156</v>
      </c>
      <c r="AS646" s="28" t="s">
        <v>1158</v>
      </c>
      <c r="AT646" t="b">
        <f t="shared" si="633"/>
        <v>1</v>
      </c>
      <c r="AU646" t="b">
        <f t="shared" si="634"/>
        <v>1</v>
      </c>
      <c r="AV646" t="b">
        <f t="shared" si="635"/>
        <v>1</v>
      </c>
      <c r="AW646" s="83">
        <f t="shared" si="610"/>
        <v>0.11</v>
      </c>
      <c r="AX646" s="83">
        <f t="shared" si="611"/>
        <v>0.11</v>
      </c>
      <c r="AY646" s="72" t="b">
        <f t="shared" si="612"/>
        <v>1</v>
      </c>
    </row>
    <row r="647" spans="1:51" ht="23.25" x14ac:dyDescent="0.35">
      <c r="A647" s="49">
        <v>942</v>
      </c>
      <c r="B647" s="77" t="s">
        <v>1084</v>
      </c>
      <c r="C647" s="50">
        <v>1918</v>
      </c>
      <c r="D647" s="51">
        <v>43398</v>
      </c>
      <c r="E647" s="52">
        <v>137.19999999999999</v>
      </c>
      <c r="F647" s="53">
        <v>2</v>
      </c>
      <c r="G647" s="52">
        <v>137.19999999999999</v>
      </c>
      <c r="H647" s="53">
        <v>2</v>
      </c>
      <c r="I647" s="54" t="s">
        <v>1168</v>
      </c>
      <c r="J647" s="54" t="s">
        <v>1169</v>
      </c>
      <c r="K647" s="55">
        <v>2</v>
      </c>
      <c r="L647" s="55">
        <v>2</v>
      </c>
      <c r="M647" s="56">
        <v>137.19999999999999</v>
      </c>
      <c r="N647" s="39"/>
      <c r="O647" s="39"/>
      <c r="P647" s="39"/>
      <c r="Q647" s="56">
        <v>137.19999999999999</v>
      </c>
      <c r="R647" s="57"/>
      <c r="S647" s="57"/>
      <c r="T647" s="18">
        <f t="shared" si="618"/>
        <v>14884553.6</v>
      </c>
      <c r="U647" s="18">
        <f t="shared" si="619"/>
        <v>12369064.039999999</v>
      </c>
      <c r="V647" s="18">
        <f t="shared" si="626"/>
        <v>1360597.04</v>
      </c>
      <c r="W647" s="18">
        <v>0</v>
      </c>
      <c r="X647" s="18">
        <f t="shared" si="627"/>
        <v>7705926.9000000004</v>
      </c>
      <c r="Y647" s="18">
        <f t="shared" si="620"/>
        <v>3302540.1</v>
      </c>
      <c r="Z647" s="18">
        <v>0</v>
      </c>
      <c r="AA647" s="18">
        <v>0</v>
      </c>
      <c r="AB647" s="18">
        <f t="shared" si="621"/>
        <v>2515489.56</v>
      </c>
      <c r="AC647" s="18">
        <f t="shared" si="628"/>
        <v>276703.84999999998</v>
      </c>
      <c r="AD647" s="18">
        <v>0</v>
      </c>
      <c r="AE647" s="18">
        <f t="shared" si="629"/>
        <v>1567150</v>
      </c>
      <c r="AF647" s="18">
        <f t="shared" si="622"/>
        <v>671635.71</v>
      </c>
      <c r="AG647" s="18">
        <v>0</v>
      </c>
      <c r="AH647" s="18">
        <v>0</v>
      </c>
      <c r="AI647" s="73">
        <v>0.83099999999999996</v>
      </c>
      <c r="AJ647" s="81">
        <f t="shared" si="623"/>
        <v>0.16900000000000001</v>
      </c>
      <c r="AK647" s="23">
        <f t="shared" si="597"/>
        <v>14884553.6</v>
      </c>
      <c r="AL647" s="22">
        <f t="shared" si="624"/>
        <v>12369064.039999999</v>
      </c>
      <c r="AM647" s="22">
        <f t="shared" si="625"/>
        <v>2515489.56</v>
      </c>
      <c r="AN647" s="74" t="b">
        <f t="shared" si="630"/>
        <v>1</v>
      </c>
      <c r="AO647" s="74" t="b">
        <f t="shared" si="631"/>
        <v>1</v>
      </c>
      <c r="AP647" s="74" t="b">
        <f t="shared" si="632"/>
        <v>1</v>
      </c>
      <c r="AQ647" s="5"/>
      <c r="AR647" s="28" t="s">
        <v>1156</v>
      </c>
      <c r="AS647" s="28" t="s">
        <v>1158</v>
      </c>
      <c r="AT647" t="b">
        <f t="shared" si="633"/>
        <v>1</v>
      </c>
      <c r="AU647" t="b">
        <f t="shared" si="634"/>
        <v>1</v>
      </c>
      <c r="AV647" t="b">
        <f t="shared" si="635"/>
        <v>1</v>
      </c>
      <c r="AW647" s="83">
        <f t="shared" si="610"/>
        <v>0.11</v>
      </c>
      <c r="AX647" s="83">
        <f t="shared" si="611"/>
        <v>0.11</v>
      </c>
      <c r="AY647" s="72" t="b">
        <f t="shared" si="612"/>
        <v>1</v>
      </c>
    </row>
    <row r="648" spans="1:51" ht="23.25" x14ac:dyDescent="0.35">
      <c r="A648" s="49">
        <v>943</v>
      </c>
      <c r="B648" s="77" t="s">
        <v>1085</v>
      </c>
      <c r="C648" s="50">
        <v>1916</v>
      </c>
      <c r="D648" s="51">
        <v>43398</v>
      </c>
      <c r="E648" s="52">
        <v>209.4</v>
      </c>
      <c r="F648" s="53">
        <v>10</v>
      </c>
      <c r="G648" s="52">
        <v>209.4</v>
      </c>
      <c r="H648" s="53">
        <v>10</v>
      </c>
      <c r="I648" s="54" t="s">
        <v>1168</v>
      </c>
      <c r="J648" s="54" t="s">
        <v>1169</v>
      </c>
      <c r="K648" s="55">
        <v>10</v>
      </c>
      <c r="L648" s="55">
        <v>10</v>
      </c>
      <c r="M648" s="56">
        <v>209.4</v>
      </c>
      <c r="N648" s="39"/>
      <c r="O648" s="39"/>
      <c r="P648" s="39"/>
      <c r="Q648" s="56">
        <v>209.4</v>
      </c>
      <c r="R648" s="57"/>
      <c r="S648" s="57"/>
      <c r="T648" s="18">
        <f t="shared" si="618"/>
        <v>22717387.199999999</v>
      </c>
      <c r="U648" s="18">
        <f t="shared" si="619"/>
        <v>18878148.760000002</v>
      </c>
      <c r="V648" s="18">
        <f t="shared" si="626"/>
        <v>2076596.36</v>
      </c>
      <c r="W648" s="18">
        <v>0</v>
      </c>
      <c r="X648" s="18">
        <f t="shared" si="627"/>
        <v>11761086.68</v>
      </c>
      <c r="Y648" s="18">
        <f t="shared" si="620"/>
        <v>5040465.72</v>
      </c>
      <c r="Z648" s="18">
        <v>0</v>
      </c>
      <c r="AA648" s="18">
        <v>0</v>
      </c>
      <c r="AB648" s="18">
        <f t="shared" si="621"/>
        <v>3839238.44</v>
      </c>
      <c r="AC648" s="18">
        <f t="shared" si="628"/>
        <v>422316.23</v>
      </c>
      <c r="AD648" s="18">
        <v>0</v>
      </c>
      <c r="AE648" s="18">
        <f t="shared" si="629"/>
        <v>2391845.5499999998</v>
      </c>
      <c r="AF648" s="18">
        <f t="shared" si="622"/>
        <v>1025076.66</v>
      </c>
      <c r="AG648" s="18">
        <v>0</v>
      </c>
      <c r="AH648" s="18">
        <v>0</v>
      </c>
      <c r="AI648" s="73">
        <v>0.83099999999999996</v>
      </c>
      <c r="AJ648" s="81">
        <f t="shared" si="623"/>
        <v>0.16900000000000001</v>
      </c>
      <c r="AK648" s="23">
        <f t="shared" si="597"/>
        <v>22717387.199999999</v>
      </c>
      <c r="AL648" s="22">
        <f t="shared" si="624"/>
        <v>18878148.760000002</v>
      </c>
      <c r="AM648" s="22">
        <f t="shared" si="625"/>
        <v>3839238.44</v>
      </c>
      <c r="AN648" s="74" t="b">
        <f t="shared" si="630"/>
        <v>1</v>
      </c>
      <c r="AO648" s="74" t="b">
        <f t="shared" si="631"/>
        <v>1</v>
      </c>
      <c r="AP648" s="74" t="b">
        <f t="shared" si="632"/>
        <v>1</v>
      </c>
      <c r="AQ648" s="5"/>
      <c r="AR648" s="28" t="s">
        <v>1156</v>
      </c>
      <c r="AS648" s="28" t="s">
        <v>1158</v>
      </c>
      <c r="AT648" t="b">
        <f t="shared" si="633"/>
        <v>1</v>
      </c>
      <c r="AU648" t="b">
        <f t="shared" si="634"/>
        <v>1</v>
      </c>
      <c r="AV648" t="b">
        <f t="shared" si="635"/>
        <v>1</v>
      </c>
      <c r="AW648" s="83">
        <f t="shared" si="610"/>
        <v>0.11</v>
      </c>
      <c r="AX648" s="83">
        <f t="shared" si="611"/>
        <v>0.11</v>
      </c>
      <c r="AY648" s="72" t="b">
        <f t="shared" si="612"/>
        <v>1</v>
      </c>
    </row>
    <row r="649" spans="1:51" ht="23.25" x14ac:dyDescent="0.35">
      <c r="A649" s="49">
        <v>944</v>
      </c>
      <c r="B649" s="77" t="s">
        <v>1086</v>
      </c>
      <c r="C649" s="50">
        <v>1915</v>
      </c>
      <c r="D649" s="51">
        <v>43398</v>
      </c>
      <c r="E649" s="52">
        <v>261.10000000000002</v>
      </c>
      <c r="F649" s="53">
        <v>8</v>
      </c>
      <c r="G649" s="52">
        <v>261.10000000000002</v>
      </c>
      <c r="H649" s="53">
        <v>8</v>
      </c>
      <c r="I649" s="54" t="s">
        <v>1168</v>
      </c>
      <c r="J649" s="54" t="s">
        <v>1169</v>
      </c>
      <c r="K649" s="55">
        <v>8</v>
      </c>
      <c r="L649" s="55">
        <v>8</v>
      </c>
      <c r="M649" s="56">
        <v>261.10000000000002</v>
      </c>
      <c r="N649" s="39"/>
      <c r="O649" s="39"/>
      <c r="P649" s="39"/>
      <c r="Q649" s="56">
        <v>261.10000000000002</v>
      </c>
      <c r="R649" s="57"/>
      <c r="S649" s="57"/>
      <c r="T649" s="18">
        <f t="shared" si="618"/>
        <v>28326216.800000001</v>
      </c>
      <c r="U649" s="18">
        <f t="shared" si="619"/>
        <v>23539086.16</v>
      </c>
      <c r="V649" s="18">
        <f t="shared" si="626"/>
        <v>2589299.48</v>
      </c>
      <c r="W649" s="18">
        <v>0</v>
      </c>
      <c r="X649" s="18">
        <f t="shared" si="627"/>
        <v>14664850.68</v>
      </c>
      <c r="Y649" s="18">
        <f t="shared" si="620"/>
        <v>6284936</v>
      </c>
      <c r="Z649" s="18">
        <v>0</v>
      </c>
      <c r="AA649" s="18">
        <v>0</v>
      </c>
      <c r="AB649" s="18">
        <f t="shared" si="621"/>
        <v>4787130.6399999997</v>
      </c>
      <c r="AC649" s="18">
        <f t="shared" si="628"/>
        <v>526584.37</v>
      </c>
      <c r="AD649" s="18">
        <v>0</v>
      </c>
      <c r="AE649" s="18">
        <f t="shared" si="629"/>
        <v>2982382.39</v>
      </c>
      <c r="AF649" s="18">
        <f t="shared" si="622"/>
        <v>1278163.8799999999</v>
      </c>
      <c r="AG649" s="18">
        <v>0</v>
      </c>
      <c r="AH649" s="18">
        <v>0</v>
      </c>
      <c r="AI649" s="73">
        <v>0.83099999999999996</v>
      </c>
      <c r="AJ649" s="81">
        <f t="shared" si="623"/>
        <v>0.16900000000000001</v>
      </c>
      <c r="AK649" s="23">
        <f t="shared" ref="AK649:AK722" si="636">G649*108488</f>
        <v>28326216.800000001</v>
      </c>
      <c r="AL649" s="22">
        <f t="shared" si="624"/>
        <v>23539086.16</v>
      </c>
      <c r="AM649" s="22">
        <f t="shared" si="625"/>
        <v>4787130.6399999997</v>
      </c>
      <c r="AN649" s="74" t="b">
        <f t="shared" si="630"/>
        <v>1</v>
      </c>
      <c r="AO649" s="74" t="b">
        <f t="shared" si="631"/>
        <v>1</v>
      </c>
      <c r="AP649" s="74" t="b">
        <f t="shared" si="632"/>
        <v>1</v>
      </c>
      <c r="AQ649" s="5"/>
      <c r="AR649" s="28" t="s">
        <v>1156</v>
      </c>
      <c r="AS649" s="28" t="s">
        <v>1158</v>
      </c>
      <c r="AT649" t="b">
        <f t="shared" si="633"/>
        <v>1</v>
      </c>
      <c r="AU649" t="b">
        <f t="shared" si="634"/>
        <v>1</v>
      </c>
      <c r="AV649" t="b">
        <f t="shared" si="635"/>
        <v>1</v>
      </c>
      <c r="AW649" s="83">
        <f t="shared" si="610"/>
        <v>0.11</v>
      </c>
      <c r="AX649" s="83">
        <f t="shared" si="611"/>
        <v>0.11</v>
      </c>
      <c r="AY649" s="72" t="b">
        <f t="shared" si="612"/>
        <v>1</v>
      </c>
    </row>
    <row r="650" spans="1:51" ht="23.25" x14ac:dyDescent="0.35">
      <c r="A650" s="49">
        <v>945</v>
      </c>
      <c r="B650" s="77" t="s">
        <v>1087</v>
      </c>
      <c r="C650" s="50">
        <v>2486</v>
      </c>
      <c r="D650" s="51">
        <v>43798</v>
      </c>
      <c r="E650" s="52">
        <v>89.2</v>
      </c>
      <c r="F650" s="53">
        <v>5</v>
      </c>
      <c r="G650" s="52">
        <v>89.2</v>
      </c>
      <c r="H650" s="53">
        <v>5</v>
      </c>
      <c r="I650" s="54" t="s">
        <v>1168</v>
      </c>
      <c r="J650" s="54" t="s">
        <v>1169</v>
      </c>
      <c r="K650" s="55">
        <v>5</v>
      </c>
      <c r="L650" s="55">
        <v>5</v>
      </c>
      <c r="M650" s="56">
        <v>89.2</v>
      </c>
      <c r="N650" s="39"/>
      <c r="O650" s="39"/>
      <c r="P650" s="39"/>
      <c r="Q650" s="56">
        <v>89.2</v>
      </c>
      <c r="R650" s="57"/>
      <c r="S650" s="57"/>
      <c r="T650" s="18">
        <f t="shared" si="618"/>
        <v>9677129.5999999996</v>
      </c>
      <c r="U650" s="18">
        <f t="shared" si="619"/>
        <v>8041694.7000000002</v>
      </c>
      <c r="V650" s="18">
        <f t="shared" si="626"/>
        <v>884586.42</v>
      </c>
      <c r="W650" s="18">
        <v>0</v>
      </c>
      <c r="X650" s="18">
        <f t="shared" si="627"/>
        <v>5009975.8</v>
      </c>
      <c r="Y650" s="18">
        <f t="shared" si="620"/>
        <v>2147132.48</v>
      </c>
      <c r="Z650" s="18">
        <v>0</v>
      </c>
      <c r="AA650" s="18">
        <v>0</v>
      </c>
      <c r="AB650" s="18">
        <f t="shared" si="621"/>
        <v>1635434.9</v>
      </c>
      <c r="AC650" s="18">
        <f t="shared" si="628"/>
        <v>179897.84</v>
      </c>
      <c r="AD650" s="18">
        <v>0</v>
      </c>
      <c r="AE650" s="18">
        <f t="shared" si="629"/>
        <v>1018875.94</v>
      </c>
      <c r="AF650" s="18">
        <f t="shared" si="622"/>
        <v>436661.12</v>
      </c>
      <c r="AG650" s="18">
        <v>0</v>
      </c>
      <c r="AH650" s="18">
        <v>0</v>
      </c>
      <c r="AI650" s="73">
        <v>0.83099999999999996</v>
      </c>
      <c r="AJ650" s="81">
        <f t="shared" si="623"/>
        <v>0.16900000000000001</v>
      </c>
      <c r="AK650" s="23">
        <f t="shared" si="636"/>
        <v>9677129.5999999996</v>
      </c>
      <c r="AL650" s="22">
        <f t="shared" si="624"/>
        <v>8041694.7000000002</v>
      </c>
      <c r="AM650" s="22">
        <f t="shared" si="625"/>
        <v>1635434.9</v>
      </c>
      <c r="AN650" s="74" t="b">
        <f t="shared" si="630"/>
        <v>1</v>
      </c>
      <c r="AO650" s="74" t="b">
        <f t="shared" si="631"/>
        <v>1</v>
      </c>
      <c r="AP650" s="74" t="b">
        <f t="shared" si="632"/>
        <v>1</v>
      </c>
      <c r="AQ650" s="5"/>
      <c r="AR650" s="28" t="s">
        <v>1156</v>
      </c>
      <c r="AS650" s="28" t="s">
        <v>1158</v>
      </c>
      <c r="AT650" t="b">
        <f t="shared" si="633"/>
        <v>1</v>
      </c>
      <c r="AU650" t="b">
        <f t="shared" si="634"/>
        <v>1</v>
      </c>
      <c r="AV650" t="b">
        <f t="shared" si="635"/>
        <v>1</v>
      </c>
      <c r="AW650" s="83">
        <f t="shared" si="610"/>
        <v>0.11</v>
      </c>
      <c r="AX650" s="83">
        <f t="shared" si="611"/>
        <v>0.11</v>
      </c>
      <c r="AY650" s="72" t="b">
        <f t="shared" si="612"/>
        <v>1</v>
      </c>
    </row>
    <row r="651" spans="1:51" ht="23.25" x14ac:dyDescent="0.35">
      <c r="A651" s="49">
        <v>957</v>
      </c>
      <c r="B651" s="77" t="s">
        <v>1099</v>
      </c>
      <c r="C651" s="50">
        <v>1910</v>
      </c>
      <c r="D651" s="51">
        <v>43398</v>
      </c>
      <c r="E651" s="52">
        <v>166</v>
      </c>
      <c r="F651" s="53">
        <v>8</v>
      </c>
      <c r="G651" s="52">
        <v>166</v>
      </c>
      <c r="H651" s="53">
        <v>8</v>
      </c>
      <c r="I651" s="54" t="s">
        <v>1168</v>
      </c>
      <c r="J651" s="54" t="s">
        <v>1169</v>
      </c>
      <c r="K651" s="55">
        <v>8</v>
      </c>
      <c r="L651" s="55">
        <v>8</v>
      </c>
      <c r="M651" s="56">
        <v>166</v>
      </c>
      <c r="N651" s="39"/>
      <c r="O651" s="39"/>
      <c r="P651" s="39"/>
      <c r="Q651" s="56">
        <v>166</v>
      </c>
      <c r="R651" s="57"/>
      <c r="S651" s="57"/>
      <c r="T651" s="18">
        <f t="shared" si="618"/>
        <v>18009008</v>
      </c>
      <c r="U651" s="18">
        <f t="shared" si="619"/>
        <v>14965485.65</v>
      </c>
      <c r="V651" s="18">
        <f t="shared" si="626"/>
        <v>1646203.42</v>
      </c>
      <c r="W651" s="18">
        <v>0</v>
      </c>
      <c r="X651" s="18">
        <f t="shared" si="627"/>
        <v>9323497.5600000005</v>
      </c>
      <c r="Y651" s="18">
        <f t="shared" si="620"/>
        <v>3995784.67</v>
      </c>
      <c r="Z651" s="18">
        <v>0</v>
      </c>
      <c r="AA651" s="18">
        <v>0</v>
      </c>
      <c r="AB651" s="18">
        <f t="shared" si="621"/>
        <v>3043522.35</v>
      </c>
      <c r="AC651" s="18">
        <f>AB651*0.11</f>
        <v>334787.46000000002</v>
      </c>
      <c r="AD651" s="18">
        <v>0</v>
      </c>
      <c r="AE651" s="18">
        <f t="shared" si="629"/>
        <v>1896114.42</v>
      </c>
      <c r="AF651" s="18">
        <f t="shared" si="622"/>
        <v>812620.47</v>
      </c>
      <c r="AG651" s="18">
        <v>0</v>
      </c>
      <c r="AH651" s="18">
        <v>0</v>
      </c>
      <c r="AI651" s="73">
        <v>0.83099999999999996</v>
      </c>
      <c r="AJ651" s="81">
        <f t="shared" si="623"/>
        <v>0.16900000000000001</v>
      </c>
      <c r="AK651" s="23">
        <f t="shared" si="636"/>
        <v>18009008</v>
      </c>
      <c r="AL651" s="22">
        <f t="shared" si="624"/>
        <v>14965485.65</v>
      </c>
      <c r="AM651" s="22">
        <f t="shared" si="625"/>
        <v>3043522.35</v>
      </c>
      <c r="AN651" s="74" t="b">
        <f t="shared" si="630"/>
        <v>1</v>
      </c>
      <c r="AO651" s="74" t="b">
        <f t="shared" si="631"/>
        <v>1</v>
      </c>
      <c r="AP651" s="74" t="b">
        <f t="shared" si="632"/>
        <v>1</v>
      </c>
      <c r="AQ651" s="5"/>
      <c r="AR651" s="28" t="s">
        <v>1156</v>
      </c>
      <c r="AS651" s="28" t="s">
        <v>1158</v>
      </c>
      <c r="AT651" t="b">
        <f t="shared" si="633"/>
        <v>1</v>
      </c>
      <c r="AU651" t="b">
        <f t="shared" si="634"/>
        <v>1</v>
      </c>
      <c r="AV651" t="b">
        <f t="shared" si="635"/>
        <v>1</v>
      </c>
      <c r="AW651" s="83">
        <f t="shared" si="610"/>
        <v>0.11</v>
      </c>
      <c r="AX651" s="83">
        <f t="shared" si="611"/>
        <v>0.11</v>
      </c>
      <c r="AY651" s="72" t="b">
        <f t="shared" si="612"/>
        <v>1</v>
      </c>
    </row>
    <row r="652" spans="1:51" ht="23.25" x14ac:dyDescent="0.35">
      <c r="A652" s="49">
        <v>958</v>
      </c>
      <c r="B652" s="77" t="s">
        <v>1100</v>
      </c>
      <c r="C652" s="50">
        <v>1911</v>
      </c>
      <c r="D652" s="51">
        <v>43398</v>
      </c>
      <c r="E652" s="52">
        <v>179.3</v>
      </c>
      <c r="F652" s="53">
        <v>6</v>
      </c>
      <c r="G652" s="52">
        <v>179.3</v>
      </c>
      <c r="H652" s="53">
        <v>6</v>
      </c>
      <c r="I652" s="54" t="s">
        <v>1168</v>
      </c>
      <c r="J652" s="54" t="s">
        <v>1169</v>
      </c>
      <c r="K652" s="55">
        <v>6</v>
      </c>
      <c r="L652" s="55">
        <v>6</v>
      </c>
      <c r="M652" s="56">
        <v>179.3</v>
      </c>
      <c r="N652" s="39"/>
      <c r="O652" s="39"/>
      <c r="P652" s="39"/>
      <c r="Q652" s="56">
        <v>179.3</v>
      </c>
      <c r="R652" s="57"/>
      <c r="S652" s="57"/>
      <c r="T652" s="18">
        <f t="shared" si="618"/>
        <v>19451898.399999999</v>
      </c>
      <c r="U652" s="18">
        <f t="shared" si="619"/>
        <v>16164527.57</v>
      </c>
      <c r="V652" s="18">
        <f t="shared" si="626"/>
        <v>1778098.03</v>
      </c>
      <c r="W652" s="18">
        <v>0</v>
      </c>
      <c r="X652" s="18">
        <f t="shared" si="627"/>
        <v>10070500.68</v>
      </c>
      <c r="Y652" s="18">
        <f t="shared" si="620"/>
        <v>4315928.8600000003</v>
      </c>
      <c r="Z652" s="18">
        <v>0</v>
      </c>
      <c r="AA652" s="18">
        <v>0</v>
      </c>
      <c r="AB652" s="18">
        <f t="shared" si="621"/>
        <v>3287370.83</v>
      </c>
      <c r="AC652" s="18">
        <f t="shared" si="628"/>
        <v>361610.79</v>
      </c>
      <c r="AD652" s="18">
        <v>0</v>
      </c>
      <c r="AE652" s="18">
        <f t="shared" si="629"/>
        <v>2048032.03</v>
      </c>
      <c r="AF652" s="18">
        <f t="shared" si="622"/>
        <v>877728.01</v>
      </c>
      <c r="AG652" s="18">
        <v>0</v>
      </c>
      <c r="AH652" s="18">
        <v>0</v>
      </c>
      <c r="AI652" s="73">
        <v>0.83099999999999996</v>
      </c>
      <c r="AJ652" s="81">
        <f t="shared" si="623"/>
        <v>0.16900000000000001</v>
      </c>
      <c r="AK652" s="23">
        <f t="shared" si="636"/>
        <v>19451898.399999999</v>
      </c>
      <c r="AL652" s="22">
        <f t="shared" si="624"/>
        <v>16164527.57</v>
      </c>
      <c r="AM652" s="22">
        <f t="shared" si="625"/>
        <v>3287370.83</v>
      </c>
      <c r="AN652" s="74" t="b">
        <f t="shared" si="630"/>
        <v>1</v>
      </c>
      <c r="AO652" s="74" t="b">
        <f t="shared" si="631"/>
        <v>1</v>
      </c>
      <c r="AP652" s="74" t="b">
        <f t="shared" si="632"/>
        <v>1</v>
      </c>
      <c r="AQ652" s="5"/>
      <c r="AR652" s="28" t="s">
        <v>1156</v>
      </c>
      <c r="AS652" s="28" t="s">
        <v>1158</v>
      </c>
      <c r="AT652" t="b">
        <f t="shared" si="633"/>
        <v>1</v>
      </c>
      <c r="AU652" t="b">
        <f t="shared" si="634"/>
        <v>1</v>
      </c>
      <c r="AV652" t="b">
        <f t="shared" si="635"/>
        <v>1</v>
      </c>
      <c r="AW652" s="83">
        <f t="shared" si="610"/>
        <v>0.11</v>
      </c>
      <c r="AX652" s="83">
        <f t="shared" si="611"/>
        <v>0.11</v>
      </c>
      <c r="AY652" s="72" t="b">
        <f t="shared" si="612"/>
        <v>1</v>
      </c>
    </row>
    <row r="653" spans="1:51" ht="23.25" x14ac:dyDescent="0.35">
      <c r="A653" s="49">
        <v>959</v>
      </c>
      <c r="B653" s="77" t="s">
        <v>1101</v>
      </c>
      <c r="C653" s="50">
        <v>1912</v>
      </c>
      <c r="D653" s="51">
        <v>43398</v>
      </c>
      <c r="E653" s="52">
        <v>77.7</v>
      </c>
      <c r="F653" s="53">
        <v>9</v>
      </c>
      <c r="G653" s="52">
        <v>77.7</v>
      </c>
      <c r="H653" s="53">
        <v>9</v>
      </c>
      <c r="I653" s="54" t="s">
        <v>1168</v>
      </c>
      <c r="J653" s="54" t="s">
        <v>1169</v>
      </c>
      <c r="K653" s="55">
        <v>9</v>
      </c>
      <c r="L653" s="55">
        <v>9</v>
      </c>
      <c r="M653" s="56">
        <v>77.7</v>
      </c>
      <c r="N653" s="39"/>
      <c r="O653" s="39"/>
      <c r="P653" s="39"/>
      <c r="Q653" s="56">
        <v>77.7</v>
      </c>
      <c r="R653" s="57"/>
      <c r="S653" s="57"/>
      <c r="T653" s="18">
        <f t="shared" si="618"/>
        <v>8429517.5999999996</v>
      </c>
      <c r="U653" s="18">
        <f t="shared" si="619"/>
        <v>7004929.1299999999</v>
      </c>
      <c r="V653" s="18">
        <f t="shared" si="626"/>
        <v>770542.2</v>
      </c>
      <c r="W653" s="18">
        <v>0</v>
      </c>
      <c r="X653" s="18">
        <f t="shared" si="627"/>
        <v>4364070.8499999996</v>
      </c>
      <c r="Y653" s="18">
        <f t="shared" si="620"/>
        <v>1870316.08</v>
      </c>
      <c r="Z653" s="18">
        <v>0</v>
      </c>
      <c r="AA653" s="18">
        <v>0</v>
      </c>
      <c r="AB653" s="18">
        <f t="shared" si="621"/>
        <v>1424588.47</v>
      </c>
      <c r="AC653" s="18">
        <f t="shared" si="628"/>
        <v>156704.73000000001</v>
      </c>
      <c r="AD653" s="18">
        <v>0</v>
      </c>
      <c r="AE653" s="18">
        <f t="shared" si="629"/>
        <v>887518.62</v>
      </c>
      <c r="AF653" s="18">
        <f t="shared" si="622"/>
        <v>380365.12</v>
      </c>
      <c r="AG653" s="18">
        <v>0</v>
      </c>
      <c r="AH653" s="18">
        <v>0</v>
      </c>
      <c r="AI653" s="73">
        <v>0.83099999999999996</v>
      </c>
      <c r="AJ653" s="81">
        <f t="shared" si="623"/>
        <v>0.16900000000000001</v>
      </c>
      <c r="AK653" s="23">
        <f t="shared" si="636"/>
        <v>8429517.5999999996</v>
      </c>
      <c r="AL653" s="22">
        <f t="shared" si="624"/>
        <v>7004929.1299999999</v>
      </c>
      <c r="AM653" s="22">
        <f t="shared" si="625"/>
        <v>1424588.47</v>
      </c>
      <c r="AN653" s="74" t="b">
        <f t="shared" si="630"/>
        <v>1</v>
      </c>
      <c r="AO653" s="74" t="b">
        <f t="shared" si="631"/>
        <v>1</v>
      </c>
      <c r="AP653" s="74" t="b">
        <f t="shared" si="632"/>
        <v>1</v>
      </c>
      <c r="AQ653" s="5"/>
      <c r="AR653" s="28" t="s">
        <v>1156</v>
      </c>
      <c r="AS653" s="28" t="s">
        <v>1158</v>
      </c>
      <c r="AT653" t="b">
        <f t="shared" si="633"/>
        <v>1</v>
      </c>
      <c r="AU653" t="b">
        <f t="shared" si="634"/>
        <v>1</v>
      </c>
      <c r="AV653" t="b">
        <f t="shared" si="635"/>
        <v>1</v>
      </c>
      <c r="AW653" s="83">
        <f t="shared" si="610"/>
        <v>0.11</v>
      </c>
      <c r="AX653" s="83">
        <f t="shared" si="611"/>
        <v>0.11</v>
      </c>
      <c r="AY653" s="72" t="b">
        <f t="shared" si="612"/>
        <v>1</v>
      </c>
    </row>
    <row r="654" spans="1:51" ht="23.25" x14ac:dyDescent="0.35">
      <c r="A654" s="49">
        <v>960</v>
      </c>
      <c r="B654" s="77" t="s">
        <v>1102</v>
      </c>
      <c r="C654" s="50">
        <v>1913</v>
      </c>
      <c r="D654" s="51">
        <v>43398</v>
      </c>
      <c r="E654" s="52">
        <v>77.2</v>
      </c>
      <c r="F654" s="53">
        <v>6</v>
      </c>
      <c r="G654" s="52">
        <v>77.2</v>
      </c>
      <c r="H654" s="53">
        <v>6</v>
      </c>
      <c r="I654" s="54" t="s">
        <v>1168</v>
      </c>
      <c r="J654" s="54" t="s">
        <v>1169</v>
      </c>
      <c r="K654" s="55">
        <v>6</v>
      </c>
      <c r="L654" s="55">
        <v>6</v>
      </c>
      <c r="M654" s="56">
        <v>77.2</v>
      </c>
      <c r="N654" s="39"/>
      <c r="O654" s="39"/>
      <c r="P654" s="39"/>
      <c r="Q654" s="56">
        <v>77.2</v>
      </c>
      <c r="R654" s="57"/>
      <c r="S654" s="57"/>
      <c r="T654" s="18">
        <f t="shared" si="618"/>
        <v>8375273.5999999996</v>
      </c>
      <c r="U654" s="18">
        <f t="shared" si="619"/>
        <v>6959852.3600000003</v>
      </c>
      <c r="V654" s="18">
        <f t="shared" si="626"/>
        <v>765583.76</v>
      </c>
      <c r="W654" s="18">
        <v>0</v>
      </c>
      <c r="X654" s="18">
        <f t="shared" si="627"/>
        <v>4335988.0199999996</v>
      </c>
      <c r="Y654" s="18">
        <f t="shared" si="620"/>
        <v>1858280.58</v>
      </c>
      <c r="Z654" s="18">
        <v>0</v>
      </c>
      <c r="AA654" s="18">
        <v>0</v>
      </c>
      <c r="AB654" s="18">
        <f t="shared" si="621"/>
        <v>1415421.24</v>
      </c>
      <c r="AC654" s="18">
        <f t="shared" si="628"/>
        <v>155696.34</v>
      </c>
      <c r="AD654" s="18">
        <v>0</v>
      </c>
      <c r="AE654" s="18">
        <f t="shared" si="629"/>
        <v>881807.43</v>
      </c>
      <c r="AF654" s="18">
        <f t="shared" si="622"/>
        <v>377917.47</v>
      </c>
      <c r="AG654" s="18">
        <v>0</v>
      </c>
      <c r="AH654" s="18">
        <v>0</v>
      </c>
      <c r="AI654" s="73">
        <v>0.83099999999999996</v>
      </c>
      <c r="AJ654" s="81">
        <f t="shared" si="623"/>
        <v>0.16900000000000001</v>
      </c>
      <c r="AK654" s="23">
        <f t="shared" si="636"/>
        <v>8375273.5999999996</v>
      </c>
      <c r="AL654" s="22">
        <f t="shared" si="624"/>
        <v>6959852.3600000003</v>
      </c>
      <c r="AM654" s="22">
        <f t="shared" si="625"/>
        <v>1415421.24</v>
      </c>
      <c r="AN654" s="74" t="b">
        <f t="shared" si="630"/>
        <v>1</v>
      </c>
      <c r="AO654" s="74" t="b">
        <f t="shared" si="631"/>
        <v>1</v>
      </c>
      <c r="AP654" s="74" t="b">
        <f t="shared" si="632"/>
        <v>1</v>
      </c>
      <c r="AQ654" s="5"/>
      <c r="AR654" s="28" t="s">
        <v>1156</v>
      </c>
      <c r="AS654" s="28" t="s">
        <v>1158</v>
      </c>
      <c r="AT654" t="b">
        <f t="shared" si="633"/>
        <v>1</v>
      </c>
      <c r="AU654" t="b">
        <f t="shared" si="634"/>
        <v>1</v>
      </c>
      <c r="AV654" t="b">
        <f t="shared" si="635"/>
        <v>1</v>
      </c>
      <c r="AW654" s="83">
        <f t="shared" si="610"/>
        <v>0.11</v>
      </c>
      <c r="AX654" s="83">
        <f t="shared" si="611"/>
        <v>0.11</v>
      </c>
      <c r="AY654" s="72" t="b">
        <f t="shared" si="612"/>
        <v>1</v>
      </c>
    </row>
    <row r="655" spans="1:51" ht="23.25" x14ac:dyDescent="0.35">
      <c r="A655" s="49">
        <v>961</v>
      </c>
      <c r="B655" s="77" t="s">
        <v>1103</v>
      </c>
      <c r="C655" s="50">
        <v>1914</v>
      </c>
      <c r="D655" s="51">
        <v>43398</v>
      </c>
      <c r="E655" s="52">
        <v>74.5</v>
      </c>
      <c r="F655" s="53">
        <v>7</v>
      </c>
      <c r="G655" s="52">
        <v>74.5</v>
      </c>
      <c r="H655" s="53">
        <v>7</v>
      </c>
      <c r="I655" s="54" t="s">
        <v>1168</v>
      </c>
      <c r="J655" s="54" t="s">
        <v>1169</v>
      </c>
      <c r="K655" s="55">
        <v>7</v>
      </c>
      <c r="L655" s="55">
        <v>7</v>
      </c>
      <c r="M655" s="56">
        <v>74.5</v>
      </c>
      <c r="N655" s="39"/>
      <c r="O655" s="39"/>
      <c r="P655" s="39"/>
      <c r="Q655" s="56">
        <v>74.5</v>
      </c>
      <c r="R655" s="57"/>
      <c r="S655" s="57"/>
      <c r="T655" s="18">
        <f t="shared" si="618"/>
        <v>8082356</v>
      </c>
      <c r="U655" s="18">
        <f t="shared" si="619"/>
        <v>6716437.8399999999</v>
      </c>
      <c r="V655" s="18">
        <f>U655*0.11</f>
        <v>738808.16</v>
      </c>
      <c r="W655" s="18">
        <v>0</v>
      </c>
      <c r="X655" s="18">
        <f t="shared" si="627"/>
        <v>4184340.78</v>
      </c>
      <c r="Y655" s="18">
        <f t="shared" si="620"/>
        <v>1793288.9</v>
      </c>
      <c r="Z655" s="18">
        <v>0</v>
      </c>
      <c r="AA655" s="18">
        <v>0</v>
      </c>
      <c r="AB655" s="18">
        <f t="shared" si="621"/>
        <v>1365918.16</v>
      </c>
      <c r="AC655" s="18">
        <f t="shared" si="628"/>
        <v>150251</v>
      </c>
      <c r="AD655" s="18">
        <v>0</v>
      </c>
      <c r="AE655" s="18">
        <f t="shared" si="629"/>
        <v>850967.01</v>
      </c>
      <c r="AF655" s="18">
        <f t="shared" si="622"/>
        <v>364700.15</v>
      </c>
      <c r="AG655" s="18">
        <v>0</v>
      </c>
      <c r="AH655" s="18">
        <v>0</v>
      </c>
      <c r="AI655" s="73">
        <v>0.83099999999999996</v>
      </c>
      <c r="AJ655" s="81">
        <f t="shared" si="623"/>
        <v>0.16900000000000001</v>
      </c>
      <c r="AK655" s="23">
        <f t="shared" si="636"/>
        <v>8082356</v>
      </c>
      <c r="AL655" s="22">
        <f t="shared" si="624"/>
        <v>6716437.8399999999</v>
      </c>
      <c r="AM655" s="22">
        <f t="shared" si="625"/>
        <v>1365918.16</v>
      </c>
      <c r="AN655" s="74" t="b">
        <f t="shared" si="630"/>
        <v>1</v>
      </c>
      <c r="AO655" s="74" t="b">
        <f t="shared" si="631"/>
        <v>1</v>
      </c>
      <c r="AP655" s="74" t="b">
        <f t="shared" si="632"/>
        <v>1</v>
      </c>
      <c r="AQ655" s="5"/>
      <c r="AR655" s="28" t="s">
        <v>1156</v>
      </c>
      <c r="AS655" s="28" t="s">
        <v>1158</v>
      </c>
      <c r="AT655" t="b">
        <f t="shared" si="633"/>
        <v>1</v>
      </c>
      <c r="AU655" t="b">
        <f t="shared" si="634"/>
        <v>1</v>
      </c>
      <c r="AV655" t="b">
        <f t="shared" si="635"/>
        <v>1</v>
      </c>
      <c r="AW655" s="83">
        <f t="shared" si="610"/>
        <v>0.11</v>
      </c>
      <c r="AX655" s="83">
        <f t="shared" si="611"/>
        <v>0.11</v>
      </c>
      <c r="AY655" s="72" t="b">
        <f t="shared" si="612"/>
        <v>1</v>
      </c>
    </row>
    <row r="656" spans="1:51" ht="23.25" x14ac:dyDescent="0.35">
      <c r="A656" s="49">
        <v>962</v>
      </c>
      <c r="B656" s="77" t="s">
        <v>1104</v>
      </c>
      <c r="C656" s="50">
        <v>608</v>
      </c>
      <c r="D656" s="51">
        <v>43553</v>
      </c>
      <c r="E656" s="52">
        <v>109.2</v>
      </c>
      <c r="F656" s="53">
        <v>5</v>
      </c>
      <c r="G656" s="52">
        <v>109.2</v>
      </c>
      <c r="H656" s="53">
        <v>5</v>
      </c>
      <c r="I656" s="54" t="s">
        <v>1168</v>
      </c>
      <c r="J656" s="54" t="s">
        <v>1169</v>
      </c>
      <c r="K656" s="55">
        <v>5</v>
      </c>
      <c r="L656" s="55">
        <v>5</v>
      </c>
      <c r="M656" s="56">
        <v>109.2</v>
      </c>
      <c r="N656" s="39"/>
      <c r="O656" s="39"/>
      <c r="P656" s="39"/>
      <c r="Q656" s="56">
        <v>109.2</v>
      </c>
      <c r="R656" s="57"/>
      <c r="S656" s="57"/>
      <c r="T656" s="18">
        <f t="shared" si="618"/>
        <v>11846889.6</v>
      </c>
      <c r="U656" s="18">
        <f t="shared" si="619"/>
        <v>9844765.2599999998</v>
      </c>
      <c r="V656" s="18">
        <f t="shared" si="626"/>
        <v>1082924.18</v>
      </c>
      <c r="W656" s="18">
        <v>0</v>
      </c>
      <c r="X656" s="18">
        <f t="shared" si="627"/>
        <v>6133288.7599999998</v>
      </c>
      <c r="Y656" s="18">
        <f t="shared" si="620"/>
        <v>2628552.3199999998</v>
      </c>
      <c r="Z656" s="18">
        <v>0</v>
      </c>
      <c r="AA656" s="18">
        <v>0</v>
      </c>
      <c r="AB656" s="18">
        <f t="shared" si="621"/>
        <v>2002124.34</v>
      </c>
      <c r="AC656" s="18">
        <f t="shared" si="628"/>
        <v>220233.68</v>
      </c>
      <c r="AD656" s="18">
        <v>0</v>
      </c>
      <c r="AE656" s="18">
        <f t="shared" si="629"/>
        <v>1247323.46</v>
      </c>
      <c r="AF656" s="18">
        <f t="shared" si="622"/>
        <v>534567.19999999995</v>
      </c>
      <c r="AG656" s="18">
        <v>0</v>
      </c>
      <c r="AH656" s="18">
        <v>0</v>
      </c>
      <c r="AI656" s="73">
        <v>0.83099999999999996</v>
      </c>
      <c r="AJ656" s="81">
        <f t="shared" si="623"/>
        <v>0.16900000000000001</v>
      </c>
      <c r="AK656" s="23">
        <f t="shared" si="636"/>
        <v>11846889.6</v>
      </c>
      <c r="AL656" s="22">
        <f t="shared" si="624"/>
        <v>9844765.2599999998</v>
      </c>
      <c r="AM656" s="22">
        <f t="shared" si="625"/>
        <v>2002124.34</v>
      </c>
      <c r="AN656" s="74" t="b">
        <f t="shared" si="630"/>
        <v>1</v>
      </c>
      <c r="AO656" s="74" t="b">
        <f t="shared" si="631"/>
        <v>1</v>
      </c>
      <c r="AP656" s="74" t="b">
        <f t="shared" si="632"/>
        <v>1</v>
      </c>
      <c r="AQ656" s="5"/>
      <c r="AR656" s="28" t="s">
        <v>1156</v>
      </c>
      <c r="AS656" s="28" t="s">
        <v>1158</v>
      </c>
      <c r="AT656" t="b">
        <f t="shared" si="633"/>
        <v>1</v>
      </c>
      <c r="AU656" t="b">
        <f t="shared" si="634"/>
        <v>1</v>
      </c>
      <c r="AV656" t="b">
        <f t="shared" si="635"/>
        <v>1</v>
      </c>
      <c r="AW656" s="83">
        <f t="shared" si="610"/>
        <v>0.11</v>
      </c>
      <c r="AX656" s="83">
        <f t="shared" si="611"/>
        <v>0.11</v>
      </c>
      <c r="AY656" s="72" t="b">
        <f t="shared" si="612"/>
        <v>1</v>
      </c>
    </row>
    <row r="657" spans="1:51" s="14" customFormat="1" ht="87.75" customHeight="1" x14ac:dyDescent="0.35">
      <c r="A657" s="182" t="s">
        <v>1181</v>
      </c>
      <c r="B657" s="182"/>
      <c r="C657" s="182"/>
      <c r="D657" s="182"/>
      <c r="E657" s="31">
        <f>E658+E699+E709+E764+E766+E807+E811+E820</f>
        <v>38918.31</v>
      </c>
      <c r="F657" s="31">
        <f>F658+F699+F709+F764+F766+F807+F811+F820</f>
        <v>2386</v>
      </c>
      <c r="G657" s="31">
        <f>G658+G699+G709+G764+G766+G807+G811+G820</f>
        <v>39485.11</v>
      </c>
      <c r="H657" s="31">
        <f>H658+H699+H709+H764+H766+H807+H811+H820</f>
        <v>2449</v>
      </c>
      <c r="I657" s="31"/>
      <c r="J657" s="31"/>
      <c r="K657" s="31">
        <f>K658+K699+K709+K764+K766+K807+K811+K820+K689</f>
        <v>2805</v>
      </c>
      <c r="L657" s="31">
        <f t="shared" ref="L657:AH657" si="637">L658+L699+L709+L764+L766+L807+L811+L820+L689</f>
        <v>2805</v>
      </c>
      <c r="M657" s="31">
        <f t="shared" si="637"/>
        <v>45814.74</v>
      </c>
      <c r="N657" s="32">
        <f t="shared" si="637"/>
        <v>495</v>
      </c>
      <c r="O657" s="32">
        <f t="shared" si="637"/>
        <v>495</v>
      </c>
      <c r="P657" s="32">
        <f t="shared" si="637"/>
        <v>495</v>
      </c>
      <c r="Q657" s="31">
        <f t="shared" si="637"/>
        <v>45814.74</v>
      </c>
      <c r="R657" s="31">
        <f t="shared" si="637"/>
        <v>0</v>
      </c>
      <c r="S657" s="31">
        <f t="shared" si="637"/>
        <v>0</v>
      </c>
      <c r="T657" s="31">
        <f t="shared" si="637"/>
        <v>4970349513.1199999</v>
      </c>
      <c r="U657" s="31">
        <f t="shared" si="637"/>
        <v>3820641856.6700001</v>
      </c>
      <c r="V657" s="31">
        <f t="shared" si="637"/>
        <v>542850440.99000001</v>
      </c>
      <c r="W657" s="31">
        <f t="shared" si="637"/>
        <v>0</v>
      </c>
      <c r="X657" s="31">
        <f t="shared" si="637"/>
        <v>0</v>
      </c>
      <c r="Y657" s="31">
        <f t="shared" si="637"/>
        <v>2209076518.5100002</v>
      </c>
      <c r="Z657" s="31">
        <f t="shared" si="637"/>
        <v>1068714897.17</v>
      </c>
      <c r="AA657" s="31">
        <f t="shared" si="637"/>
        <v>0</v>
      </c>
      <c r="AB657" s="31">
        <f t="shared" si="637"/>
        <v>1149707656.45</v>
      </c>
      <c r="AC657" s="31">
        <f t="shared" si="637"/>
        <v>117270159.5</v>
      </c>
      <c r="AD657" s="31">
        <f t="shared" si="637"/>
        <v>0</v>
      </c>
      <c r="AE657" s="31">
        <f t="shared" si="637"/>
        <v>0</v>
      </c>
      <c r="AF657" s="31">
        <f t="shared" si="637"/>
        <v>617978230.5</v>
      </c>
      <c r="AG657" s="31">
        <f t="shared" si="637"/>
        <v>414459266.44999999</v>
      </c>
      <c r="AH657" s="31">
        <f t="shared" si="637"/>
        <v>0</v>
      </c>
      <c r="AI657" s="73"/>
      <c r="AJ657" s="73"/>
      <c r="AK657" s="23">
        <f t="shared" si="636"/>
        <v>4283660613.6799998</v>
      </c>
      <c r="AL657" s="23"/>
      <c r="AM657" s="23"/>
      <c r="AN657" s="74" t="b">
        <f t="shared" si="630"/>
        <v>0</v>
      </c>
      <c r="AO657" s="74" t="b">
        <f t="shared" si="631"/>
        <v>0</v>
      </c>
      <c r="AP657" s="74" t="b">
        <f t="shared" si="632"/>
        <v>0</v>
      </c>
      <c r="AT657" t="b">
        <f t="shared" si="633"/>
        <v>1</v>
      </c>
      <c r="AU657" t="b">
        <f t="shared" si="634"/>
        <v>1</v>
      </c>
      <c r="AV657" t="b">
        <f t="shared" si="635"/>
        <v>1</v>
      </c>
      <c r="AW657" s="83">
        <f t="shared" si="610"/>
        <v>0.14000000000000001</v>
      </c>
      <c r="AX657" s="83">
        <f t="shared" si="611"/>
        <v>0.1</v>
      </c>
      <c r="AY657" s="72" t="b">
        <f t="shared" si="612"/>
        <v>0</v>
      </c>
    </row>
    <row r="658" spans="1:51" s="14" customFormat="1" ht="20.25" customHeight="1" x14ac:dyDescent="0.35">
      <c r="A658" s="181" t="s">
        <v>72</v>
      </c>
      <c r="B658" s="181"/>
      <c r="C658" s="181"/>
      <c r="D658" s="181"/>
      <c r="E658" s="47">
        <f t="shared" ref="E658:AE658" si="638">SUM(E659:E688)</f>
        <v>8650.4599999999991</v>
      </c>
      <c r="F658" s="6">
        <f t="shared" si="638"/>
        <v>534</v>
      </c>
      <c r="G658" s="47">
        <f t="shared" si="638"/>
        <v>8650.4599999999991</v>
      </c>
      <c r="H658" s="6">
        <f t="shared" si="638"/>
        <v>534</v>
      </c>
      <c r="I658" s="6"/>
      <c r="J658" s="6"/>
      <c r="K658" s="32">
        <f t="shared" ref="K658" si="639">SUM(K659:K688)</f>
        <v>534</v>
      </c>
      <c r="L658" s="32">
        <f t="shared" ref="L658" si="640">SUM(L659:L688)</f>
        <v>534</v>
      </c>
      <c r="M658" s="31">
        <f t="shared" si="638"/>
        <v>8650.4599999999991</v>
      </c>
      <c r="N658" s="32">
        <f t="shared" si="638"/>
        <v>0</v>
      </c>
      <c r="O658" s="32">
        <f t="shared" si="638"/>
        <v>0</v>
      </c>
      <c r="P658" s="32">
        <f t="shared" si="638"/>
        <v>0</v>
      </c>
      <c r="Q658" s="31">
        <f t="shared" si="638"/>
        <v>8650.4599999999991</v>
      </c>
      <c r="R658" s="48">
        <f t="shared" si="638"/>
        <v>0</v>
      </c>
      <c r="S658" s="48">
        <f t="shared" si="638"/>
        <v>0</v>
      </c>
      <c r="T658" s="19">
        <f t="shared" si="638"/>
        <v>938471104.48000002</v>
      </c>
      <c r="U658" s="19">
        <f t="shared" si="638"/>
        <v>798638909.89999998</v>
      </c>
      <c r="V658" s="19">
        <f t="shared" si="638"/>
        <v>39021360.909999996</v>
      </c>
      <c r="W658" s="19">
        <f t="shared" si="638"/>
        <v>0</v>
      </c>
      <c r="X658" s="19">
        <f t="shared" si="638"/>
        <v>0</v>
      </c>
      <c r="Y658" s="19">
        <f t="shared" si="638"/>
        <v>759617548.99000001</v>
      </c>
      <c r="Z658" s="19">
        <f t="shared" si="638"/>
        <v>0</v>
      </c>
      <c r="AA658" s="19">
        <f t="shared" si="638"/>
        <v>0</v>
      </c>
      <c r="AB658" s="19">
        <f t="shared" si="638"/>
        <v>139832194.58000001</v>
      </c>
      <c r="AC658" s="19">
        <f t="shared" si="638"/>
        <v>6832177.1699999999</v>
      </c>
      <c r="AD658" s="19">
        <f t="shared" si="638"/>
        <v>0</v>
      </c>
      <c r="AE658" s="19">
        <f t="shared" si="638"/>
        <v>0</v>
      </c>
      <c r="AF658" s="19">
        <f t="shared" ref="AF658" si="641">SUM(AF659:AF688)</f>
        <v>133000017.41</v>
      </c>
      <c r="AG658" s="19">
        <f t="shared" ref="AG658" si="642">SUM(AG659:AG688)</f>
        <v>0</v>
      </c>
      <c r="AH658" s="19">
        <f t="shared" ref="AH658" si="643">SUM(AH659:AH688)</f>
        <v>0</v>
      </c>
      <c r="AI658" s="73">
        <v>0.85099999999999998</v>
      </c>
      <c r="AJ658" s="73">
        <f t="shared" ref="AJ658:AJ688" si="644">1-AI658</f>
        <v>0.14899999999999999</v>
      </c>
      <c r="AK658" s="23">
        <f t="shared" si="636"/>
        <v>938471104.48000002</v>
      </c>
      <c r="AL658" s="23">
        <f t="shared" ref="AL658:AL688" si="645">ROUND(AK658*AI658,2)</f>
        <v>798638909.90999997</v>
      </c>
      <c r="AM658" s="23">
        <f t="shared" ref="AM658:AM688" si="646">AK658-AL658</f>
        <v>139832194.56999999</v>
      </c>
      <c r="AN658" s="74" t="b">
        <f t="shared" si="630"/>
        <v>1</v>
      </c>
      <c r="AO658" s="74" t="b">
        <f t="shared" si="631"/>
        <v>0</v>
      </c>
      <c r="AP658" s="74" t="b">
        <f t="shared" si="632"/>
        <v>0</v>
      </c>
      <c r="AQ658" s="6"/>
      <c r="AR658" s="29"/>
      <c r="AS658" s="29"/>
      <c r="AT658" t="b">
        <f t="shared" si="633"/>
        <v>1</v>
      </c>
      <c r="AU658" t="b">
        <f t="shared" si="634"/>
        <v>1</v>
      </c>
      <c r="AV658" t="b">
        <f t="shared" si="635"/>
        <v>1</v>
      </c>
      <c r="AW658" s="83">
        <f t="shared" ref="AW658:AW721" si="647">V658/U658</f>
        <v>0.05</v>
      </c>
      <c r="AX658" s="83">
        <f t="shared" ref="AX658:AX721" si="648">AC658/AB658</f>
        <v>0.05</v>
      </c>
      <c r="AY658" s="72" t="b">
        <f t="shared" ref="AY658:AY721" si="649">AW658=AX658</f>
        <v>1</v>
      </c>
    </row>
    <row r="659" spans="1:51" ht="23.25" x14ac:dyDescent="0.35">
      <c r="A659" s="49">
        <v>67</v>
      </c>
      <c r="B659" s="77" t="s">
        <v>73</v>
      </c>
      <c r="C659" s="50">
        <v>4358</v>
      </c>
      <c r="D659" s="51">
        <v>44449</v>
      </c>
      <c r="E659" s="52">
        <v>488.21</v>
      </c>
      <c r="F659" s="53">
        <v>35</v>
      </c>
      <c r="G659" s="52">
        <v>488.21</v>
      </c>
      <c r="H659" s="53">
        <v>35</v>
      </c>
      <c r="I659" s="54" t="s">
        <v>1168</v>
      </c>
      <c r="J659" s="54" t="s">
        <v>1169</v>
      </c>
      <c r="K659" s="55">
        <v>35</v>
      </c>
      <c r="L659" s="55">
        <v>35</v>
      </c>
      <c r="M659" s="56">
        <v>488.21</v>
      </c>
      <c r="N659" s="39"/>
      <c r="O659" s="39"/>
      <c r="P659" s="39"/>
      <c r="Q659" s="56">
        <v>488.21</v>
      </c>
      <c r="R659" s="57"/>
      <c r="S659" s="57"/>
      <c r="T659" s="18">
        <f t="shared" ref="T659:T688" si="650">AK659</f>
        <v>52964926.479999997</v>
      </c>
      <c r="U659" s="18">
        <f t="shared" ref="U659:U688" si="651">T659*AI659</f>
        <v>45073152.43</v>
      </c>
      <c r="V659" s="18">
        <v>0</v>
      </c>
      <c r="W659" s="18">
        <v>0</v>
      </c>
      <c r="X659" s="18">
        <v>0</v>
      </c>
      <c r="Y659" s="18">
        <f>U659</f>
        <v>45073152.43</v>
      </c>
      <c r="Z659" s="18">
        <v>0</v>
      </c>
      <c r="AA659" s="18">
        <v>0</v>
      </c>
      <c r="AB659" s="18">
        <f t="shared" ref="AB659:AB688" si="652">T659-U659</f>
        <v>7891774.0499999998</v>
      </c>
      <c r="AC659" s="18">
        <v>0</v>
      </c>
      <c r="AD659" s="18">
        <v>0</v>
      </c>
      <c r="AE659" s="18">
        <v>0</v>
      </c>
      <c r="AF659" s="18">
        <f>AB659</f>
        <v>7891774.0499999998</v>
      </c>
      <c r="AG659" s="18">
        <v>0</v>
      </c>
      <c r="AH659" s="18">
        <v>0</v>
      </c>
      <c r="AI659" s="73">
        <v>0.85099999999999998</v>
      </c>
      <c r="AJ659" s="81">
        <f t="shared" si="644"/>
        <v>0.14899999999999999</v>
      </c>
      <c r="AK659" s="23">
        <f t="shared" si="636"/>
        <v>52964926.479999997</v>
      </c>
      <c r="AL659" s="22">
        <f t="shared" si="645"/>
        <v>45073152.43</v>
      </c>
      <c r="AM659" s="22">
        <f t="shared" si="646"/>
        <v>7891774.0499999998</v>
      </c>
      <c r="AN659" s="74" t="b">
        <f t="shared" si="630"/>
        <v>1</v>
      </c>
      <c r="AO659" s="74" t="b">
        <f t="shared" si="631"/>
        <v>1</v>
      </c>
      <c r="AP659" s="74" t="b">
        <f t="shared" si="632"/>
        <v>1</v>
      </c>
      <c r="AQ659" s="5"/>
      <c r="AR659" s="28" t="s">
        <v>1152</v>
      </c>
      <c r="AS659" s="28">
        <v>2028</v>
      </c>
      <c r="AT659" t="b">
        <f t="shared" si="633"/>
        <v>1</v>
      </c>
      <c r="AU659" t="b">
        <f t="shared" si="634"/>
        <v>1</v>
      </c>
      <c r="AV659" t="b">
        <f t="shared" si="635"/>
        <v>1</v>
      </c>
      <c r="AW659" s="83">
        <f t="shared" si="647"/>
        <v>0</v>
      </c>
      <c r="AX659" s="83">
        <f t="shared" si="648"/>
        <v>0</v>
      </c>
      <c r="AY659" s="72" t="b">
        <f t="shared" si="649"/>
        <v>1</v>
      </c>
    </row>
    <row r="660" spans="1:51" ht="23.25" x14ac:dyDescent="0.35">
      <c r="A660" s="49">
        <v>68</v>
      </c>
      <c r="B660" s="77" t="s">
        <v>74</v>
      </c>
      <c r="C660" s="50">
        <v>4359</v>
      </c>
      <c r="D660" s="51">
        <v>44449</v>
      </c>
      <c r="E660" s="52">
        <v>1180.95</v>
      </c>
      <c r="F660" s="53">
        <v>68</v>
      </c>
      <c r="G660" s="52">
        <v>1180.95</v>
      </c>
      <c r="H660" s="53">
        <v>68</v>
      </c>
      <c r="I660" s="54" t="s">
        <v>1168</v>
      </c>
      <c r="J660" s="54" t="s">
        <v>1169</v>
      </c>
      <c r="K660" s="55">
        <v>68</v>
      </c>
      <c r="L660" s="55">
        <v>68</v>
      </c>
      <c r="M660" s="56">
        <v>1180.95</v>
      </c>
      <c r="N660" s="39"/>
      <c r="O660" s="39"/>
      <c r="P660" s="39"/>
      <c r="Q660" s="56">
        <v>1180.95</v>
      </c>
      <c r="R660" s="57"/>
      <c r="S660" s="57"/>
      <c r="T660" s="18">
        <f t="shared" si="650"/>
        <v>128118903.59999999</v>
      </c>
      <c r="U660" s="18">
        <f t="shared" si="651"/>
        <v>109029186.95999999</v>
      </c>
      <c r="V660" s="18">
        <v>39021360.909999996</v>
      </c>
      <c r="W660" s="18">
        <v>0</v>
      </c>
      <c r="X660" s="18">
        <v>0</v>
      </c>
      <c r="Y660" s="18">
        <f>U660-V660</f>
        <v>70007826.049999997</v>
      </c>
      <c r="Z660" s="18">
        <v>0</v>
      </c>
      <c r="AA660" s="18">
        <v>0</v>
      </c>
      <c r="AB660" s="18">
        <f t="shared" si="652"/>
        <v>19089716.640000001</v>
      </c>
      <c r="AC660" s="18">
        <v>6832177.1699999999</v>
      </c>
      <c r="AD660" s="18">
        <v>0</v>
      </c>
      <c r="AE660" s="18">
        <v>0</v>
      </c>
      <c r="AF660" s="18">
        <f>AB660-AC660</f>
        <v>12257539.470000001</v>
      </c>
      <c r="AG660" s="18">
        <v>0</v>
      </c>
      <c r="AH660" s="18">
        <v>0</v>
      </c>
      <c r="AI660" s="73">
        <v>0.85099999999999998</v>
      </c>
      <c r="AJ660" s="81">
        <f t="shared" si="644"/>
        <v>0.14899999999999999</v>
      </c>
      <c r="AK660" s="23">
        <f t="shared" si="636"/>
        <v>128118903.59999999</v>
      </c>
      <c r="AL660" s="22">
        <f t="shared" si="645"/>
        <v>109029186.95999999</v>
      </c>
      <c r="AM660" s="22">
        <f t="shared" si="646"/>
        <v>19089716.640000001</v>
      </c>
      <c r="AN660" s="74" t="b">
        <f t="shared" si="630"/>
        <v>1</v>
      </c>
      <c r="AO660" s="74" t="b">
        <f t="shared" si="631"/>
        <v>1</v>
      </c>
      <c r="AP660" s="74" t="b">
        <f t="shared" si="632"/>
        <v>1</v>
      </c>
      <c r="AQ660" s="5"/>
      <c r="AR660" s="28" t="s">
        <v>1152</v>
      </c>
      <c r="AS660" s="28">
        <v>2028</v>
      </c>
      <c r="AT660" t="b">
        <f t="shared" si="633"/>
        <v>1</v>
      </c>
      <c r="AU660" t="b">
        <f t="shared" si="634"/>
        <v>1</v>
      </c>
      <c r="AV660" t="b">
        <f t="shared" si="635"/>
        <v>1</v>
      </c>
      <c r="AW660" s="83">
        <f t="shared" si="647"/>
        <v>0.36</v>
      </c>
      <c r="AX660" s="83">
        <f t="shared" si="648"/>
        <v>0.36</v>
      </c>
      <c r="AY660" s="72" t="b">
        <f t="shared" si="649"/>
        <v>1</v>
      </c>
    </row>
    <row r="661" spans="1:51" ht="23.25" x14ac:dyDescent="0.35">
      <c r="A661" s="49">
        <v>69</v>
      </c>
      <c r="B661" s="77" t="s">
        <v>75</v>
      </c>
      <c r="C661" s="50" t="s">
        <v>76</v>
      </c>
      <c r="D661" s="51">
        <v>43238</v>
      </c>
      <c r="E661" s="52">
        <v>401.5</v>
      </c>
      <c r="F661" s="53">
        <v>27</v>
      </c>
      <c r="G661" s="52">
        <v>401.5</v>
      </c>
      <c r="H661" s="53">
        <v>27</v>
      </c>
      <c r="I661" s="54" t="s">
        <v>1168</v>
      </c>
      <c r="J661" s="54" t="s">
        <v>1169</v>
      </c>
      <c r="K661" s="55">
        <v>27</v>
      </c>
      <c r="L661" s="55">
        <v>27</v>
      </c>
      <c r="M661" s="56">
        <v>401.5</v>
      </c>
      <c r="N661" s="39"/>
      <c r="O661" s="39"/>
      <c r="P661" s="39"/>
      <c r="Q661" s="56">
        <v>401.5</v>
      </c>
      <c r="R661" s="57"/>
      <c r="S661" s="57"/>
      <c r="T661" s="18">
        <f t="shared" si="650"/>
        <v>43557932</v>
      </c>
      <c r="U661" s="18">
        <f t="shared" si="651"/>
        <v>37067800.130000003</v>
      </c>
      <c r="V661" s="18">
        <v>0</v>
      </c>
      <c r="W661" s="18">
        <v>0</v>
      </c>
      <c r="X661" s="18">
        <v>0</v>
      </c>
      <c r="Y661" s="18">
        <f t="shared" ref="Y661:Y688" si="653">U661</f>
        <v>37067800.130000003</v>
      </c>
      <c r="Z661" s="18">
        <v>0</v>
      </c>
      <c r="AA661" s="18">
        <v>0</v>
      </c>
      <c r="AB661" s="18">
        <f t="shared" si="652"/>
        <v>6490131.8700000001</v>
      </c>
      <c r="AC661" s="18">
        <v>0</v>
      </c>
      <c r="AD661" s="18">
        <v>0</v>
      </c>
      <c r="AE661" s="18">
        <v>0</v>
      </c>
      <c r="AF661" s="18">
        <f t="shared" ref="AF661:AF688" si="654">AB661</f>
        <v>6490131.8700000001</v>
      </c>
      <c r="AG661" s="18">
        <v>0</v>
      </c>
      <c r="AH661" s="18">
        <v>0</v>
      </c>
      <c r="AI661" s="73">
        <v>0.85099999999999998</v>
      </c>
      <c r="AJ661" s="81">
        <f t="shared" si="644"/>
        <v>0.14899999999999999</v>
      </c>
      <c r="AK661" s="23">
        <f t="shared" si="636"/>
        <v>43557932</v>
      </c>
      <c r="AL661" s="22">
        <f t="shared" si="645"/>
        <v>37067800.130000003</v>
      </c>
      <c r="AM661" s="22">
        <f t="shared" si="646"/>
        <v>6490131.8700000001</v>
      </c>
      <c r="AN661" s="74" t="b">
        <f t="shared" si="630"/>
        <v>1</v>
      </c>
      <c r="AO661" s="74" t="b">
        <f t="shared" si="631"/>
        <v>1</v>
      </c>
      <c r="AP661" s="74" t="b">
        <f t="shared" si="632"/>
        <v>1</v>
      </c>
      <c r="AQ661" s="5"/>
      <c r="AR661" s="28" t="s">
        <v>1152</v>
      </c>
      <c r="AS661" s="28">
        <v>2028</v>
      </c>
      <c r="AT661" t="b">
        <f t="shared" si="633"/>
        <v>1</v>
      </c>
      <c r="AU661" t="b">
        <f t="shared" si="634"/>
        <v>1</v>
      </c>
      <c r="AV661" t="b">
        <f t="shared" si="635"/>
        <v>1</v>
      </c>
      <c r="AW661" s="83">
        <f t="shared" si="647"/>
        <v>0</v>
      </c>
      <c r="AX661" s="83">
        <f t="shared" si="648"/>
        <v>0</v>
      </c>
      <c r="AY661" s="72" t="b">
        <f t="shared" si="649"/>
        <v>1</v>
      </c>
    </row>
    <row r="662" spans="1:51" ht="23.25" x14ac:dyDescent="0.35">
      <c r="A662" s="49">
        <v>70</v>
      </c>
      <c r="B662" s="77" t="s">
        <v>77</v>
      </c>
      <c r="C662" s="50" t="s">
        <v>78</v>
      </c>
      <c r="D662" s="51">
        <v>43238</v>
      </c>
      <c r="E662" s="52">
        <v>397.9</v>
      </c>
      <c r="F662" s="53">
        <v>19</v>
      </c>
      <c r="G662" s="52">
        <v>397.9</v>
      </c>
      <c r="H662" s="53">
        <v>19</v>
      </c>
      <c r="I662" s="54" t="s">
        <v>1168</v>
      </c>
      <c r="J662" s="54" t="s">
        <v>1169</v>
      </c>
      <c r="K662" s="55">
        <v>19</v>
      </c>
      <c r="L662" s="55">
        <v>19</v>
      </c>
      <c r="M662" s="56">
        <v>397.9</v>
      </c>
      <c r="N662" s="39"/>
      <c r="O662" s="39"/>
      <c r="P662" s="39"/>
      <c r="Q662" s="56">
        <v>397.9</v>
      </c>
      <c r="R662" s="57"/>
      <c r="S662" s="57"/>
      <c r="T662" s="18">
        <f t="shared" si="650"/>
        <v>43167375.200000003</v>
      </c>
      <c r="U662" s="18">
        <f t="shared" si="651"/>
        <v>36735436.299999997</v>
      </c>
      <c r="V662" s="18">
        <v>0</v>
      </c>
      <c r="W662" s="18">
        <v>0</v>
      </c>
      <c r="X662" s="18">
        <v>0</v>
      </c>
      <c r="Y662" s="18">
        <f t="shared" si="653"/>
        <v>36735436.299999997</v>
      </c>
      <c r="Z662" s="18">
        <v>0</v>
      </c>
      <c r="AA662" s="18">
        <v>0</v>
      </c>
      <c r="AB662" s="18">
        <f t="shared" si="652"/>
        <v>6431938.9000000004</v>
      </c>
      <c r="AC662" s="18">
        <v>0</v>
      </c>
      <c r="AD662" s="18">
        <v>0</v>
      </c>
      <c r="AE662" s="18">
        <v>0</v>
      </c>
      <c r="AF662" s="18">
        <f t="shared" si="654"/>
        <v>6431938.9000000004</v>
      </c>
      <c r="AG662" s="18">
        <v>0</v>
      </c>
      <c r="AH662" s="18">
        <v>0</v>
      </c>
      <c r="AI662" s="73">
        <v>0.85099999999999998</v>
      </c>
      <c r="AJ662" s="81">
        <f t="shared" si="644"/>
        <v>0.14899999999999999</v>
      </c>
      <c r="AK662" s="23">
        <f t="shared" si="636"/>
        <v>43167375.200000003</v>
      </c>
      <c r="AL662" s="22">
        <f t="shared" si="645"/>
        <v>36735436.299999997</v>
      </c>
      <c r="AM662" s="22">
        <f t="shared" si="646"/>
        <v>6431938.9000000004</v>
      </c>
      <c r="AN662" s="74" t="b">
        <f t="shared" si="630"/>
        <v>1</v>
      </c>
      <c r="AO662" s="74" t="b">
        <f t="shared" si="631"/>
        <v>1</v>
      </c>
      <c r="AP662" s="74" t="b">
        <f t="shared" si="632"/>
        <v>1</v>
      </c>
      <c r="AQ662" s="5"/>
      <c r="AR662" s="28" t="s">
        <v>1152</v>
      </c>
      <c r="AS662" s="28">
        <v>2028</v>
      </c>
      <c r="AT662" t="b">
        <f t="shared" si="633"/>
        <v>1</v>
      </c>
      <c r="AU662" t="b">
        <f t="shared" si="634"/>
        <v>1</v>
      </c>
      <c r="AV662" t="b">
        <f t="shared" si="635"/>
        <v>1</v>
      </c>
      <c r="AW662" s="83">
        <f t="shared" si="647"/>
        <v>0</v>
      </c>
      <c r="AX662" s="83">
        <f t="shared" si="648"/>
        <v>0</v>
      </c>
      <c r="AY662" s="72" t="b">
        <f t="shared" si="649"/>
        <v>1</v>
      </c>
    </row>
    <row r="663" spans="1:51" ht="23.25" x14ac:dyDescent="0.35">
      <c r="A663" s="49">
        <v>71</v>
      </c>
      <c r="B663" s="77" t="s">
        <v>79</v>
      </c>
      <c r="C663" s="50">
        <v>310</v>
      </c>
      <c r="D663" s="51">
        <v>43230</v>
      </c>
      <c r="E663" s="52">
        <v>405.1</v>
      </c>
      <c r="F663" s="53">
        <v>24</v>
      </c>
      <c r="G663" s="52">
        <v>405.1</v>
      </c>
      <c r="H663" s="53">
        <v>24</v>
      </c>
      <c r="I663" s="54" t="s">
        <v>1168</v>
      </c>
      <c r="J663" s="54" t="s">
        <v>1169</v>
      </c>
      <c r="K663" s="55">
        <v>24</v>
      </c>
      <c r="L663" s="55">
        <v>24</v>
      </c>
      <c r="M663" s="56">
        <v>405.1</v>
      </c>
      <c r="N663" s="39"/>
      <c r="O663" s="39"/>
      <c r="P663" s="39"/>
      <c r="Q663" s="56">
        <v>405.1</v>
      </c>
      <c r="R663" s="57"/>
      <c r="S663" s="57"/>
      <c r="T663" s="18">
        <f t="shared" si="650"/>
        <v>43948488.799999997</v>
      </c>
      <c r="U663" s="18">
        <f t="shared" si="651"/>
        <v>37400163.969999999</v>
      </c>
      <c r="V663" s="18">
        <v>0</v>
      </c>
      <c r="W663" s="18">
        <v>0</v>
      </c>
      <c r="X663" s="18">
        <v>0</v>
      </c>
      <c r="Y663" s="18">
        <f t="shared" si="653"/>
        <v>37400163.969999999</v>
      </c>
      <c r="Z663" s="18">
        <v>0</v>
      </c>
      <c r="AA663" s="18">
        <v>0</v>
      </c>
      <c r="AB663" s="18">
        <f t="shared" si="652"/>
        <v>6548324.8300000001</v>
      </c>
      <c r="AC663" s="18">
        <v>0</v>
      </c>
      <c r="AD663" s="18">
        <v>0</v>
      </c>
      <c r="AE663" s="18">
        <v>0</v>
      </c>
      <c r="AF663" s="18">
        <f t="shared" si="654"/>
        <v>6548324.8300000001</v>
      </c>
      <c r="AG663" s="18">
        <v>0</v>
      </c>
      <c r="AH663" s="18">
        <v>0</v>
      </c>
      <c r="AI663" s="73">
        <v>0.85099999999999998</v>
      </c>
      <c r="AJ663" s="81">
        <f t="shared" si="644"/>
        <v>0.14899999999999999</v>
      </c>
      <c r="AK663" s="23">
        <f t="shared" si="636"/>
        <v>43948488.799999997</v>
      </c>
      <c r="AL663" s="22">
        <f t="shared" si="645"/>
        <v>37400163.969999999</v>
      </c>
      <c r="AM663" s="22">
        <f t="shared" si="646"/>
        <v>6548324.8300000001</v>
      </c>
      <c r="AN663" s="74" t="b">
        <f t="shared" si="630"/>
        <v>1</v>
      </c>
      <c r="AO663" s="74" t="b">
        <f t="shared" si="631"/>
        <v>1</v>
      </c>
      <c r="AP663" s="74" t="b">
        <f t="shared" si="632"/>
        <v>1</v>
      </c>
      <c r="AQ663" s="5"/>
      <c r="AR663" s="28" t="s">
        <v>1152</v>
      </c>
      <c r="AS663" s="28">
        <v>2028</v>
      </c>
      <c r="AT663" t="b">
        <f t="shared" si="633"/>
        <v>1</v>
      </c>
      <c r="AU663" t="b">
        <f t="shared" si="634"/>
        <v>1</v>
      </c>
      <c r="AV663" t="b">
        <f t="shared" si="635"/>
        <v>1</v>
      </c>
      <c r="AW663" s="83">
        <f t="shared" si="647"/>
        <v>0</v>
      </c>
      <c r="AX663" s="83">
        <f t="shared" si="648"/>
        <v>0</v>
      </c>
      <c r="AY663" s="72" t="b">
        <f t="shared" si="649"/>
        <v>1</v>
      </c>
    </row>
    <row r="664" spans="1:51" ht="23.25" x14ac:dyDescent="0.35">
      <c r="A664" s="49">
        <v>72</v>
      </c>
      <c r="B664" s="77" t="s">
        <v>81</v>
      </c>
      <c r="C664" s="50">
        <v>310</v>
      </c>
      <c r="D664" s="51">
        <v>43230</v>
      </c>
      <c r="E664" s="52">
        <v>402.5</v>
      </c>
      <c r="F664" s="53">
        <v>29</v>
      </c>
      <c r="G664" s="52">
        <v>402.5</v>
      </c>
      <c r="H664" s="53">
        <v>29</v>
      </c>
      <c r="I664" s="54" t="s">
        <v>1168</v>
      </c>
      <c r="J664" s="54" t="s">
        <v>1169</v>
      </c>
      <c r="K664" s="55">
        <v>29</v>
      </c>
      <c r="L664" s="55">
        <v>29</v>
      </c>
      <c r="M664" s="56">
        <v>402.5</v>
      </c>
      <c r="N664" s="39"/>
      <c r="O664" s="39"/>
      <c r="P664" s="39"/>
      <c r="Q664" s="56">
        <v>402.5</v>
      </c>
      <c r="R664" s="57"/>
      <c r="S664" s="57"/>
      <c r="T664" s="18">
        <f t="shared" si="650"/>
        <v>43666420</v>
      </c>
      <c r="U664" s="18">
        <f t="shared" si="651"/>
        <v>37160123.420000002</v>
      </c>
      <c r="V664" s="18">
        <v>0</v>
      </c>
      <c r="W664" s="18">
        <v>0</v>
      </c>
      <c r="X664" s="18">
        <v>0</v>
      </c>
      <c r="Y664" s="18">
        <f t="shared" si="653"/>
        <v>37160123.420000002</v>
      </c>
      <c r="Z664" s="18">
        <v>0</v>
      </c>
      <c r="AA664" s="18">
        <v>0</v>
      </c>
      <c r="AB664" s="18">
        <f t="shared" si="652"/>
        <v>6506296.5800000001</v>
      </c>
      <c r="AC664" s="18">
        <v>0</v>
      </c>
      <c r="AD664" s="18">
        <v>0</v>
      </c>
      <c r="AE664" s="18">
        <v>0</v>
      </c>
      <c r="AF664" s="18">
        <f t="shared" si="654"/>
        <v>6506296.5800000001</v>
      </c>
      <c r="AG664" s="18">
        <v>0</v>
      </c>
      <c r="AH664" s="18">
        <v>0</v>
      </c>
      <c r="AI664" s="73">
        <v>0.85099999999999998</v>
      </c>
      <c r="AJ664" s="81">
        <f t="shared" si="644"/>
        <v>0.14899999999999999</v>
      </c>
      <c r="AK664" s="23">
        <f t="shared" si="636"/>
        <v>43666420</v>
      </c>
      <c r="AL664" s="22">
        <f t="shared" si="645"/>
        <v>37160123.420000002</v>
      </c>
      <c r="AM664" s="22">
        <f t="shared" si="646"/>
        <v>6506296.5800000001</v>
      </c>
      <c r="AN664" s="74" t="b">
        <f t="shared" si="630"/>
        <v>1</v>
      </c>
      <c r="AO664" s="74" t="b">
        <f t="shared" si="631"/>
        <v>1</v>
      </c>
      <c r="AP664" s="74" t="b">
        <f t="shared" si="632"/>
        <v>1</v>
      </c>
      <c r="AQ664" s="5"/>
      <c r="AR664" s="28" t="s">
        <v>1152</v>
      </c>
      <c r="AS664" s="28">
        <v>2028</v>
      </c>
      <c r="AT664" t="b">
        <f t="shared" si="633"/>
        <v>1</v>
      </c>
      <c r="AU664" t="b">
        <f t="shared" si="634"/>
        <v>1</v>
      </c>
      <c r="AV664" t="b">
        <f t="shared" si="635"/>
        <v>1</v>
      </c>
      <c r="AW664" s="83">
        <f t="shared" si="647"/>
        <v>0</v>
      </c>
      <c r="AX664" s="83">
        <f t="shared" si="648"/>
        <v>0</v>
      </c>
      <c r="AY664" s="72" t="b">
        <f t="shared" si="649"/>
        <v>1</v>
      </c>
    </row>
    <row r="665" spans="1:51" ht="23.25" x14ac:dyDescent="0.35">
      <c r="A665" s="49">
        <v>73</v>
      </c>
      <c r="B665" s="77" t="s">
        <v>82</v>
      </c>
      <c r="C665" s="50">
        <v>310</v>
      </c>
      <c r="D665" s="51">
        <v>43230</v>
      </c>
      <c r="E665" s="52">
        <v>406.2</v>
      </c>
      <c r="F665" s="53">
        <v>24</v>
      </c>
      <c r="G665" s="52">
        <v>406.2</v>
      </c>
      <c r="H665" s="53">
        <v>24</v>
      </c>
      <c r="I665" s="54" t="s">
        <v>1168</v>
      </c>
      <c r="J665" s="54" t="s">
        <v>1169</v>
      </c>
      <c r="K665" s="55">
        <v>24</v>
      </c>
      <c r="L665" s="55">
        <v>24</v>
      </c>
      <c r="M665" s="56">
        <v>406.2</v>
      </c>
      <c r="N665" s="39"/>
      <c r="O665" s="39"/>
      <c r="P665" s="39"/>
      <c r="Q665" s="56">
        <v>406.2</v>
      </c>
      <c r="R665" s="57"/>
      <c r="S665" s="57"/>
      <c r="T665" s="18">
        <f t="shared" si="650"/>
        <v>44067825.600000001</v>
      </c>
      <c r="U665" s="18">
        <f t="shared" si="651"/>
        <v>37501719.590000004</v>
      </c>
      <c r="V665" s="18">
        <v>0</v>
      </c>
      <c r="W665" s="18">
        <v>0</v>
      </c>
      <c r="X665" s="18">
        <v>0</v>
      </c>
      <c r="Y665" s="18">
        <f t="shared" si="653"/>
        <v>37501719.590000004</v>
      </c>
      <c r="Z665" s="18">
        <v>0</v>
      </c>
      <c r="AA665" s="18">
        <v>0</v>
      </c>
      <c r="AB665" s="18">
        <f t="shared" si="652"/>
        <v>6566106.0099999998</v>
      </c>
      <c r="AC665" s="18">
        <v>0</v>
      </c>
      <c r="AD665" s="18">
        <v>0</v>
      </c>
      <c r="AE665" s="18">
        <v>0</v>
      </c>
      <c r="AF665" s="18">
        <f t="shared" si="654"/>
        <v>6566106.0099999998</v>
      </c>
      <c r="AG665" s="18">
        <v>0</v>
      </c>
      <c r="AH665" s="18">
        <v>0</v>
      </c>
      <c r="AI665" s="73">
        <v>0.85099999999999998</v>
      </c>
      <c r="AJ665" s="81">
        <f t="shared" si="644"/>
        <v>0.14899999999999999</v>
      </c>
      <c r="AK665" s="23">
        <f t="shared" si="636"/>
        <v>44067825.600000001</v>
      </c>
      <c r="AL665" s="22">
        <f t="shared" si="645"/>
        <v>37501719.590000004</v>
      </c>
      <c r="AM665" s="22">
        <f t="shared" si="646"/>
        <v>6566106.0099999998</v>
      </c>
      <c r="AN665" s="74" t="b">
        <f t="shared" si="630"/>
        <v>1</v>
      </c>
      <c r="AO665" s="74" t="b">
        <f t="shared" si="631"/>
        <v>1</v>
      </c>
      <c r="AP665" s="74" t="b">
        <f t="shared" si="632"/>
        <v>1</v>
      </c>
      <c r="AQ665" s="5"/>
      <c r="AR665" s="28" t="s">
        <v>1152</v>
      </c>
      <c r="AS665" s="28">
        <v>2028</v>
      </c>
      <c r="AT665" t="b">
        <f t="shared" si="633"/>
        <v>1</v>
      </c>
      <c r="AU665" t="b">
        <f t="shared" si="634"/>
        <v>1</v>
      </c>
      <c r="AV665" t="b">
        <f t="shared" si="635"/>
        <v>1</v>
      </c>
      <c r="AW665" s="83">
        <f t="shared" si="647"/>
        <v>0</v>
      </c>
      <c r="AX665" s="83">
        <f t="shared" si="648"/>
        <v>0</v>
      </c>
      <c r="AY665" s="72" t="b">
        <f t="shared" si="649"/>
        <v>1</v>
      </c>
    </row>
    <row r="666" spans="1:51" ht="23.25" x14ac:dyDescent="0.35">
      <c r="A666" s="49">
        <v>74</v>
      </c>
      <c r="B666" s="77" t="s">
        <v>83</v>
      </c>
      <c r="C666" s="50" t="s">
        <v>84</v>
      </c>
      <c r="D666" s="51">
        <v>43230</v>
      </c>
      <c r="E666" s="52">
        <v>125.2</v>
      </c>
      <c r="F666" s="53">
        <v>11</v>
      </c>
      <c r="G666" s="52">
        <v>125.2</v>
      </c>
      <c r="H666" s="53">
        <v>11</v>
      </c>
      <c r="I666" s="54" t="s">
        <v>1168</v>
      </c>
      <c r="J666" s="54" t="s">
        <v>1169</v>
      </c>
      <c r="K666" s="55">
        <v>11</v>
      </c>
      <c r="L666" s="55">
        <v>11</v>
      </c>
      <c r="M666" s="56">
        <v>125.2</v>
      </c>
      <c r="N666" s="39"/>
      <c r="O666" s="39"/>
      <c r="P666" s="39"/>
      <c r="Q666" s="56">
        <v>125.2</v>
      </c>
      <c r="R666" s="57"/>
      <c r="S666" s="57"/>
      <c r="T666" s="18">
        <f t="shared" si="650"/>
        <v>13582697.6</v>
      </c>
      <c r="U666" s="18">
        <f t="shared" si="651"/>
        <v>11558875.66</v>
      </c>
      <c r="V666" s="18">
        <v>0</v>
      </c>
      <c r="W666" s="18">
        <v>0</v>
      </c>
      <c r="X666" s="18">
        <v>0</v>
      </c>
      <c r="Y666" s="18">
        <f t="shared" si="653"/>
        <v>11558875.66</v>
      </c>
      <c r="Z666" s="18">
        <v>0</v>
      </c>
      <c r="AA666" s="18">
        <v>0</v>
      </c>
      <c r="AB666" s="18">
        <f t="shared" si="652"/>
        <v>2023821.94</v>
      </c>
      <c r="AC666" s="18">
        <v>0</v>
      </c>
      <c r="AD666" s="18">
        <v>0</v>
      </c>
      <c r="AE666" s="18">
        <v>0</v>
      </c>
      <c r="AF666" s="18">
        <f t="shared" si="654"/>
        <v>2023821.94</v>
      </c>
      <c r="AG666" s="18">
        <v>0</v>
      </c>
      <c r="AH666" s="18">
        <v>0</v>
      </c>
      <c r="AI666" s="73">
        <v>0.85099999999999998</v>
      </c>
      <c r="AJ666" s="81">
        <f t="shared" si="644"/>
        <v>0.14899999999999999</v>
      </c>
      <c r="AK666" s="23">
        <f t="shared" si="636"/>
        <v>13582697.6</v>
      </c>
      <c r="AL666" s="22">
        <f t="shared" si="645"/>
        <v>11558875.66</v>
      </c>
      <c r="AM666" s="22">
        <f t="shared" si="646"/>
        <v>2023821.94</v>
      </c>
      <c r="AN666" s="74" t="b">
        <f t="shared" si="630"/>
        <v>1</v>
      </c>
      <c r="AO666" s="74" t="b">
        <f t="shared" si="631"/>
        <v>1</v>
      </c>
      <c r="AP666" s="74" t="b">
        <f t="shared" si="632"/>
        <v>1</v>
      </c>
      <c r="AQ666" s="5"/>
      <c r="AR666" s="28" t="s">
        <v>1152</v>
      </c>
      <c r="AS666" s="28">
        <v>2028</v>
      </c>
      <c r="AT666" t="b">
        <f t="shared" si="633"/>
        <v>1</v>
      </c>
      <c r="AU666" t="b">
        <f t="shared" si="634"/>
        <v>1</v>
      </c>
      <c r="AV666" t="b">
        <f t="shared" si="635"/>
        <v>1</v>
      </c>
      <c r="AW666" s="83">
        <f t="shared" si="647"/>
        <v>0</v>
      </c>
      <c r="AX666" s="83">
        <f t="shared" si="648"/>
        <v>0</v>
      </c>
      <c r="AY666" s="72" t="b">
        <f t="shared" si="649"/>
        <v>1</v>
      </c>
    </row>
    <row r="667" spans="1:51" ht="23.25" x14ac:dyDescent="0.35">
      <c r="A667" s="49">
        <v>75</v>
      </c>
      <c r="B667" s="77" t="s">
        <v>85</v>
      </c>
      <c r="C667" s="50" t="s">
        <v>80</v>
      </c>
      <c r="D667" s="51">
        <v>43230</v>
      </c>
      <c r="E667" s="52">
        <v>146.69999999999999</v>
      </c>
      <c r="F667" s="53">
        <v>15</v>
      </c>
      <c r="G667" s="52">
        <v>146.69999999999999</v>
      </c>
      <c r="H667" s="53">
        <v>15</v>
      </c>
      <c r="I667" s="54" t="s">
        <v>1168</v>
      </c>
      <c r="J667" s="54" t="s">
        <v>1169</v>
      </c>
      <c r="K667" s="55">
        <v>15</v>
      </c>
      <c r="L667" s="55">
        <v>15</v>
      </c>
      <c r="M667" s="56">
        <v>146.69999999999999</v>
      </c>
      <c r="N667" s="39"/>
      <c r="O667" s="39"/>
      <c r="P667" s="39"/>
      <c r="Q667" s="56">
        <v>146.69999999999999</v>
      </c>
      <c r="R667" s="57"/>
      <c r="S667" s="57"/>
      <c r="T667" s="18">
        <f t="shared" si="650"/>
        <v>15915189.6</v>
      </c>
      <c r="U667" s="18">
        <f t="shared" si="651"/>
        <v>13543826.35</v>
      </c>
      <c r="V667" s="18">
        <v>0</v>
      </c>
      <c r="W667" s="18">
        <v>0</v>
      </c>
      <c r="X667" s="18">
        <v>0</v>
      </c>
      <c r="Y667" s="18">
        <f t="shared" si="653"/>
        <v>13543826.35</v>
      </c>
      <c r="Z667" s="18">
        <v>0</v>
      </c>
      <c r="AA667" s="18">
        <v>0</v>
      </c>
      <c r="AB667" s="18">
        <f t="shared" si="652"/>
        <v>2371363.25</v>
      </c>
      <c r="AC667" s="18">
        <v>0</v>
      </c>
      <c r="AD667" s="18">
        <v>0</v>
      </c>
      <c r="AE667" s="18">
        <v>0</v>
      </c>
      <c r="AF667" s="18">
        <f t="shared" si="654"/>
        <v>2371363.25</v>
      </c>
      <c r="AG667" s="18">
        <v>0</v>
      </c>
      <c r="AH667" s="18">
        <v>0</v>
      </c>
      <c r="AI667" s="73">
        <v>0.85099999999999998</v>
      </c>
      <c r="AJ667" s="81">
        <f t="shared" si="644"/>
        <v>0.14899999999999999</v>
      </c>
      <c r="AK667" s="23">
        <f t="shared" si="636"/>
        <v>15915189.6</v>
      </c>
      <c r="AL667" s="22">
        <f t="shared" si="645"/>
        <v>13543826.35</v>
      </c>
      <c r="AM667" s="22">
        <f t="shared" si="646"/>
        <v>2371363.25</v>
      </c>
      <c r="AN667" s="74" t="b">
        <f t="shared" si="630"/>
        <v>1</v>
      </c>
      <c r="AO667" s="74" t="b">
        <f t="shared" si="631"/>
        <v>1</v>
      </c>
      <c r="AP667" s="74" t="b">
        <f t="shared" si="632"/>
        <v>1</v>
      </c>
      <c r="AQ667" s="5"/>
      <c r="AR667" s="28" t="s">
        <v>1152</v>
      </c>
      <c r="AS667" s="28">
        <v>2028</v>
      </c>
      <c r="AT667" t="b">
        <f t="shared" si="633"/>
        <v>1</v>
      </c>
      <c r="AU667" t="b">
        <f t="shared" si="634"/>
        <v>1</v>
      </c>
      <c r="AV667" t="b">
        <f t="shared" si="635"/>
        <v>1</v>
      </c>
      <c r="AW667" s="83">
        <f t="shared" si="647"/>
        <v>0</v>
      </c>
      <c r="AX667" s="83">
        <f t="shared" si="648"/>
        <v>0</v>
      </c>
      <c r="AY667" s="72" t="b">
        <f t="shared" si="649"/>
        <v>1</v>
      </c>
    </row>
    <row r="668" spans="1:51" ht="23.25" x14ac:dyDescent="0.35">
      <c r="A668" s="49">
        <v>76</v>
      </c>
      <c r="B668" s="77" t="s">
        <v>86</v>
      </c>
      <c r="C668" s="50">
        <v>310</v>
      </c>
      <c r="D668" s="51">
        <v>43230</v>
      </c>
      <c r="E668" s="52">
        <v>440.2</v>
      </c>
      <c r="F668" s="53">
        <v>24</v>
      </c>
      <c r="G668" s="52">
        <v>440.2</v>
      </c>
      <c r="H668" s="53">
        <v>24</v>
      </c>
      <c r="I668" s="54" t="s">
        <v>1168</v>
      </c>
      <c r="J668" s="54" t="s">
        <v>1169</v>
      </c>
      <c r="K668" s="55">
        <v>24</v>
      </c>
      <c r="L668" s="55">
        <v>24</v>
      </c>
      <c r="M668" s="56">
        <v>440.2</v>
      </c>
      <c r="N668" s="39"/>
      <c r="O668" s="39"/>
      <c r="P668" s="39"/>
      <c r="Q668" s="56">
        <v>440.2</v>
      </c>
      <c r="R668" s="57"/>
      <c r="S668" s="57"/>
      <c r="T668" s="18">
        <f t="shared" si="650"/>
        <v>47756417.600000001</v>
      </c>
      <c r="U668" s="18">
        <f t="shared" si="651"/>
        <v>40640711.380000003</v>
      </c>
      <c r="V668" s="18">
        <v>0</v>
      </c>
      <c r="W668" s="18">
        <v>0</v>
      </c>
      <c r="X668" s="18">
        <v>0</v>
      </c>
      <c r="Y668" s="18">
        <f t="shared" si="653"/>
        <v>40640711.380000003</v>
      </c>
      <c r="Z668" s="18">
        <v>0</v>
      </c>
      <c r="AA668" s="18">
        <v>0</v>
      </c>
      <c r="AB668" s="18">
        <f t="shared" si="652"/>
        <v>7115706.2199999997</v>
      </c>
      <c r="AC668" s="18">
        <v>0</v>
      </c>
      <c r="AD668" s="18">
        <v>0</v>
      </c>
      <c r="AE668" s="18">
        <v>0</v>
      </c>
      <c r="AF668" s="18">
        <f t="shared" si="654"/>
        <v>7115706.2199999997</v>
      </c>
      <c r="AG668" s="18">
        <v>0</v>
      </c>
      <c r="AH668" s="18">
        <v>0</v>
      </c>
      <c r="AI668" s="73">
        <v>0.85099999999999998</v>
      </c>
      <c r="AJ668" s="81">
        <f t="shared" si="644"/>
        <v>0.14899999999999999</v>
      </c>
      <c r="AK668" s="23">
        <f t="shared" si="636"/>
        <v>47756417.600000001</v>
      </c>
      <c r="AL668" s="22">
        <f t="shared" si="645"/>
        <v>40640711.380000003</v>
      </c>
      <c r="AM668" s="22">
        <f t="shared" si="646"/>
        <v>7115706.2199999997</v>
      </c>
      <c r="AN668" s="74" t="b">
        <f t="shared" si="630"/>
        <v>1</v>
      </c>
      <c r="AO668" s="74" t="b">
        <f t="shared" si="631"/>
        <v>1</v>
      </c>
      <c r="AP668" s="74" t="b">
        <f t="shared" si="632"/>
        <v>1</v>
      </c>
      <c r="AQ668" s="5"/>
      <c r="AR668" s="28" t="s">
        <v>1152</v>
      </c>
      <c r="AS668" s="28">
        <v>2028</v>
      </c>
      <c r="AT668" t="b">
        <f t="shared" si="633"/>
        <v>1</v>
      </c>
      <c r="AU668" t="b">
        <f t="shared" si="634"/>
        <v>1</v>
      </c>
      <c r="AV668" t="b">
        <f t="shared" si="635"/>
        <v>1</v>
      </c>
      <c r="AW668" s="83">
        <f t="shared" si="647"/>
        <v>0</v>
      </c>
      <c r="AX668" s="83">
        <f t="shared" si="648"/>
        <v>0</v>
      </c>
      <c r="AY668" s="72" t="b">
        <f t="shared" si="649"/>
        <v>1</v>
      </c>
    </row>
    <row r="669" spans="1:51" ht="23.25" x14ac:dyDescent="0.35">
      <c r="A669" s="49">
        <v>77</v>
      </c>
      <c r="B669" s="77" t="s">
        <v>87</v>
      </c>
      <c r="C669" s="50">
        <v>2667</v>
      </c>
      <c r="D669" s="51">
        <v>44055</v>
      </c>
      <c r="E669" s="52">
        <v>124</v>
      </c>
      <c r="F669" s="53">
        <v>7</v>
      </c>
      <c r="G669" s="52">
        <v>124</v>
      </c>
      <c r="H669" s="53">
        <v>7</v>
      </c>
      <c r="I669" s="54" t="s">
        <v>1168</v>
      </c>
      <c r="J669" s="54" t="s">
        <v>1169</v>
      </c>
      <c r="K669" s="55">
        <v>7</v>
      </c>
      <c r="L669" s="55">
        <v>7</v>
      </c>
      <c r="M669" s="56">
        <v>124</v>
      </c>
      <c r="N669" s="39"/>
      <c r="O669" s="39"/>
      <c r="P669" s="39"/>
      <c r="Q669" s="56">
        <v>124</v>
      </c>
      <c r="R669" s="57"/>
      <c r="S669" s="57"/>
      <c r="T669" s="18">
        <f t="shared" si="650"/>
        <v>13452512</v>
      </c>
      <c r="U669" s="18">
        <f t="shared" si="651"/>
        <v>11448087.710000001</v>
      </c>
      <c r="V669" s="18">
        <v>0</v>
      </c>
      <c r="W669" s="18">
        <v>0</v>
      </c>
      <c r="X669" s="18">
        <v>0</v>
      </c>
      <c r="Y669" s="18">
        <f t="shared" si="653"/>
        <v>11448087.710000001</v>
      </c>
      <c r="Z669" s="18">
        <v>0</v>
      </c>
      <c r="AA669" s="18">
        <v>0</v>
      </c>
      <c r="AB669" s="18">
        <f t="shared" si="652"/>
        <v>2004424.29</v>
      </c>
      <c r="AC669" s="18">
        <v>0</v>
      </c>
      <c r="AD669" s="18">
        <v>0</v>
      </c>
      <c r="AE669" s="18">
        <v>0</v>
      </c>
      <c r="AF669" s="18">
        <f t="shared" si="654"/>
        <v>2004424.29</v>
      </c>
      <c r="AG669" s="18">
        <v>0</v>
      </c>
      <c r="AH669" s="18">
        <v>0</v>
      </c>
      <c r="AI669" s="73">
        <v>0.85099999999999998</v>
      </c>
      <c r="AJ669" s="81">
        <f t="shared" si="644"/>
        <v>0.14899999999999999</v>
      </c>
      <c r="AK669" s="23">
        <f t="shared" si="636"/>
        <v>13452512</v>
      </c>
      <c r="AL669" s="22">
        <f t="shared" si="645"/>
        <v>11448087.710000001</v>
      </c>
      <c r="AM669" s="22">
        <f t="shared" si="646"/>
        <v>2004424.29</v>
      </c>
      <c r="AN669" s="74" t="b">
        <f t="shared" si="630"/>
        <v>1</v>
      </c>
      <c r="AO669" s="74" t="b">
        <f t="shared" si="631"/>
        <v>1</v>
      </c>
      <c r="AP669" s="74" t="b">
        <f t="shared" si="632"/>
        <v>1</v>
      </c>
      <c r="AQ669" s="5"/>
      <c r="AR669" s="28" t="s">
        <v>1152</v>
      </c>
      <c r="AS669" s="28">
        <v>2028</v>
      </c>
      <c r="AT669" t="b">
        <f t="shared" si="633"/>
        <v>1</v>
      </c>
      <c r="AU669" t="b">
        <f t="shared" si="634"/>
        <v>1</v>
      </c>
      <c r="AV669" t="b">
        <f t="shared" si="635"/>
        <v>1</v>
      </c>
      <c r="AW669" s="83">
        <f t="shared" si="647"/>
        <v>0</v>
      </c>
      <c r="AX669" s="83">
        <f t="shared" si="648"/>
        <v>0</v>
      </c>
      <c r="AY669" s="72" t="b">
        <f t="shared" si="649"/>
        <v>1</v>
      </c>
    </row>
    <row r="670" spans="1:51" ht="23.25" x14ac:dyDescent="0.35">
      <c r="A670" s="49">
        <v>78</v>
      </c>
      <c r="B670" s="77" t="s">
        <v>88</v>
      </c>
      <c r="C670" s="50">
        <v>307</v>
      </c>
      <c r="D670" s="51">
        <v>43228</v>
      </c>
      <c r="E670" s="52">
        <v>130.69999999999999</v>
      </c>
      <c r="F670" s="53">
        <v>8</v>
      </c>
      <c r="G670" s="52">
        <v>130.69999999999999</v>
      </c>
      <c r="H670" s="53">
        <v>8</v>
      </c>
      <c r="I670" s="54" t="s">
        <v>1168</v>
      </c>
      <c r="J670" s="54" t="s">
        <v>1169</v>
      </c>
      <c r="K670" s="55">
        <v>8</v>
      </c>
      <c r="L670" s="55">
        <v>8</v>
      </c>
      <c r="M670" s="56">
        <v>130.69999999999999</v>
      </c>
      <c r="N670" s="39"/>
      <c r="O670" s="39"/>
      <c r="P670" s="39"/>
      <c r="Q670" s="56">
        <v>130.69999999999999</v>
      </c>
      <c r="R670" s="57"/>
      <c r="S670" s="57"/>
      <c r="T670" s="18">
        <f t="shared" si="650"/>
        <v>14179381.6</v>
      </c>
      <c r="U670" s="18">
        <f t="shared" si="651"/>
        <v>12066653.74</v>
      </c>
      <c r="V670" s="18">
        <v>0</v>
      </c>
      <c r="W670" s="18">
        <v>0</v>
      </c>
      <c r="X670" s="18">
        <v>0</v>
      </c>
      <c r="Y670" s="18">
        <f t="shared" si="653"/>
        <v>12066653.74</v>
      </c>
      <c r="Z670" s="18">
        <v>0</v>
      </c>
      <c r="AA670" s="18">
        <v>0</v>
      </c>
      <c r="AB670" s="18">
        <f t="shared" si="652"/>
        <v>2112727.86</v>
      </c>
      <c r="AC670" s="18">
        <v>0</v>
      </c>
      <c r="AD670" s="18">
        <v>0</v>
      </c>
      <c r="AE670" s="18">
        <v>0</v>
      </c>
      <c r="AF670" s="18">
        <f t="shared" si="654"/>
        <v>2112727.86</v>
      </c>
      <c r="AG670" s="18">
        <v>0</v>
      </c>
      <c r="AH670" s="18">
        <v>0</v>
      </c>
      <c r="AI670" s="73">
        <v>0.85099999999999998</v>
      </c>
      <c r="AJ670" s="81">
        <f t="shared" si="644"/>
        <v>0.14899999999999999</v>
      </c>
      <c r="AK670" s="23">
        <f t="shared" si="636"/>
        <v>14179381.6</v>
      </c>
      <c r="AL670" s="22">
        <f t="shared" si="645"/>
        <v>12066653.74</v>
      </c>
      <c r="AM670" s="22">
        <f t="shared" si="646"/>
        <v>2112727.86</v>
      </c>
      <c r="AN670" s="74" t="b">
        <f t="shared" si="630"/>
        <v>1</v>
      </c>
      <c r="AO670" s="74" t="b">
        <f t="shared" si="631"/>
        <v>1</v>
      </c>
      <c r="AP670" s="74" t="b">
        <f t="shared" si="632"/>
        <v>1</v>
      </c>
      <c r="AQ670" s="5"/>
      <c r="AR670" s="28" t="s">
        <v>1152</v>
      </c>
      <c r="AS670" s="28">
        <v>2028</v>
      </c>
      <c r="AT670" t="b">
        <f t="shared" si="633"/>
        <v>1</v>
      </c>
      <c r="AU670" t="b">
        <f t="shared" si="634"/>
        <v>1</v>
      </c>
      <c r="AV670" t="b">
        <f t="shared" si="635"/>
        <v>1</v>
      </c>
      <c r="AW670" s="83">
        <f t="shared" si="647"/>
        <v>0</v>
      </c>
      <c r="AX670" s="83">
        <f t="shared" si="648"/>
        <v>0</v>
      </c>
      <c r="AY670" s="72" t="b">
        <f t="shared" si="649"/>
        <v>1</v>
      </c>
    </row>
    <row r="671" spans="1:51" ht="23.25" x14ac:dyDescent="0.35">
      <c r="A671" s="49">
        <v>79</v>
      </c>
      <c r="B671" s="77" t="s">
        <v>89</v>
      </c>
      <c r="C671" s="50">
        <v>310</v>
      </c>
      <c r="D671" s="51">
        <v>43230</v>
      </c>
      <c r="E671" s="52">
        <v>404.6</v>
      </c>
      <c r="F671" s="53">
        <v>22</v>
      </c>
      <c r="G671" s="52">
        <v>404.6</v>
      </c>
      <c r="H671" s="53">
        <v>22</v>
      </c>
      <c r="I671" s="54" t="s">
        <v>1168</v>
      </c>
      <c r="J671" s="54" t="s">
        <v>1169</v>
      </c>
      <c r="K671" s="55">
        <v>22</v>
      </c>
      <c r="L671" s="55">
        <v>22</v>
      </c>
      <c r="M671" s="56">
        <v>404.6</v>
      </c>
      <c r="N671" s="39"/>
      <c r="O671" s="39"/>
      <c r="P671" s="39"/>
      <c r="Q671" s="56">
        <v>404.6</v>
      </c>
      <c r="R671" s="57"/>
      <c r="S671" s="57"/>
      <c r="T671" s="18">
        <f t="shared" si="650"/>
        <v>43894244.799999997</v>
      </c>
      <c r="U671" s="18">
        <f t="shared" si="651"/>
        <v>37354002.32</v>
      </c>
      <c r="V671" s="18">
        <v>0</v>
      </c>
      <c r="W671" s="18">
        <v>0</v>
      </c>
      <c r="X671" s="18">
        <v>0</v>
      </c>
      <c r="Y671" s="18">
        <f t="shared" si="653"/>
        <v>37354002.32</v>
      </c>
      <c r="Z671" s="18">
        <v>0</v>
      </c>
      <c r="AA671" s="18">
        <v>0</v>
      </c>
      <c r="AB671" s="18">
        <f t="shared" si="652"/>
        <v>6540242.4800000004</v>
      </c>
      <c r="AC671" s="18">
        <v>0</v>
      </c>
      <c r="AD671" s="18">
        <v>0</v>
      </c>
      <c r="AE671" s="18">
        <v>0</v>
      </c>
      <c r="AF671" s="18">
        <f t="shared" si="654"/>
        <v>6540242.4800000004</v>
      </c>
      <c r="AG671" s="18">
        <v>0</v>
      </c>
      <c r="AH671" s="18">
        <v>0</v>
      </c>
      <c r="AI671" s="73">
        <v>0.85099999999999998</v>
      </c>
      <c r="AJ671" s="81">
        <f t="shared" si="644"/>
        <v>0.14899999999999999</v>
      </c>
      <c r="AK671" s="23">
        <f t="shared" si="636"/>
        <v>43894244.799999997</v>
      </c>
      <c r="AL671" s="22">
        <f t="shared" si="645"/>
        <v>37354002.32</v>
      </c>
      <c r="AM671" s="22">
        <f t="shared" si="646"/>
        <v>6540242.4800000004</v>
      </c>
      <c r="AN671" s="74" t="b">
        <f t="shared" si="630"/>
        <v>1</v>
      </c>
      <c r="AO671" s="74" t="b">
        <f t="shared" si="631"/>
        <v>1</v>
      </c>
      <c r="AP671" s="74" t="b">
        <f t="shared" si="632"/>
        <v>1</v>
      </c>
      <c r="AQ671" s="5"/>
      <c r="AR671" s="28" t="s">
        <v>1152</v>
      </c>
      <c r="AS671" s="28">
        <v>2028</v>
      </c>
      <c r="AT671" t="b">
        <f t="shared" si="633"/>
        <v>1</v>
      </c>
      <c r="AU671" t="b">
        <f t="shared" si="634"/>
        <v>1</v>
      </c>
      <c r="AV671" t="b">
        <f t="shared" si="635"/>
        <v>1</v>
      </c>
      <c r="AW671" s="83">
        <f t="shared" si="647"/>
        <v>0</v>
      </c>
      <c r="AX671" s="83">
        <f t="shared" si="648"/>
        <v>0</v>
      </c>
      <c r="AY671" s="72" t="b">
        <f t="shared" si="649"/>
        <v>1</v>
      </c>
    </row>
    <row r="672" spans="1:51" ht="23.25" x14ac:dyDescent="0.35">
      <c r="A672" s="49">
        <v>80</v>
      </c>
      <c r="B672" s="77" t="s">
        <v>90</v>
      </c>
      <c r="C672" s="50">
        <v>310</v>
      </c>
      <c r="D672" s="51">
        <v>43230</v>
      </c>
      <c r="E672" s="52">
        <v>404</v>
      </c>
      <c r="F672" s="53">
        <v>28</v>
      </c>
      <c r="G672" s="52">
        <v>404</v>
      </c>
      <c r="H672" s="53">
        <v>28</v>
      </c>
      <c r="I672" s="54" t="s">
        <v>1168</v>
      </c>
      <c r="J672" s="54" t="s">
        <v>1169</v>
      </c>
      <c r="K672" s="55">
        <v>28</v>
      </c>
      <c r="L672" s="55">
        <v>28</v>
      </c>
      <c r="M672" s="56">
        <v>404</v>
      </c>
      <c r="N672" s="39"/>
      <c r="O672" s="39"/>
      <c r="P672" s="39"/>
      <c r="Q672" s="56">
        <v>404</v>
      </c>
      <c r="R672" s="57"/>
      <c r="S672" s="57"/>
      <c r="T672" s="18">
        <f t="shared" si="650"/>
        <v>43829152</v>
      </c>
      <c r="U672" s="18">
        <f t="shared" si="651"/>
        <v>37298608.350000001</v>
      </c>
      <c r="V672" s="18">
        <v>0</v>
      </c>
      <c r="W672" s="18">
        <v>0</v>
      </c>
      <c r="X672" s="18">
        <v>0</v>
      </c>
      <c r="Y672" s="18">
        <f t="shared" si="653"/>
        <v>37298608.350000001</v>
      </c>
      <c r="Z672" s="18">
        <v>0</v>
      </c>
      <c r="AA672" s="18">
        <v>0</v>
      </c>
      <c r="AB672" s="18">
        <f t="shared" si="652"/>
        <v>6530543.6500000004</v>
      </c>
      <c r="AC672" s="18">
        <v>0</v>
      </c>
      <c r="AD672" s="18">
        <v>0</v>
      </c>
      <c r="AE672" s="18">
        <v>0</v>
      </c>
      <c r="AF672" s="18">
        <f t="shared" si="654"/>
        <v>6530543.6500000004</v>
      </c>
      <c r="AG672" s="18">
        <v>0</v>
      </c>
      <c r="AH672" s="18">
        <v>0</v>
      </c>
      <c r="AI672" s="73">
        <v>0.85099999999999998</v>
      </c>
      <c r="AJ672" s="81">
        <f t="shared" si="644"/>
        <v>0.14899999999999999</v>
      </c>
      <c r="AK672" s="23">
        <f t="shared" si="636"/>
        <v>43829152</v>
      </c>
      <c r="AL672" s="22">
        <f t="shared" si="645"/>
        <v>37298608.350000001</v>
      </c>
      <c r="AM672" s="22">
        <f t="shared" si="646"/>
        <v>6530543.6500000004</v>
      </c>
      <c r="AN672" s="74" t="b">
        <f t="shared" si="630"/>
        <v>1</v>
      </c>
      <c r="AO672" s="74" t="b">
        <f t="shared" si="631"/>
        <v>1</v>
      </c>
      <c r="AP672" s="74" t="b">
        <f t="shared" si="632"/>
        <v>1</v>
      </c>
      <c r="AQ672" s="5"/>
      <c r="AR672" s="28" t="s">
        <v>1152</v>
      </c>
      <c r="AS672" s="28">
        <v>2028</v>
      </c>
      <c r="AT672" t="b">
        <f t="shared" si="633"/>
        <v>1</v>
      </c>
      <c r="AU672" t="b">
        <f t="shared" si="634"/>
        <v>1</v>
      </c>
      <c r="AV672" t="b">
        <f t="shared" si="635"/>
        <v>1</v>
      </c>
      <c r="AW672" s="83">
        <f t="shared" si="647"/>
        <v>0</v>
      </c>
      <c r="AX672" s="83">
        <f t="shared" si="648"/>
        <v>0</v>
      </c>
      <c r="AY672" s="72" t="b">
        <f t="shared" si="649"/>
        <v>1</v>
      </c>
    </row>
    <row r="673" spans="1:51" ht="23.25" x14ac:dyDescent="0.35">
      <c r="A673" s="49">
        <v>81</v>
      </c>
      <c r="B673" s="77" t="s">
        <v>91</v>
      </c>
      <c r="C673" s="50">
        <v>26</v>
      </c>
      <c r="D673" s="51">
        <v>43224</v>
      </c>
      <c r="E673" s="52">
        <v>121.6</v>
      </c>
      <c r="F673" s="53">
        <v>14</v>
      </c>
      <c r="G673" s="52">
        <v>121.6</v>
      </c>
      <c r="H673" s="53">
        <v>14</v>
      </c>
      <c r="I673" s="54" t="s">
        <v>1168</v>
      </c>
      <c r="J673" s="54" t="s">
        <v>1169</v>
      </c>
      <c r="K673" s="55">
        <v>14</v>
      </c>
      <c r="L673" s="55">
        <v>14</v>
      </c>
      <c r="M673" s="56">
        <v>121.6</v>
      </c>
      <c r="N673" s="39"/>
      <c r="O673" s="39"/>
      <c r="P673" s="39"/>
      <c r="Q673" s="56">
        <v>121.6</v>
      </c>
      <c r="R673" s="57"/>
      <c r="S673" s="57"/>
      <c r="T673" s="18">
        <f t="shared" si="650"/>
        <v>13192140.800000001</v>
      </c>
      <c r="U673" s="18">
        <f t="shared" si="651"/>
        <v>11226511.82</v>
      </c>
      <c r="V673" s="18">
        <v>0</v>
      </c>
      <c r="W673" s="18">
        <v>0</v>
      </c>
      <c r="X673" s="18">
        <v>0</v>
      </c>
      <c r="Y673" s="18">
        <f t="shared" si="653"/>
        <v>11226511.82</v>
      </c>
      <c r="Z673" s="18">
        <v>0</v>
      </c>
      <c r="AA673" s="18">
        <v>0</v>
      </c>
      <c r="AB673" s="18">
        <f t="shared" si="652"/>
        <v>1965628.98</v>
      </c>
      <c r="AC673" s="18">
        <v>0</v>
      </c>
      <c r="AD673" s="18">
        <v>0</v>
      </c>
      <c r="AE673" s="18">
        <v>0</v>
      </c>
      <c r="AF673" s="18">
        <f t="shared" si="654"/>
        <v>1965628.98</v>
      </c>
      <c r="AG673" s="18">
        <v>0</v>
      </c>
      <c r="AH673" s="18">
        <v>0</v>
      </c>
      <c r="AI673" s="73">
        <v>0.85099999999999998</v>
      </c>
      <c r="AJ673" s="81">
        <f t="shared" si="644"/>
        <v>0.14899999999999999</v>
      </c>
      <c r="AK673" s="23">
        <f t="shared" si="636"/>
        <v>13192140.800000001</v>
      </c>
      <c r="AL673" s="22">
        <f t="shared" si="645"/>
        <v>11226511.82</v>
      </c>
      <c r="AM673" s="22">
        <f t="shared" si="646"/>
        <v>1965628.98</v>
      </c>
      <c r="AN673" s="74" t="b">
        <f t="shared" si="630"/>
        <v>1</v>
      </c>
      <c r="AO673" s="74" t="b">
        <f t="shared" si="631"/>
        <v>1</v>
      </c>
      <c r="AP673" s="74" t="b">
        <f t="shared" si="632"/>
        <v>1</v>
      </c>
      <c r="AQ673" s="5"/>
      <c r="AR673" s="28" t="s">
        <v>1152</v>
      </c>
      <c r="AS673" s="28">
        <v>2028</v>
      </c>
      <c r="AT673" t="b">
        <f t="shared" si="633"/>
        <v>1</v>
      </c>
      <c r="AU673" t="b">
        <f t="shared" si="634"/>
        <v>1</v>
      </c>
      <c r="AV673" t="b">
        <f t="shared" si="635"/>
        <v>1</v>
      </c>
      <c r="AW673" s="83">
        <f t="shared" si="647"/>
        <v>0</v>
      </c>
      <c r="AX673" s="83">
        <f t="shared" si="648"/>
        <v>0</v>
      </c>
      <c r="AY673" s="72" t="b">
        <f t="shared" si="649"/>
        <v>1</v>
      </c>
    </row>
    <row r="674" spans="1:51" ht="23.25" x14ac:dyDescent="0.35">
      <c r="A674" s="49">
        <v>82</v>
      </c>
      <c r="B674" s="77" t="s">
        <v>92</v>
      </c>
      <c r="C674" s="50">
        <v>22</v>
      </c>
      <c r="D674" s="51">
        <v>43224</v>
      </c>
      <c r="E674" s="52">
        <v>129.6</v>
      </c>
      <c r="F674" s="53">
        <v>6</v>
      </c>
      <c r="G674" s="52">
        <v>129.6</v>
      </c>
      <c r="H674" s="53">
        <v>6</v>
      </c>
      <c r="I674" s="54" t="s">
        <v>1168</v>
      </c>
      <c r="J674" s="54" t="s">
        <v>1169</v>
      </c>
      <c r="K674" s="55">
        <v>6</v>
      </c>
      <c r="L674" s="55">
        <v>6</v>
      </c>
      <c r="M674" s="56">
        <v>129.6</v>
      </c>
      <c r="N674" s="39"/>
      <c r="O674" s="39"/>
      <c r="P674" s="39"/>
      <c r="Q674" s="56">
        <v>129.6</v>
      </c>
      <c r="R674" s="57"/>
      <c r="S674" s="57"/>
      <c r="T674" s="18">
        <f t="shared" si="650"/>
        <v>14060044.800000001</v>
      </c>
      <c r="U674" s="18">
        <f t="shared" si="651"/>
        <v>11965098.119999999</v>
      </c>
      <c r="V674" s="18">
        <v>0</v>
      </c>
      <c r="W674" s="18">
        <v>0</v>
      </c>
      <c r="X674" s="18">
        <v>0</v>
      </c>
      <c r="Y674" s="18">
        <f t="shared" si="653"/>
        <v>11965098.119999999</v>
      </c>
      <c r="Z674" s="18">
        <v>0</v>
      </c>
      <c r="AA674" s="18">
        <v>0</v>
      </c>
      <c r="AB674" s="18">
        <f t="shared" si="652"/>
        <v>2094946.68</v>
      </c>
      <c r="AC674" s="18">
        <v>0</v>
      </c>
      <c r="AD674" s="18">
        <v>0</v>
      </c>
      <c r="AE674" s="18">
        <v>0</v>
      </c>
      <c r="AF674" s="18">
        <f t="shared" si="654"/>
        <v>2094946.68</v>
      </c>
      <c r="AG674" s="18">
        <v>0</v>
      </c>
      <c r="AH674" s="18">
        <v>0</v>
      </c>
      <c r="AI674" s="73">
        <v>0.85099999999999998</v>
      </c>
      <c r="AJ674" s="81">
        <f t="shared" si="644"/>
        <v>0.14899999999999999</v>
      </c>
      <c r="AK674" s="23">
        <f t="shared" si="636"/>
        <v>14060044.800000001</v>
      </c>
      <c r="AL674" s="22">
        <f t="shared" si="645"/>
        <v>11965098.119999999</v>
      </c>
      <c r="AM674" s="22">
        <f t="shared" si="646"/>
        <v>2094946.68</v>
      </c>
      <c r="AN674" s="74" t="b">
        <f t="shared" si="630"/>
        <v>1</v>
      </c>
      <c r="AO674" s="74" t="b">
        <f t="shared" si="631"/>
        <v>1</v>
      </c>
      <c r="AP674" s="74" t="b">
        <f t="shared" si="632"/>
        <v>1</v>
      </c>
      <c r="AQ674" s="5"/>
      <c r="AR674" s="28" t="s">
        <v>1152</v>
      </c>
      <c r="AS674" s="28">
        <v>2028</v>
      </c>
      <c r="AT674" t="b">
        <f t="shared" si="633"/>
        <v>1</v>
      </c>
      <c r="AU674" t="b">
        <f t="shared" si="634"/>
        <v>1</v>
      </c>
      <c r="AV674" t="b">
        <f t="shared" si="635"/>
        <v>1</v>
      </c>
      <c r="AW674" s="83">
        <f t="shared" si="647"/>
        <v>0</v>
      </c>
      <c r="AX674" s="83">
        <f t="shared" si="648"/>
        <v>0</v>
      </c>
      <c r="AY674" s="72" t="b">
        <f t="shared" si="649"/>
        <v>1</v>
      </c>
    </row>
    <row r="675" spans="1:51" ht="23.25" x14ac:dyDescent="0.35">
      <c r="A675" s="49">
        <v>83</v>
      </c>
      <c r="B675" s="77" t="s">
        <v>93</v>
      </c>
      <c r="C675" s="50">
        <v>24</v>
      </c>
      <c r="D675" s="51">
        <v>43650</v>
      </c>
      <c r="E675" s="52">
        <v>252.2</v>
      </c>
      <c r="F675" s="53">
        <v>14</v>
      </c>
      <c r="G675" s="52">
        <v>252.2</v>
      </c>
      <c r="H675" s="53">
        <v>14</v>
      </c>
      <c r="I675" s="54" t="s">
        <v>1168</v>
      </c>
      <c r="J675" s="54" t="s">
        <v>1169</v>
      </c>
      <c r="K675" s="55">
        <v>14</v>
      </c>
      <c r="L675" s="55">
        <v>14</v>
      </c>
      <c r="M675" s="56">
        <v>252.2</v>
      </c>
      <c r="N675" s="39"/>
      <c r="O675" s="39"/>
      <c r="P675" s="39"/>
      <c r="Q675" s="56">
        <v>252.2</v>
      </c>
      <c r="R675" s="57"/>
      <c r="S675" s="57"/>
      <c r="T675" s="18">
        <f t="shared" si="650"/>
        <v>27360673.600000001</v>
      </c>
      <c r="U675" s="18">
        <f t="shared" si="651"/>
        <v>23283933.23</v>
      </c>
      <c r="V675" s="18">
        <v>0</v>
      </c>
      <c r="W675" s="18">
        <v>0</v>
      </c>
      <c r="X675" s="18">
        <v>0</v>
      </c>
      <c r="Y675" s="18">
        <f t="shared" si="653"/>
        <v>23283933.23</v>
      </c>
      <c r="Z675" s="18">
        <v>0</v>
      </c>
      <c r="AA675" s="18">
        <v>0</v>
      </c>
      <c r="AB675" s="18">
        <f t="shared" si="652"/>
        <v>4076740.37</v>
      </c>
      <c r="AC675" s="18">
        <v>0</v>
      </c>
      <c r="AD675" s="18">
        <v>0</v>
      </c>
      <c r="AE675" s="18">
        <v>0</v>
      </c>
      <c r="AF675" s="18">
        <f t="shared" si="654"/>
        <v>4076740.37</v>
      </c>
      <c r="AG675" s="18">
        <v>0</v>
      </c>
      <c r="AH675" s="18">
        <v>0</v>
      </c>
      <c r="AI675" s="73">
        <v>0.85099999999999998</v>
      </c>
      <c r="AJ675" s="81">
        <f t="shared" si="644"/>
        <v>0.14899999999999999</v>
      </c>
      <c r="AK675" s="23">
        <f t="shared" si="636"/>
        <v>27360673.600000001</v>
      </c>
      <c r="AL675" s="22">
        <f t="shared" si="645"/>
        <v>23283933.23</v>
      </c>
      <c r="AM675" s="22">
        <f t="shared" si="646"/>
        <v>4076740.37</v>
      </c>
      <c r="AN675" s="74" t="b">
        <f t="shared" si="630"/>
        <v>1</v>
      </c>
      <c r="AO675" s="74" t="b">
        <f t="shared" si="631"/>
        <v>1</v>
      </c>
      <c r="AP675" s="74" t="b">
        <f t="shared" si="632"/>
        <v>1</v>
      </c>
      <c r="AQ675" s="5"/>
      <c r="AR675" s="28" t="s">
        <v>1152</v>
      </c>
      <c r="AS675" s="28">
        <v>2028</v>
      </c>
      <c r="AT675" t="b">
        <f t="shared" si="633"/>
        <v>1</v>
      </c>
      <c r="AU675" t="b">
        <f t="shared" si="634"/>
        <v>1</v>
      </c>
      <c r="AV675" t="b">
        <f t="shared" si="635"/>
        <v>1</v>
      </c>
      <c r="AW675" s="83">
        <f t="shared" si="647"/>
        <v>0</v>
      </c>
      <c r="AX675" s="83">
        <f t="shared" si="648"/>
        <v>0</v>
      </c>
      <c r="AY675" s="72" t="b">
        <f t="shared" si="649"/>
        <v>1</v>
      </c>
    </row>
    <row r="676" spans="1:51" ht="23.25" x14ac:dyDescent="0.35">
      <c r="A676" s="49">
        <v>84</v>
      </c>
      <c r="B676" s="77" t="s">
        <v>94</v>
      </c>
      <c r="C676" s="50">
        <v>25</v>
      </c>
      <c r="D676" s="51">
        <v>43224</v>
      </c>
      <c r="E676" s="52">
        <v>203.2</v>
      </c>
      <c r="F676" s="53">
        <v>21</v>
      </c>
      <c r="G676" s="52">
        <v>203.2</v>
      </c>
      <c r="H676" s="53">
        <v>21</v>
      </c>
      <c r="I676" s="54" t="s">
        <v>1168</v>
      </c>
      <c r="J676" s="54" t="s">
        <v>1169</v>
      </c>
      <c r="K676" s="55">
        <v>21</v>
      </c>
      <c r="L676" s="55">
        <v>21</v>
      </c>
      <c r="M676" s="56">
        <v>203.2</v>
      </c>
      <c r="N676" s="39"/>
      <c r="O676" s="39"/>
      <c r="P676" s="39"/>
      <c r="Q676" s="56">
        <v>203.2</v>
      </c>
      <c r="R676" s="57"/>
      <c r="S676" s="57"/>
      <c r="T676" s="18">
        <f t="shared" si="650"/>
        <v>22044761.600000001</v>
      </c>
      <c r="U676" s="18">
        <f t="shared" si="651"/>
        <v>18760092.120000001</v>
      </c>
      <c r="V676" s="18">
        <v>0</v>
      </c>
      <c r="W676" s="18">
        <v>0</v>
      </c>
      <c r="X676" s="18">
        <v>0</v>
      </c>
      <c r="Y676" s="18">
        <f t="shared" si="653"/>
        <v>18760092.120000001</v>
      </c>
      <c r="Z676" s="18">
        <v>0</v>
      </c>
      <c r="AA676" s="18">
        <v>0</v>
      </c>
      <c r="AB676" s="18">
        <f t="shared" si="652"/>
        <v>3284669.48</v>
      </c>
      <c r="AC676" s="18">
        <v>0</v>
      </c>
      <c r="AD676" s="18">
        <v>0</v>
      </c>
      <c r="AE676" s="18">
        <v>0</v>
      </c>
      <c r="AF676" s="18">
        <f t="shared" si="654"/>
        <v>3284669.48</v>
      </c>
      <c r="AG676" s="18">
        <v>0</v>
      </c>
      <c r="AH676" s="18">
        <v>0</v>
      </c>
      <c r="AI676" s="73">
        <v>0.85099999999999998</v>
      </c>
      <c r="AJ676" s="81">
        <f t="shared" si="644"/>
        <v>0.14899999999999999</v>
      </c>
      <c r="AK676" s="23">
        <f t="shared" si="636"/>
        <v>22044761.600000001</v>
      </c>
      <c r="AL676" s="22">
        <f t="shared" si="645"/>
        <v>18760092.120000001</v>
      </c>
      <c r="AM676" s="22">
        <f t="shared" si="646"/>
        <v>3284669.48</v>
      </c>
      <c r="AN676" s="74" t="b">
        <f t="shared" si="630"/>
        <v>1</v>
      </c>
      <c r="AO676" s="74" t="b">
        <f t="shared" si="631"/>
        <v>1</v>
      </c>
      <c r="AP676" s="74" t="b">
        <f t="shared" si="632"/>
        <v>1</v>
      </c>
      <c r="AQ676" s="5"/>
      <c r="AR676" s="28" t="s">
        <v>1152</v>
      </c>
      <c r="AS676" s="28">
        <v>2028</v>
      </c>
      <c r="AT676" t="b">
        <f t="shared" si="633"/>
        <v>1</v>
      </c>
      <c r="AU676" t="b">
        <f t="shared" si="634"/>
        <v>1</v>
      </c>
      <c r="AV676" t="b">
        <f t="shared" si="635"/>
        <v>1</v>
      </c>
      <c r="AW676" s="83">
        <f t="shared" si="647"/>
        <v>0</v>
      </c>
      <c r="AX676" s="83">
        <f t="shared" si="648"/>
        <v>0</v>
      </c>
      <c r="AY676" s="72" t="b">
        <f t="shared" si="649"/>
        <v>1</v>
      </c>
    </row>
    <row r="677" spans="1:51" ht="23.25" x14ac:dyDescent="0.35">
      <c r="A677" s="49">
        <v>85</v>
      </c>
      <c r="B677" s="77" t="s">
        <v>95</v>
      </c>
      <c r="C677" s="50">
        <v>24</v>
      </c>
      <c r="D677" s="51">
        <v>43224</v>
      </c>
      <c r="E677" s="52">
        <v>200.1</v>
      </c>
      <c r="F677" s="53">
        <v>7</v>
      </c>
      <c r="G677" s="52">
        <v>200.1</v>
      </c>
      <c r="H677" s="53">
        <v>7</v>
      </c>
      <c r="I677" s="54" t="s">
        <v>1168</v>
      </c>
      <c r="J677" s="54" t="s">
        <v>1169</v>
      </c>
      <c r="K677" s="55">
        <v>7</v>
      </c>
      <c r="L677" s="55">
        <v>7</v>
      </c>
      <c r="M677" s="56">
        <v>200.1</v>
      </c>
      <c r="N677" s="39"/>
      <c r="O677" s="39"/>
      <c r="P677" s="39"/>
      <c r="Q677" s="56">
        <v>200.1</v>
      </c>
      <c r="R677" s="57"/>
      <c r="S677" s="57"/>
      <c r="T677" s="18">
        <f t="shared" si="650"/>
        <v>21708448.800000001</v>
      </c>
      <c r="U677" s="18">
        <f t="shared" si="651"/>
        <v>18473889.93</v>
      </c>
      <c r="V677" s="18">
        <v>0</v>
      </c>
      <c r="W677" s="18">
        <v>0</v>
      </c>
      <c r="X677" s="18">
        <v>0</v>
      </c>
      <c r="Y677" s="18">
        <f t="shared" si="653"/>
        <v>18473889.93</v>
      </c>
      <c r="Z677" s="18">
        <v>0</v>
      </c>
      <c r="AA677" s="18">
        <v>0</v>
      </c>
      <c r="AB677" s="18">
        <f t="shared" si="652"/>
        <v>3234558.87</v>
      </c>
      <c r="AC677" s="18">
        <v>0</v>
      </c>
      <c r="AD677" s="18">
        <v>0</v>
      </c>
      <c r="AE677" s="18">
        <v>0</v>
      </c>
      <c r="AF677" s="18">
        <f t="shared" si="654"/>
        <v>3234558.87</v>
      </c>
      <c r="AG677" s="18">
        <v>0</v>
      </c>
      <c r="AH677" s="18">
        <v>0</v>
      </c>
      <c r="AI677" s="73">
        <v>0.85099999999999998</v>
      </c>
      <c r="AJ677" s="81">
        <f t="shared" si="644"/>
        <v>0.14899999999999999</v>
      </c>
      <c r="AK677" s="23">
        <f t="shared" si="636"/>
        <v>21708448.800000001</v>
      </c>
      <c r="AL677" s="22">
        <f t="shared" si="645"/>
        <v>18473889.93</v>
      </c>
      <c r="AM677" s="22">
        <f t="shared" si="646"/>
        <v>3234558.87</v>
      </c>
      <c r="AN677" s="74" t="b">
        <f t="shared" si="630"/>
        <v>1</v>
      </c>
      <c r="AO677" s="74" t="b">
        <f t="shared" si="631"/>
        <v>1</v>
      </c>
      <c r="AP677" s="74" t="b">
        <f t="shared" si="632"/>
        <v>1</v>
      </c>
      <c r="AQ677" s="5"/>
      <c r="AR677" s="28" t="s">
        <v>1152</v>
      </c>
      <c r="AS677" s="28">
        <v>2028</v>
      </c>
      <c r="AT677" t="b">
        <f t="shared" si="633"/>
        <v>1</v>
      </c>
      <c r="AU677" t="b">
        <f t="shared" si="634"/>
        <v>1</v>
      </c>
      <c r="AV677" t="b">
        <f t="shared" si="635"/>
        <v>1</v>
      </c>
      <c r="AW677" s="83">
        <f t="shared" si="647"/>
        <v>0</v>
      </c>
      <c r="AX677" s="83">
        <f t="shared" si="648"/>
        <v>0</v>
      </c>
      <c r="AY677" s="72" t="b">
        <f t="shared" si="649"/>
        <v>1</v>
      </c>
    </row>
    <row r="678" spans="1:51" ht="23.25" x14ac:dyDescent="0.35">
      <c r="A678" s="49">
        <v>86</v>
      </c>
      <c r="B678" s="77" t="s">
        <v>96</v>
      </c>
      <c r="C678" s="50">
        <v>21</v>
      </c>
      <c r="D678" s="51">
        <v>43224</v>
      </c>
      <c r="E678" s="52">
        <v>105</v>
      </c>
      <c r="F678" s="53">
        <v>9</v>
      </c>
      <c r="G678" s="52">
        <v>105</v>
      </c>
      <c r="H678" s="53">
        <v>9</v>
      </c>
      <c r="I678" s="54" t="s">
        <v>1168</v>
      </c>
      <c r="J678" s="54" t="s">
        <v>1169</v>
      </c>
      <c r="K678" s="55">
        <v>9</v>
      </c>
      <c r="L678" s="55">
        <v>9</v>
      </c>
      <c r="M678" s="56">
        <v>105</v>
      </c>
      <c r="N678" s="39"/>
      <c r="O678" s="39"/>
      <c r="P678" s="39"/>
      <c r="Q678" s="56">
        <v>105</v>
      </c>
      <c r="R678" s="57"/>
      <c r="S678" s="57"/>
      <c r="T678" s="18">
        <f t="shared" si="650"/>
        <v>11391240</v>
      </c>
      <c r="U678" s="18">
        <f t="shared" si="651"/>
        <v>9693945.2400000002</v>
      </c>
      <c r="V678" s="18">
        <v>0</v>
      </c>
      <c r="W678" s="18">
        <v>0</v>
      </c>
      <c r="X678" s="18">
        <v>0</v>
      </c>
      <c r="Y678" s="18">
        <f t="shared" si="653"/>
        <v>9693945.2400000002</v>
      </c>
      <c r="Z678" s="18">
        <v>0</v>
      </c>
      <c r="AA678" s="18">
        <v>0</v>
      </c>
      <c r="AB678" s="18">
        <f t="shared" si="652"/>
        <v>1697294.76</v>
      </c>
      <c r="AC678" s="18">
        <v>0</v>
      </c>
      <c r="AD678" s="18">
        <v>0</v>
      </c>
      <c r="AE678" s="18">
        <v>0</v>
      </c>
      <c r="AF678" s="18">
        <f t="shared" si="654"/>
        <v>1697294.76</v>
      </c>
      <c r="AG678" s="18">
        <v>0</v>
      </c>
      <c r="AH678" s="18">
        <v>0</v>
      </c>
      <c r="AI678" s="73">
        <v>0.85099999999999998</v>
      </c>
      <c r="AJ678" s="81">
        <f t="shared" si="644"/>
        <v>0.14899999999999999</v>
      </c>
      <c r="AK678" s="23">
        <f t="shared" si="636"/>
        <v>11391240</v>
      </c>
      <c r="AL678" s="22">
        <f t="shared" si="645"/>
        <v>9693945.2400000002</v>
      </c>
      <c r="AM678" s="22">
        <f t="shared" si="646"/>
        <v>1697294.76</v>
      </c>
      <c r="AN678" s="74" t="b">
        <f t="shared" si="630"/>
        <v>1</v>
      </c>
      <c r="AO678" s="74" t="b">
        <f t="shared" si="631"/>
        <v>1</v>
      </c>
      <c r="AP678" s="74" t="b">
        <f t="shared" si="632"/>
        <v>1</v>
      </c>
      <c r="AQ678" s="5"/>
      <c r="AR678" s="28" t="s">
        <v>1152</v>
      </c>
      <c r="AS678" s="28">
        <v>2028</v>
      </c>
      <c r="AT678" t="b">
        <f t="shared" si="633"/>
        <v>1</v>
      </c>
      <c r="AU678" t="b">
        <f t="shared" si="634"/>
        <v>1</v>
      </c>
      <c r="AV678" t="b">
        <f t="shared" si="635"/>
        <v>1</v>
      </c>
      <c r="AW678" s="83">
        <f t="shared" si="647"/>
        <v>0</v>
      </c>
      <c r="AX678" s="83">
        <f t="shared" si="648"/>
        <v>0</v>
      </c>
      <c r="AY678" s="72" t="b">
        <f t="shared" si="649"/>
        <v>1</v>
      </c>
    </row>
    <row r="679" spans="1:51" ht="23.25" x14ac:dyDescent="0.35">
      <c r="A679" s="49">
        <v>87</v>
      </c>
      <c r="B679" s="77" t="s">
        <v>97</v>
      </c>
      <c r="C679" s="50">
        <v>27</v>
      </c>
      <c r="D679" s="51">
        <v>43224</v>
      </c>
      <c r="E679" s="52">
        <v>69</v>
      </c>
      <c r="F679" s="53">
        <v>4</v>
      </c>
      <c r="G679" s="52">
        <v>69</v>
      </c>
      <c r="H679" s="53">
        <v>4</v>
      </c>
      <c r="I679" s="54" t="s">
        <v>1168</v>
      </c>
      <c r="J679" s="54" t="s">
        <v>1169</v>
      </c>
      <c r="K679" s="55">
        <v>4</v>
      </c>
      <c r="L679" s="55">
        <v>4</v>
      </c>
      <c r="M679" s="56">
        <v>69</v>
      </c>
      <c r="N679" s="39"/>
      <c r="O679" s="39"/>
      <c r="P679" s="39"/>
      <c r="Q679" s="56">
        <v>69</v>
      </c>
      <c r="R679" s="57"/>
      <c r="S679" s="57"/>
      <c r="T679" s="18">
        <f t="shared" si="650"/>
        <v>7485672</v>
      </c>
      <c r="U679" s="18">
        <f t="shared" si="651"/>
        <v>6370306.8700000001</v>
      </c>
      <c r="V679" s="18">
        <v>0</v>
      </c>
      <c r="W679" s="18">
        <v>0</v>
      </c>
      <c r="X679" s="18">
        <v>0</v>
      </c>
      <c r="Y679" s="18">
        <f t="shared" si="653"/>
        <v>6370306.8700000001</v>
      </c>
      <c r="Z679" s="18">
        <v>0</v>
      </c>
      <c r="AA679" s="18">
        <v>0</v>
      </c>
      <c r="AB679" s="18">
        <f t="shared" si="652"/>
        <v>1115365.1299999999</v>
      </c>
      <c r="AC679" s="18">
        <v>0</v>
      </c>
      <c r="AD679" s="18">
        <v>0</v>
      </c>
      <c r="AE679" s="18">
        <v>0</v>
      </c>
      <c r="AF679" s="18">
        <f t="shared" si="654"/>
        <v>1115365.1299999999</v>
      </c>
      <c r="AG679" s="18">
        <v>0</v>
      </c>
      <c r="AH679" s="18">
        <v>0</v>
      </c>
      <c r="AI679" s="73">
        <v>0.85099999999999998</v>
      </c>
      <c r="AJ679" s="81">
        <f t="shared" si="644"/>
        <v>0.14899999999999999</v>
      </c>
      <c r="AK679" s="23">
        <f t="shared" si="636"/>
        <v>7485672</v>
      </c>
      <c r="AL679" s="22">
        <f t="shared" si="645"/>
        <v>6370306.8700000001</v>
      </c>
      <c r="AM679" s="22">
        <f t="shared" si="646"/>
        <v>1115365.1299999999</v>
      </c>
      <c r="AN679" s="74" t="b">
        <f t="shared" si="630"/>
        <v>1</v>
      </c>
      <c r="AO679" s="74" t="b">
        <f t="shared" si="631"/>
        <v>1</v>
      </c>
      <c r="AP679" s="74" t="b">
        <f t="shared" si="632"/>
        <v>1</v>
      </c>
      <c r="AQ679" s="5"/>
      <c r="AR679" s="28" t="s">
        <v>1152</v>
      </c>
      <c r="AS679" s="28">
        <v>2028</v>
      </c>
      <c r="AT679" t="b">
        <f t="shared" si="633"/>
        <v>1</v>
      </c>
      <c r="AU679" t="b">
        <f t="shared" si="634"/>
        <v>1</v>
      </c>
      <c r="AV679" t="b">
        <f t="shared" si="635"/>
        <v>1</v>
      </c>
      <c r="AW679" s="83">
        <f t="shared" si="647"/>
        <v>0</v>
      </c>
      <c r="AX679" s="83">
        <f t="shared" si="648"/>
        <v>0</v>
      </c>
      <c r="AY679" s="72" t="b">
        <f t="shared" si="649"/>
        <v>1</v>
      </c>
    </row>
    <row r="680" spans="1:51" ht="23.25" x14ac:dyDescent="0.35">
      <c r="A680" s="49">
        <v>88</v>
      </c>
      <c r="B680" s="77" t="s">
        <v>98</v>
      </c>
      <c r="C680" s="50" t="s">
        <v>99</v>
      </c>
      <c r="D680" s="51">
        <v>43224</v>
      </c>
      <c r="E680" s="52">
        <v>75.2</v>
      </c>
      <c r="F680" s="53">
        <v>8</v>
      </c>
      <c r="G680" s="52">
        <v>75.2</v>
      </c>
      <c r="H680" s="53">
        <v>8</v>
      </c>
      <c r="I680" s="54" t="s">
        <v>1168</v>
      </c>
      <c r="J680" s="54" t="s">
        <v>1169</v>
      </c>
      <c r="K680" s="55">
        <v>8</v>
      </c>
      <c r="L680" s="55">
        <v>8</v>
      </c>
      <c r="M680" s="56">
        <v>75.2</v>
      </c>
      <c r="N680" s="39"/>
      <c r="O680" s="39"/>
      <c r="P680" s="39"/>
      <c r="Q680" s="56">
        <v>75.2</v>
      </c>
      <c r="R680" s="57"/>
      <c r="S680" s="57"/>
      <c r="T680" s="18">
        <f t="shared" si="650"/>
        <v>8158297.5999999996</v>
      </c>
      <c r="U680" s="18">
        <f t="shared" si="651"/>
        <v>6942711.2599999998</v>
      </c>
      <c r="V680" s="18">
        <v>0</v>
      </c>
      <c r="W680" s="18">
        <v>0</v>
      </c>
      <c r="X680" s="18">
        <v>0</v>
      </c>
      <c r="Y680" s="18">
        <f t="shared" si="653"/>
        <v>6942711.2599999998</v>
      </c>
      <c r="Z680" s="18">
        <v>0</v>
      </c>
      <c r="AA680" s="18">
        <v>0</v>
      </c>
      <c r="AB680" s="18">
        <f t="shared" si="652"/>
        <v>1215586.3400000001</v>
      </c>
      <c r="AC680" s="18">
        <v>0</v>
      </c>
      <c r="AD680" s="18">
        <v>0</v>
      </c>
      <c r="AE680" s="18">
        <v>0</v>
      </c>
      <c r="AF680" s="18">
        <f t="shared" si="654"/>
        <v>1215586.3400000001</v>
      </c>
      <c r="AG680" s="18">
        <v>0</v>
      </c>
      <c r="AH680" s="18">
        <v>0</v>
      </c>
      <c r="AI680" s="73">
        <v>0.85099999999999998</v>
      </c>
      <c r="AJ680" s="81">
        <f t="shared" si="644"/>
        <v>0.14899999999999999</v>
      </c>
      <c r="AK680" s="23">
        <f t="shared" si="636"/>
        <v>8158297.5999999996</v>
      </c>
      <c r="AL680" s="22">
        <f t="shared" si="645"/>
        <v>6942711.2599999998</v>
      </c>
      <c r="AM680" s="22">
        <f t="shared" si="646"/>
        <v>1215586.3400000001</v>
      </c>
      <c r="AN680" s="74" t="b">
        <f t="shared" si="630"/>
        <v>1</v>
      </c>
      <c r="AO680" s="74" t="b">
        <f t="shared" si="631"/>
        <v>1</v>
      </c>
      <c r="AP680" s="74" t="b">
        <f t="shared" si="632"/>
        <v>1</v>
      </c>
      <c r="AQ680" s="5"/>
      <c r="AR680" s="28" t="s">
        <v>1152</v>
      </c>
      <c r="AS680" s="28">
        <v>2028</v>
      </c>
      <c r="AT680" t="b">
        <f t="shared" si="633"/>
        <v>1</v>
      </c>
      <c r="AU680" t="b">
        <f t="shared" si="634"/>
        <v>1</v>
      </c>
      <c r="AV680" t="b">
        <f t="shared" si="635"/>
        <v>1</v>
      </c>
      <c r="AW680" s="83">
        <f t="shared" si="647"/>
        <v>0</v>
      </c>
      <c r="AX680" s="83">
        <f t="shared" si="648"/>
        <v>0</v>
      </c>
      <c r="AY680" s="72" t="b">
        <f t="shared" si="649"/>
        <v>1</v>
      </c>
    </row>
    <row r="681" spans="1:51" ht="23.25" x14ac:dyDescent="0.35">
      <c r="A681" s="49">
        <v>91</v>
      </c>
      <c r="B681" s="77" t="s">
        <v>101</v>
      </c>
      <c r="C681" s="50">
        <v>25</v>
      </c>
      <c r="D681" s="51">
        <v>43650</v>
      </c>
      <c r="E681" s="52">
        <v>724.7</v>
      </c>
      <c r="F681" s="53">
        <v>30</v>
      </c>
      <c r="G681" s="52">
        <v>724.7</v>
      </c>
      <c r="H681" s="53">
        <v>30</v>
      </c>
      <c r="I681" s="54" t="s">
        <v>1168</v>
      </c>
      <c r="J681" s="54" t="s">
        <v>1169</v>
      </c>
      <c r="K681" s="55">
        <v>30</v>
      </c>
      <c r="L681" s="55">
        <v>30</v>
      </c>
      <c r="M681" s="56">
        <v>724.7</v>
      </c>
      <c r="N681" s="39"/>
      <c r="O681" s="39"/>
      <c r="P681" s="39"/>
      <c r="Q681" s="56">
        <v>724.7</v>
      </c>
      <c r="R681" s="57"/>
      <c r="S681" s="57"/>
      <c r="T681" s="18">
        <f t="shared" si="650"/>
        <v>78621253.599999994</v>
      </c>
      <c r="U681" s="18">
        <f t="shared" si="651"/>
        <v>66906686.810000002</v>
      </c>
      <c r="V681" s="18">
        <v>0</v>
      </c>
      <c r="W681" s="18">
        <v>0</v>
      </c>
      <c r="X681" s="18">
        <v>0</v>
      </c>
      <c r="Y681" s="18">
        <f t="shared" si="653"/>
        <v>66906686.810000002</v>
      </c>
      <c r="Z681" s="18">
        <v>0</v>
      </c>
      <c r="AA681" s="18">
        <v>0</v>
      </c>
      <c r="AB681" s="18">
        <f t="shared" si="652"/>
        <v>11714566.789999999</v>
      </c>
      <c r="AC681" s="18">
        <v>0</v>
      </c>
      <c r="AD681" s="18">
        <v>0</v>
      </c>
      <c r="AE681" s="18">
        <v>0</v>
      </c>
      <c r="AF681" s="18">
        <f t="shared" si="654"/>
        <v>11714566.789999999</v>
      </c>
      <c r="AG681" s="18">
        <v>0</v>
      </c>
      <c r="AH681" s="18">
        <v>0</v>
      </c>
      <c r="AI681" s="73">
        <v>0.85099999999999998</v>
      </c>
      <c r="AJ681" s="81">
        <f t="shared" si="644"/>
        <v>0.14899999999999999</v>
      </c>
      <c r="AK681" s="23">
        <f t="shared" si="636"/>
        <v>78621253.599999994</v>
      </c>
      <c r="AL681" s="22">
        <f t="shared" si="645"/>
        <v>66906686.810000002</v>
      </c>
      <c r="AM681" s="22">
        <f t="shared" si="646"/>
        <v>11714566.789999999</v>
      </c>
      <c r="AN681" s="74" t="b">
        <f t="shared" si="630"/>
        <v>1</v>
      </c>
      <c r="AO681" s="74" t="b">
        <f t="shared" si="631"/>
        <v>1</v>
      </c>
      <c r="AP681" s="74" t="b">
        <f t="shared" si="632"/>
        <v>1</v>
      </c>
      <c r="AQ681" s="5"/>
      <c r="AR681" s="28" t="s">
        <v>1152</v>
      </c>
      <c r="AS681" s="28">
        <v>2028</v>
      </c>
      <c r="AT681" t="b">
        <f t="shared" si="633"/>
        <v>1</v>
      </c>
      <c r="AU681" t="b">
        <f t="shared" si="634"/>
        <v>1</v>
      </c>
      <c r="AV681" t="b">
        <f t="shared" si="635"/>
        <v>1</v>
      </c>
      <c r="AW681" s="83">
        <f t="shared" si="647"/>
        <v>0</v>
      </c>
      <c r="AX681" s="83">
        <f t="shared" si="648"/>
        <v>0</v>
      </c>
      <c r="AY681" s="72" t="b">
        <f t="shared" si="649"/>
        <v>1</v>
      </c>
    </row>
    <row r="682" spans="1:51" ht="23.25" x14ac:dyDescent="0.35">
      <c r="A682" s="49">
        <v>94</v>
      </c>
      <c r="B682" s="77" t="s">
        <v>103</v>
      </c>
      <c r="C682" s="50">
        <v>310</v>
      </c>
      <c r="D682" s="51">
        <v>43230</v>
      </c>
      <c r="E682" s="52">
        <v>248.6</v>
      </c>
      <c r="F682" s="53">
        <v>15</v>
      </c>
      <c r="G682" s="52">
        <v>248.6</v>
      </c>
      <c r="H682" s="53">
        <v>15</v>
      </c>
      <c r="I682" s="54" t="s">
        <v>1168</v>
      </c>
      <c r="J682" s="54" t="s">
        <v>1169</v>
      </c>
      <c r="K682" s="55">
        <v>15</v>
      </c>
      <c r="L682" s="55">
        <v>15</v>
      </c>
      <c r="M682" s="56">
        <v>248.6</v>
      </c>
      <c r="N682" s="39"/>
      <c r="O682" s="39"/>
      <c r="P682" s="39"/>
      <c r="Q682" s="56">
        <v>248.6</v>
      </c>
      <c r="R682" s="57"/>
      <c r="S682" s="57"/>
      <c r="T682" s="18">
        <f t="shared" si="650"/>
        <v>26970116.800000001</v>
      </c>
      <c r="U682" s="18">
        <f t="shared" si="651"/>
        <v>22951569.399999999</v>
      </c>
      <c r="V682" s="18">
        <v>0</v>
      </c>
      <c r="W682" s="18">
        <v>0</v>
      </c>
      <c r="X682" s="18">
        <v>0</v>
      </c>
      <c r="Y682" s="18">
        <f t="shared" si="653"/>
        <v>22951569.399999999</v>
      </c>
      <c r="Z682" s="18">
        <v>0</v>
      </c>
      <c r="AA682" s="18">
        <v>0</v>
      </c>
      <c r="AB682" s="18">
        <f t="shared" si="652"/>
        <v>4018547.4</v>
      </c>
      <c r="AC682" s="18">
        <v>0</v>
      </c>
      <c r="AD682" s="18">
        <v>0</v>
      </c>
      <c r="AE682" s="18">
        <v>0</v>
      </c>
      <c r="AF682" s="18">
        <f t="shared" si="654"/>
        <v>4018547.4</v>
      </c>
      <c r="AG682" s="18">
        <v>0</v>
      </c>
      <c r="AH682" s="18">
        <v>0</v>
      </c>
      <c r="AI682" s="73">
        <v>0.85099999999999998</v>
      </c>
      <c r="AJ682" s="81">
        <f t="shared" si="644"/>
        <v>0.14899999999999999</v>
      </c>
      <c r="AK682" s="23">
        <f t="shared" si="636"/>
        <v>26970116.800000001</v>
      </c>
      <c r="AL682" s="22">
        <f t="shared" si="645"/>
        <v>22951569.399999999</v>
      </c>
      <c r="AM682" s="22">
        <f t="shared" si="646"/>
        <v>4018547.4</v>
      </c>
      <c r="AN682" s="74" t="b">
        <f t="shared" si="630"/>
        <v>1</v>
      </c>
      <c r="AO682" s="74" t="b">
        <f t="shared" si="631"/>
        <v>1</v>
      </c>
      <c r="AP682" s="74" t="b">
        <f t="shared" si="632"/>
        <v>1</v>
      </c>
      <c r="AQ682" s="5"/>
      <c r="AR682" s="28" t="s">
        <v>1152</v>
      </c>
      <c r="AS682" s="28">
        <v>2028</v>
      </c>
      <c r="AT682" t="b">
        <f t="shared" si="633"/>
        <v>1</v>
      </c>
      <c r="AU682" t="b">
        <f t="shared" si="634"/>
        <v>1</v>
      </c>
      <c r="AV682" t="b">
        <f t="shared" si="635"/>
        <v>1</v>
      </c>
      <c r="AW682" s="83">
        <f t="shared" si="647"/>
        <v>0</v>
      </c>
      <c r="AX682" s="83">
        <f t="shared" si="648"/>
        <v>0</v>
      </c>
      <c r="AY682" s="72" t="b">
        <f t="shared" si="649"/>
        <v>1</v>
      </c>
    </row>
    <row r="683" spans="1:51" ht="23.25" x14ac:dyDescent="0.35">
      <c r="A683" s="49">
        <v>95</v>
      </c>
      <c r="B683" s="77" t="s">
        <v>104</v>
      </c>
      <c r="C683" s="50">
        <v>310</v>
      </c>
      <c r="D683" s="51">
        <v>43230</v>
      </c>
      <c r="E683" s="52">
        <v>272.7</v>
      </c>
      <c r="F683" s="53">
        <v>14</v>
      </c>
      <c r="G683" s="52">
        <v>272.7</v>
      </c>
      <c r="H683" s="53">
        <v>14</v>
      </c>
      <c r="I683" s="54" t="s">
        <v>1168</v>
      </c>
      <c r="J683" s="54" t="s">
        <v>1169</v>
      </c>
      <c r="K683" s="55">
        <v>14</v>
      </c>
      <c r="L683" s="55">
        <v>14</v>
      </c>
      <c r="M683" s="56">
        <v>272.7</v>
      </c>
      <c r="N683" s="39"/>
      <c r="O683" s="39"/>
      <c r="P683" s="39"/>
      <c r="Q683" s="56">
        <v>272.7</v>
      </c>
      <c r="R683" s="57"/>
      <c r="S683" s="57"/>
      <c r="T683" s="18">
        <f t="shared" si="650"/>
        <v>29584677.600000001</v>
      </c>
      <c r="U683" s="18">
        <f t="shared" si="651"/>
        <v>25176560.640000001</v>
      </c>
      <c r="V683" s="18">
        <v>0</v>
      </c>
      <c r="W683" s="18">
        <v>0</v>
      </c>
      <c r="X683" s="18">
        <v>0</v>
      </c>
      <c r="Y683" s="18">
        <f t="shared" si="653"/>
        <v>25176560.640000001</v>
      </c>
      <c r="Z683" s="18">
        <v>0</v>
      </c>
      <c r="AA683" s="18">
        <v>0</v>
      </c>
      <c r="AB683" s="18">
        <f t="shared" si="652"/>
        <v>4408116.96</v>
      </c>
      <c r="AC683" s="18">
        <v>0</v>
      </c>
      <c r="AD683" s="18">
        <v>0</v>
      </c>
      <c r="AE683" s="18">
        <v>0</v>
      </c>
      <c r="AF683" s="18">
        <f t="shared" si="654"/>
        <v>4408116.96</v>
      </c>
      <c r="AG683" s="18">
        <v>0</v>
      </c>
      <c r="AH683" s="18">
        <v>0</v>
      </c>
      <c r="AI683" s="73">
        <v>0.85099999999999998</v>
      </c>
      <c r="AJ683" s="81">
        <f t="shared" si="644"/>
        <v>0.14899999999999999</v>
      </c>
      <c r="AK683" s="23">
        <f t="shared" si="636"/>
        <v>29584677.600000001</v>
      </c>
      <c r="AL683" s="22">
        <f t="shared" si="645"/>
        <v>25176560.640000001</v>
      </c>
      <c r="AM683" s="22">
        <f t="shared" si="646"/>
        <v>4408116.96</v>
      </c>
      <c r="AN683" s="74" t="b">
        <f t="shared" si="630"/>
        <v>1</v>
      </c>
      <c r="AO683" s="74" t="b">
        <f t="shared" si="631"/>
        <v>1</v>
      </c>
      <c r="AP683" s="74" t="b">
        <f t="shared" si="632"/>
        <v>1</v>
      </c>
      <c r="AQ683" s="5"/>
      <c r="AR683" s="28" t="s">
        <v>1152</v>
      </c>
      <c r="AS683" s="28">
        <v>2028</v>
      </c>
      <c r="AT683" t="b">
        <f t="shared" si="633"/>
        <v>1</v>
      </c>
      <c r="AU683" t="b">
        <f t="shared" si="634"/>
        <v>1</v>
      </c>
      <c r="AV683" t="b">
        <f t="shared" si="635"/>
        <v>1</v>
      </c>
      <c r="AW683" s="83">
        <f t="shared" si="647"/>
        <v>0</v>
      </c>
      <c r="AX683" s="83">
        <f t="shared" si="648"/>
        <v>0</v>
      </c>
      <c r="AY683" s="72" t="b">
        <f t="shared" si="649"/>
        <v>1</v>
      </c>
    </row>
    <row r="684" spans="1:51" ht="23.25" x14ac:dyDescent="0.35">
      <c r="A684" s="49">
        <v>96</v>
      </c>
      <c r="B684" s="77" t="s">
        <v>105</v>
      </c>
      <c r="C684" s="50">
        <v>310</v>
      </c>
      <c r="D684" s="51">
        <v>43230</v>
      </c>
      <c r="E684" s="52">
        <v>359.7</v>
      </c>
      <c r="F684" s="53">
        <v>21</v>
      </c>
      <c r="G684" s="52">
        <v>359.7</v>
      </c>
      <c r="H684" s="53">
        <v>21</v>
      </c>
      <c r="I684" s="54" t="s">
        <v>1168</v>
      </c>
      <c r="J684" s="54" t="s">
        <v>1169</v>
      </c>
      <c r="K684" s="55">
        <v>21</v>
      </c>
      <c r="L684" s="55">
        <v>21</v>
      </c>
      <c r="M684" s="56">
        <v>359.7</v>
      </c>
      <c r="N684" s="39"/>
      <c r="O684" s="39"/>
      <c r="P684" s="39"/>
      <c r="Q684" s="56">
        <v>359.7</v>
      </c>
      <c r="R684" s="57"/>
      <c r="S684" s="57"/>
      <c r="T684" s="18">
        <f t="shared" si="650"/>
        <v>39023133.600000001</v>
      </c>
      <c r="U684" s="18">
        <f t="shared" si="651"/>
        <v>33208686.690000001</v>
      </c>
      <c r="V684" s="18">
        <v>0</v>
      </c>
      <c r="W684" s="18">
        <v>0</v>
      </c>
      <c r="X684" s="18">
        <v>0</v>
      </c>
      <c r="Y684" s="18">
        <f t="shared" si="653"/>
        <v>33208686.690000001</v>
      </c>
      <c r="Z684" s="18">
        <v>0</v>
      </c>
      <c r="AA684" s="18">
        <v>0</v>
      </c>
      <c r="AB684" s="18">
        <f t="shared" si="652"/>
        <v>5814446.9100000001</v>
      </c>
      <c r="AC684" s="18">
        <v>0</v>
      </c>
      <c r="AD684" s="18">
        <v>0</v>
      </c>
      <c r="AE684" s="18">
        <v>0</v>
      </c>
      <c r="AF684" s="18">
        <f t="shared" si="654"/>
        <v>5814446.9100000001</v>
      </c>
      <c r="AG684" s="18">
        <v>0</v>
      </c>
      <c r="AH684" s="18">
        <v>0</v>
      </c>
      <c r="AI684" s="73">
        <v>0.85099999999999998</v>
      </c>
      <c r="AJ684" s="81">
        <f t="shared" si="644"/>
        <v>0.14899999999999999</v>
      </c>
      <c r="AK684" s="23">
        <f t="shared" si="636"/>
        <v>39023133.600000001</v>
      </c>
      <c r="AL684" s="22">
        <f t="shared" si="645"/>
        <v>33208686.690000001</v>
      </c>
      <c r="AM684" s="22">
        <f t="shared" si="646"/>
        <v>5814446.9100000001</v>
      </c>
      <c r="AN684" s="74" t="b">
        <f t="shared" si="630"/>
        <v>1</v>
      </c>
      <c r="AO684" s="74" t="b">
        <f t="shared" si="631"/>
        <v>1</v>
      </c>
      <c r="AP684" s="74" t="b">
        <f t="shared" si="632"/>
        <v>1</v>
      </c>
      <c r="AQ684" s="5"/>
      <c r="AR684" s="28" t="s">
        <v>1152</v>
      </c>
      <c r="AS684" s="28">
        <v>2028</v>
      </c>
      <c r="AT684" t="b">
        <f t="shared" si="633"/>
        <v>1</v>
      </c>
      <c r="AU684" t="b">
        <f t="shared" si="634"/>
        <v>1</v>
      </c>
      <c r="AV684" t="b">
        <f t="shared" si="635"/>
        <v>1</v>
      </c>
      <c r="AW684" s="83">
        <f t="shared" si="647"/>
        <v>0</v>
      </c>
      <c r="AX684" s="83">
        <f t="shared" si="648"/>
        <v>0</v>
      </c>
      <c r="AY684" s="72" t="b">
        <f t="shared" si="649"/>
        <v>1</v>
      </c>
    </row>
    <row r="685" spans="1:51" ht="23.25" x14ac:dyDescent="0.35">
      <c r="A685" s="49">
        <v>97</v>
      </c>
      <c r="B685" s="77" t="s">
        <v>106</v>
      </c>
      <c r="C685" s="50">
        <v>310</v>
      </c>
      <c r="D685" s="51">
        <v>43230</v>
      </c>
      <c r="E685" s="52">
        <v>211.6</v>
      </c>
      <c r="F685" s="53">
        <v>17</v>
      </c>
      <c r="G685" s="52">
        <v>211.6</v>
      </c>
      <c r="H685" s="53">
        <v>17</v>
      </c>
      <c r="I685" s="54" t="s">
        <v>1168</v>
      </c>
      <c r="J685" s="54" t="s">
        <v>1169</v>
      </c>
      <c r="K685" s="55">
        <v>17</v>
      </c>
      <c r="L685" s="55">
        <v>17</v>
      </c>
      <c r="M685" s="56">
        <v>211.6</v>
      </c>
      <c r="N685" s="39"/>
      <c r="O685" s="39"/>
      <c r="P685" s="39"/>
      <c r="Q685" s="56">
        <v>211.6</v>
      </c>
      <c r="R685" s="57"/>
      <c r="S685" s="57"/>
      <c r="T685" s="18">
        <f t="shared" si="650"/>
        <v>22956060.800000001</v>
      </c>
      <c r="U685" s="18">
        <f t="shared" si="651"/>
        <v>19535607.739999998</v>
      </c>
      <c r="V685" s="18">
        <v>0</v>
      </c>
      <c r="W685" s="18">
        <v>0</v>
      </c>
      <c r="X685" s="18">
        <v>0</v>
      </c>
      <c r="Y685" s="18">
        <f t="shared" si="653"/>
        <v>19535607.739999998</v>
      </c>
      <c r="Z685" s="18">
        <v>0</v>
      </c>
      <c r="AA685" s="18">
        <v>0</v>
      </c>
      <c r="AB685" s="18">
        <f t="shared" si="652"/>
        <v>3420453.06</v>
      </c>
      <c r="AC685" s="18">
        <v>0</v>
      </c>
      <c r="AD685" s="18">
        <v>0</v>
      </c>
      <c r="AE685" s="18">
        <v>0</v>
      </c>
      <c r="AF685" s="18">
        <f t="shared" si="654"/>
        <v>3420453.06</v>
      </c>
      <c r="AG685" s="18">
        <v>0</v>
      </c>
      <c r="AH685" s="18">
        <v>0</v>
      </c>
      <c r="AI685" s="73">
        <v>0.85099999999999998</v>
      </c>
      <c r="AJ685" s="81">
        <f t="shared" si="644"/>
        <v>0.14899999999999999</v>
      </c>
      <c r="AK685" s="23">
        <f t="shared" si="636"/>
        <v>22956060.800000001</v>
      </c>
      <c r="AL685" s="22">
        <f t="shared" si="645"/>
        <v>19535607.739999998</v>
      </c>
      <c r="AM685" s="22">
        <f t="shared" si="646"/>
        <v>3420453.06</v>
      </c>
      <c r="AN685" s="74" t="b">
        <f t="shared" si="630"/>
        <v>1</v>
      </c>
      <c r="AO685" s="74" t="b">
        <f t="shared" si="631"/>
        <v>1</v>
      </c>
      <c r="AP685" s="74" t="b">
        <f t="shared" si="632"/>
        <v>1</v>
      </c>
      <c r="AQ685" s="5"/>
      <c r="AR685" s="28" t="s">
        <v>1152</v>
      </c>
      <c r="AS685" s="28">
        <v>2028</v>
      </c>
      <c r="AT685" t="b">
        <f t="shared" si="633"/>
        <v>1</v>
      </c>
      <c r="AU685" t="b">
        <f t="shared" si="634"/>
        <v>1</v>
      </c>
      <c r="AV685" t="b">
        <f t="shared" si="635"/>
        <v>1</v>
      </c>
      <c r="AW685" s="83">
        <f t="shared" si="647"/>
        <v>0</v>
      </c>
      <c r="AX685" s="83">
        <f t="shared" si="648"/>
        <v>0</v>
      </c>
      <c r="AY685" s="72" t="b">
        <f t="shared" si="649"/>
        <v>1</v>
      </c>
    </row>
    <row r="686" spans="1:51" ht="23.25" x14ac:dyDescent="0.35">
      <c r="A686" s="49">
        <v>100</v>
      </c>
      <c r="B686" s="77" t="s">
        <v>109</v>
      </c>
      <c r="C686" s="50">
        <v>310</v>
      </c>
      <c r="D686" s="51">
        <v>43230</v>
      </c>
      <c r="E686" s="52">
        <v>53.7</v>
      </c>
      <c r="F686" s="53">
        <v>4</v>
      </c>
      <c r="G686" s="52">
        <v>53.7</v>
      </c>
      <c r="H686" s="53">
        <v>4</v>
      </c>
      <c r="I686" s="54" t="s">
        <v>1168</v>
      </c>
      <c r="J686" s="54" t="s">
        <v>1169</v>
      </c>
      <c r="K686" s="55">
        <v>4</v>
      </c>
      <c r="L686" s="55">
        <v>4</v>
      </c>
      <c r="M686" s="56">
        <v>53.7</v>
      </c>
      <c r="N686" s="39"/>
      <c r="O686" s="39"/>
      <c r="P686" s="39"/>
      <c r="Q686" s="56">
        <v>53.7</v>
      </c>
      <c r="R686" s="57"/>
      <c r="S686" s="57"/>
      <c r="T686" s="18">
        <f t="shared" si="650"/>
        <v>5825805.5999999996</v>
      </c>
      <c r="U686" s="18">
        <f t="shared" si="651"/>
        <v>4957760.57</v>
      </c>
      <c r="V686" s="18">
        <v>0</v>
      </c>
      <c r="W686" s="18">
        <v>0</v>
      </c>
      <c r="X686" s="18">
        <v>0</v>
      </c>
      <c r="Y686" s="18">
        <f t="shared" si="653"/>
        <v>4957760.57</v>
      </c>
      <c r="Z686" s="18">
        <v>0</v>
      </c>
      <c r="AA686" s="18">
        <v>0</v>
      </c>
      <c r="AB686" s="18">
        <f t="shared" si="652"/>
        <v>868045.03</v>
      </c>
      <c r="AC686" s="18">
        <v>0</v>
      </c>
      <c r="AD686" s="18">
        <v>0</v>
      </c>
      <c r="AE686" s="18">
        <v>0</v>
      </c>
      <c r="AF686" s="18">
        <f t="shared" si="654"/>
        <v>868045.03</v>
      </c>
      <c r="AG686" s="18">
        <v>0</v>
      </c>
      <c r="AH686" s="18">
        <v>0</v>
      </c>
      <c r="AI686" s="73">
        <v>0.85099999999999998</v>
      </c>
      <c r="AJ686" s="81">
        <f t="shared" si="644"/>
        <v>0.14899999999999999</v>
      </c>
      <c r="AK686" s="23">
        <f t="shared" si="636"/>
        <v>5825805.5999999996</v>
      </c>
      <c r="AL686" s="22">
        <f t="shared" si="645"/>
        <v>4957760.57</v>
      </c>
      <c r="AM686" s="22">
        <f t="shared" si="646"/>
        <v>868045.03</v>
      </c>
      <c r="AN686" s="74" t="b">
        <f t="shared" si="630"/>
        <v>1</v>
      </c>
      <c r="AO686" s="74" t="b">
        <f t="shared" si="631"/>
        <v>1</v>
      </c>
      <c r="AP686" s="74" t="b">
        <f t="shared" si="632"/>
        <v>1</v>
      </c>
      <c r="AQ686" s="5"/>
      <c r="AR686" s="28" t="s">
        <v>1152</v>
      </c>
      <c r="AS686" s="28">
        <v>2028</v>
      </c>
      <c r="AT686" t="b">
        <f t="shared" si="633"/>
        <v>1</v>
      </c>
      <c r="AU686" t="b">
        <f t="shared" si="634"/>
        <v>1</v>
      </c>
      <c r="AV686" t="b">
        <f t="shared" si="635"/>
        <v>1</v>
      </c>
      <c r="AW686" s="83">
        <f t="shared" si="647"/>
        <v>0</v>
      </c>
      <c r="AX686" s="83">
        <f t="shared" si="648"/>
        <v>0</v>
      </c>
      <c r="AY686" s="72" t="b">
        <f t="shared" si="649"/>
        <v>1</v>
      </c>
    </row>
    <row r="687" spans="1:51" ht="23.25" x14ac:dyDescent="0.35">
      <c r="A687" s="49">
        <v>101</v>
      </c>
      <c r="B687" s="77" t="s">
        <v>110</v>
      </c>
      <c r="C687" s="50">
        <v>307</v>
      </c>
      <c r="D687" s="51">
        <v>43228</v>
      </c>
      <c r="E687" s="52">
        <v>74.3</v>
      </c>
      <c r="F687" s="53">
        <v>2</v>
      </c>
      <c r="G687" s="52">
        <v>74.3</v>
      </c>
      <c r="H687" s="53">
        <v>2</v>
      </c>
      <c r="I687" s="54" t="s">
        <v>1168</v>
      </c>
      <c r="J687" s="54" t="s">
        <v>1169</v>
      </c>
      <c r="K687" s="55">
        <v>2</v>
      </c>
      <c r="L687" s="55">
        <v>2</v>
      </c>
      <c r="M687" s="56">
        <v>74.3</v>
      </c>
      <c r="N687" s="39"/>
      <c r="O687" s="39"/>
      <c r="P687" s="39"/>
      <c r="Q687" s="56">
        <v>74.3</v>
      </c>
      <c r="R687" s="57"/>
      <c r="S687" s="57"/>
      <c r="T687" s="18">
        <f t="shared" si="650"/>
        <v>8060658.4000000004</v>
      </c>
      <c r="U687" s="18">
        <f t="shared" si="651"/>
        <v>6859620.2999999998</v>
      </c>
      <c r="V687" s="18">
        <v>0</v>
      </c>
      <c r="W687" s="18">
        <v>0</v>
      </c>
      <c r="X687" s="18">
        <v>0</v>
      </c>
      <c r="Y687" s="18">
        <f t="shared" si="653"/>
        <v>6859620.2999999998</v>
      </c>
      <c r="Z687" s="18">
        <v>0</v>
      </c>
      <c r="AA687" s="18">
        <v>0</v>
      </c>
      <c r="AB687" s="18">
        <f t="shared" si="652"/>
        <v>1201038.1000000001</v>
      </c>
      <c r="AC687" s="18">
        <v>0</v>
      </c>
      <c r="AD687" s="18">
        <v>0</v>
      </c>
      <c r="AE687" s="18">
        <v>0</v>
      </c>
      <c r="AF687" s="18">
        <f t="shared" si="654"/>
        <v>1201038.1000000001</v>
      </c>
      <c r="AG687" s="18">
        <v>0</v>
      </c>
      <c r="AH687" s="18">
        <v>0</v>
      </c>
      <c r="AI687" s="73">
        <v>0.85099999999999998</v>
      </c>
      <c r="AJ687" s="81">
        <f t="shared" si="644"/>
        <v>0.14899999999999999</v>
      </c>
      <c r="AK687" s="23">
        <f t="shared" si="636"/>
        <v>8060658.4000000004</v>
      </c>
      <c r="AL687" s="22">
        <f t="shared" si="645"/>
        <v>6859620.2999999998</v>
      </c>
      <c r="AM687" s="22">
        <f t="shared" si="646"/>
        <v>1201038.1000000001</v>
      </c>
      <c r="AN687" s="74" t="b">
        <f t="shared" si="630"/>
        <v>1</v>
      </c>
      <c r="AO687" s="74" t="b">
        <f t="shared" si="631"/>
        <v>1</v>
      </c>
      <c r="AP687" s="74" t="b">
        <f t="shared" si="632"/>
        <v>1</v>
      </c>
      <c r="AQ687" s="5"/>
      <c r="AR687" s="28" t="s">
        <v>1152</v>
      </c>
      <c r="AS687" s="28">
        <v>2028</v>
      </c>
      <c r="AT687" t="b">
        <f t="shared" si="633"/>
        <v>1</v>
      </c>
      <c r="AU687" t="b">
        <f t="shared" si="634"/>
        <v>1</v>
      </c>
      <c r="AV687" t="b">
        <f t="shared" si="635"/>
        <v>1</v>
      </c>
      <c r="AW687" s="83">
        <f t="shared" si="647"/>
        <v>0</v>
      </c>
      <c r="AX687" s="83">
        <f t="shared" si="648"/>
        <v>0</v>
      </c>
      <c r="AY687" s="72" t="b">
        <f t="shared" si="649"/>
        <v>1</v>
      </c>
    </row>
    <row r="688" spans="1:51" ht="23.25" x14ac:dyDescent="0.35">
      <c r="A688" s="49">
        <v>102</v>
      </c>
      <c r="B688" s="77" t="s">
        <v>111</v>
      </c>
      <c r="C688" s="50" t="s">
        <v>80</v>
      </c>
      <c r="D688" s="51">
        <v>43230</v>
      </c>
      <c r="E688" s="52">
        <v>91.5</v>
      </c>
      <c r="F688" s="53">
        <v>7</v>
      </c>
      <c r="G688" s="52">
        <v>91.5</v>
      </c>
      <c r="H688" s="53">
        <v>7</v>
      </c>
      <c r="I688" s="54" t="s">
        <v>1168</v>
      </c>
      <c r="J688" s="54" t="s">
        <v>1169</v>
      </c>
      <c r="K688" s="55">
        <v>7</v>
      </c>
      <c r="L688" s="55">
        <v>7</v>
      </c>
      <c r="M688" s="56">
        <v>91.5</v>
      </c>
      <c r="N688" s="39"/>
      <c r="O688" s="39"/>
      <c r="P688" s="39"/>
      <c r="Q688" s="56">
        <v>91.5</v>
      </c>
      <c r="R688" s="57"/>
      <c r="S688" s="57"/>
      <c r="T688" s="18">
        <f t="shared" si="650"/>
        <v>9926652</v>
      </c>
      <c r="U688" s="18">
        <f t="shared" si="651"/>
        <v>8447580.8499999996</v>
      </c>
      <c r="V688" s="18">
        <v>0</v>
      </c>
      <c r="W688" s="18">
        <v>0</v>
      </c>
      <c r="X688" s="18">
        <v>0</v>
      </c>
      <c r="Y688" s="18">
        <f t="shared" si="653"/>
        <v>8447580.8499999996</v>
      </c>
      <c r="Z688" s="18">
        <v>0</v>
      </c>
      <c r="AA688" s="18">
        <v>0</v>
      </c>
      <c r="AB688" s="18">
        <f t="shared" si="652"/>
        <v>1479071.15</v>
      </c>
      <c r="AC688" s="18">
        <v>0</v>
      </c>
      <c r="AD688" s="18">
        <v>0</v>
      </c>
      <c r="AE688" s="18">
        <v>0</v>
      </c>
      <c r="AF688" s="18">
        <f t="shared" si="654"/>
        <v>1479071.15</v>
      </c>
      <c r="AG688" s="18">
        <v>0</v>
      </c>
      <c r="AH688" s="18">
        <v>0</v>
      </c>
      <c r="AI688" s="73">
        <v>0.85099999999999998</v>
      </c>
      <c r="AJ688" s="81">
        <f t="shared" si="644"/>
        <v>0.14899999999999999</v>
      </c>
      <c r="AK688" s="23">
        <f t="shared" si="636"/>
        <v>9926652</v>
      </c>
      <c r="AL688" s="22">
        <f t="shared" si="645"/>
        <v>8447580.8499999996</v>
      </c>
      <c r="AM688" s="22">
        <f t="shared" si="646"/>
        <v>1479071.15</v>
      </c>
      <c r="AN688" s="74" t="b">
        <f t="shared" si="630"/>
        <v>1</v>
      </c>
      <c r="AO688" s="74" t="b">
        <f t="shared" si="631"/>
        <v>1</v>
      </c>
      <c r="AP688" s="74" t="b">
        <f t="shared" si="632"/>
        <v>1</v>
      </c>
      <c r="AQ688" s="5"/>
      <c r="AR688" s="28" t="s">
        <v>1152</v>
      </c>
      <c r="AS688" s="28">
        <v>2028</v>
      </c>
      <c r="AT688" t="b">
        <f t="shared" si="633"/>
        <v>1</v>
      </c>
      <c r="AU688" t="b">
        <f t="shared" si="634"/>
        <v>1</v>
      </c>
      <c r="AV688" t="b">
        <f t="shared" si="635"/>
        <v>1</v>
      </c>
      <c r="AW688" s="83">
        <f t="shared" si="647"/>
        <v>0</v>
      </c>
      <c r="AX688" s="83">
        <f t="shared" si="648"/>
        <v>0</v>
      </c>
      <c r="AY688" s="72" t="b">
        <f t="shared" si="649"/>
        <v>1</v>
      </c>
    </row>
    <row r="689" spans="1:51" s="14" customFormat="1" ht="20.25" customHeight="1" x14ac:dyDescent="0.35">
      <c r="A689" s="181" t="s">
        <v>123</v>
      </c>
      <c r="B689" s="181"/>
      <c r="C689" s="181"/>
      <c r="D689" s="181"/>
      <c r="E689" s="58">
        <f>SUM(E690:E698)</f>
        <v>6572.33</v>
      </c>
      <c r="F689" s="59">
        <f>SUM(F690:F698)</f>
        <v>364</v>
      </c>
      <c r="G689" s="47">
        <f>SUM(G690:G698)</f>
        <v>6329.63</v>
      </c>
      <c r="H689" s="6">
        <f>SUM(H690:H698)</f>
        <v>364</v>
      </c>
      <c r="I689" s="6"/>
      <c r="J689" s="6"/>
      <c r="K689" s="32">
        <f t="shared" ref="K689:AH689" si="655">SUM(K690:K698)</f>
        <v>356</v>
      </c>
      <c r="L689" s="32">
        <f t="shared" si="655"/>
        <v>356</v>
      </c>
      <c r="M689" s="80">
        <f t="shared" si="655"/>
        <v>6329.63</v>
      </c>
      <c r="N689" s="32">
        <f t="shared" si="655"/>
        <v>0</v>
      </c>
      <c r="O689" s="32">
        <f t="shared" si="655"/>
        <v>0</v>
      </c>
      <c r="P689" s="32">
        <f t="shared" si="655"/>
        <v>0</v>
      </c>
      <c r="Q689" s="31">
        <f t="shared" si="655"/>
        <v>6329.63</v>
      </c>
      <c r="R689" s="60">
        <f t="shared" si="655"/>
        <v>0</v>
      </c>
      <c r="S689" s="60">
        <f t="shared" si="655"/>
        <v>0</v>
      </c>
      <c r="T689" s="19">
        <f t="shared" si="655"/>
        <v>686688899.44000006</v>
      </c>
      <c r="U689" s="19">
        <f t="shared" si="655"/>
        <v>580938808.90999997</v>
      </c>
      <c r="V689" s="19">
        <f t="shared" si="655"/>
        <v>387385280.75999999</v>
      </c>
      <c r="W689" s="19">
        <f t="shared" si="655"/>
        <v>0</v>
      </c>
      <c r="X689" s="19">
        <f t="shared" si="655"/>
        <v>0</v>
      </c>
      <c r="Y689" s="19">
        <f t="shared" si="655"/>
        <v>193553528.15000001</v>
      </c>
      <c r="Z689" s="19">
        <f t="shared" si="655"/>
        <v>0</v>
      </c>
      <c r="AA689" s="19">
        <f t="shared" si="655"/>
        <v>0</v>
      </c>
      <c r="AB689" s="19">
        <f t="shared" si="655"/>
        <v>105750090.53</v>
      </c>
      <c r="AC689" s="19">
        <f t="shared" si="655"/>
        <v>70516942.370000005</v>
      </c>
      <c r="AD689" s="19">
        <f t="shared" si="655"/>
        <v>0</v>
      </c>
      <c r="AE689" s="19">
        <f t="shared" si="655"/>
        <v>0</v>
      </c>
      <c r="AF689" s="19">
        <f t="shared" si="655"/>
        <v>35233148.159999996</v>
      </c>
      <c r="AG689" s="19">
        <f t="shared" si="655"/>
        <v>0</v>
      </c>
      <c r="AH689" s="19">
        <f t="shared" si="655"/>
        <v>0</v>
      </c>
      <c r="AI689" s="73">
        <v>0.84599999999999997</v>
      </c>
      <c r="AJ689" s="73">
        <f t="shared" ref="AJ689" si="656">1-AI689</f>
        <v>0.154</v>
      </c>
      <c r="AK689" s="23">
        <f t="shared" ref="AK689:AK698" si="657">G689*108488</f>
        <v>686688899.44000006</v>
      </c>
      <c r="AL689" s="23">
        <f t="shared" ref="AL689" si="658">ROUND(AK689*AI689,2)</f>
        <v>580938808.92999995</v>
      </c>
      <c r="AM689" s="23">
        <f t="shared" ref="AM689" si="659">AK689-AL689</f>
        <v>105750090.51000001</v>
      </c>
      <c r="AN689" s="74" t="b">
        <f t="shared" ref="AN689:AN698" si="660">AK689=T689</f>
        <v>1</v>
      </c>
      <c r="AO689" s="74" t="b">
        <f t="shared" si="631"/>
        <v>0</v>
      </c>
      <c r="AP689" s="74" t="b">
        <f t="shared" ref="AP689:AP698" si="661">AM689=AB689</f>
        <v>0</v>
      </c>
      <c r="AQ689" s="6"/>
      <c r="AR689" s="29"/>
      <c r="AS689" s="29"/>
      <c r="AT689" t="b">
        <f t="shared" ref="AT689:AT698" si="662">T689=U689+AB689</f>
        <v>1</v>
      </c>
      <c r="AU689" t="b">
        <f t="shared" ref="AU689:AU698" si="663">U689=V689+W689+X689+Y689+Z689+AA689</f>
        <v>1</v>
      </c>
      <c r="AV689" t="b">
        <f t="shared" ref="AV689:AV698" si="664">AB689=AC689+AD689+AE689+AF689+AG689</f>
        <v>1</v>
      </c>
      <c r="AW689" s="83">
        <f t="shared" si="647"/>
        <v>0.67</v>
      </c>
      <c r="AX689" s="83">
        <f t="shared" si="648"/>
        <v>0.67</v>
      </c>
      <c r="AY689" s="72" t="b">
        <f t="shared" si="649"/>
        <v>1</v>
      </c>
    </row>
    <row r="690" spans="1:51" ht="23.25" x14ac:dyDescent="0.35">
      <c r="A690" s="49">
        <v>115</v>
      </c>
      <c r="B690" s="77" t="s">
        <v>124</v>
      </c>
      <c r="C690" s="50" t="s">
        <v>125</v>
      </c>
      <c r="D690" s="51">
        <v>44462</v>
      </c>
      <c r="E690" s="52">
        <v>390.5</v>
      </c>
      <c r="F690" s="53">
        <v>25</v>
      </c>
      <c r="G690" s="52">
        <v>331.7</v>
      </c>
      <c r="H690" s="53">
        <v>25</v>
      </c>
      <c r="I690" s="54" t="s">
        <v>1168</v>
      </c>
      <c r="J690" s="54" t="s">
        <v>1169</v>
      </c>
      <c r="K690" s="55">
        <v>25</v>
      </c>
      <c r="L690" s="55">
        <v>25</v>
      </c>
      <c r="M690" s="56">
        <v>331.7</v>
      </c>
      <c r="N690" s="39"/>
      <c r="O690" s="39"/>
      <c r="P690" s="39"/>
      <c r="Q690" s="56">
        <v>331.7</v>
      </c>
      <c r="R690" s="57"/>
      <c r="S690" s="57"/>
      <c r="T690" s="18">
        <f t="shared" ref="T690:T698" si="665">AK690</f>
        <v>35985469.600000001</v>
      </c>
      <c r="U690" s="18">
        <f t="shared" ref="U690:U698" si="666">T690*AI690</f>
        <v>30443707.280000001</v>
      </c>
      <c r="V690" s="18">
        <v>24058513.690000001</v>
      </c>
      <c r="W690" s="18">
        <v>0</v>
      </c>
      <c r="X690" s="18">
        <v>0</v>
      </c>
      <c r="Y690" s="18">
        <f>U690-V690</f>
        <v>6385193.5899999999</v>
      </c>
      <c r="Z690" s="18">
        <v>0</v>
      </c>
      <c r="AA690" s="18">
        <v>0</v>
      </c>
      <c r="AB690" s="18">
        <f t="shared" ref="AB690:AB698" si="667">T690-U690</f>
        <v>5541762.3200000003</v>
      </c>
      <c r="AC690" s="18">
        <v>4379445.75</v>
      </c>
      <c r="AD690" s="18">
        <v>0</v>
      </c>
      <c r="AE690" s="18">
        <v>0</v>
      </c>
      <c r="AF690" s="18">
        <f>AB690-AC690</f>
        <v>1162316.57</v>
      </c>
      <c r="AG690" s="18">
        <v>0</v>
      </c>
      <c r="AH690" s="18">
        <v>0</v>
      </c>
      <c r="AI690" s="73">
        <v>0.84599999999999997</v>
      </c>
      <c r="AJ690" s="81">
        <f t="shared" ref="AJ690:AJ698" si="668">1-AI690</f>
        <v>0.154</v>
      </c>
      <c r="AK690" s="23">
        <f t="shared" si="657"/>
        <v>35985469.600000001</v>
      </c>
      <c r="AL690" s="22">
        <f t="shared" ref="AL690:AL698" si="669">ROUND(AK690*AI690,2)</f>
        <v>30443707.280000001</v>
      </c>
      <c r="AM690" s="22">
        <f t="shared" ref="AM690:AM698" si="670">AK690-AL690</f>
        <v>5541762.3200000003</v>
      </c>
      <c r="AN690" s="74" t="b">
        <f t="shared" si="660"/>
        <v>1</v>
      </c>
      <c r="AO690" s="74" t="b">
        <f t="shared" si="631"/>
        <v>1</v>
      </c>
      <c r="AP690" s="74" t="b">
        <f t="shared" si="661"/>
        <v>1</v>
      </c>
      <c r="AQ690" s="5" t="s">
        <v>1125</v>
      </c>
      <c r="AR690" s="28" t="s">
        <v>1156</v>
      </c>
      <c r="AS690" s="28" t="s">
        <v>1158</v>
      </c>
      <c r="AT690" t="b">
        <f t="shared" si="662"/>
        <v>1</v>
      </c>
      <c r="AU690" t="b">
        <f t="shared" si="663"/>
        <v>1</v>
      </c>
      <c r="AV690" t="b">
        <f t="shared" si="664"/>
        <v>1</v>
      </c>
      <c r="AW690" s="83">
        <f t="shared" si="647"/>
        <v>0.79</v>
      </c>
      <c r="AX690" s="83">
        <f t="shared" si="648"/>
        <v>0.79</v>
      </c>
      <c r="AY690" s="72" t="b">
        <f t="shared" si="649"/>
        <v>1</v>
      </c>
    </row>
    <row r="691" spans="1:51" ht="23.25" x14ac:dyDescent="0.35">
      <c r="A691" s="49">
        <v>116</v>
      </c>
      <c r="B691" s="77" t="s">
        <v>126</v>
      </c>
      <c r="C691" s="50" t="s">
        <v>127</v>
      </c>
      <c r="D691" s="51">
        <v>44462</v>
      </c>
      <c r="E691" s="52">
        <v>385.6</v>
      </c>
      <c r="F691" s="53">
        <v>13</v>
      </c>
      <c r="G691" s="52">
        <v>385.6</v>
      </c>
      <c r="H691" s="53">
        <v>13</v>
      </c>
      <c r="I691" s="54" t="s">
        <v>1168</v>
      </c>
      <c r="J691" s="54" t="s">
        <v>1169</v>
      </c>
      <c r="K691" s="55">
        <v>13</v>
      </c>
      <c r="L691" s="55">
        <v>13</v>
      </c>
      <c r="M691" s="56">
        <v>385.6</v>
      </c>
      <c r="N691" s="39"/>
      <c r="O691" s="39"/>
      <c r="P691" s="39"/>
      <c r="Q691" s="56">
        <v>385.6</v>
      </c>
      <c r="R691" s="57"/>
      <c r="S691" s="57"/>
      <c r="T691" s="18">
        <f t="shared" si="665"/>
        <v>41832972.799999997</v>
      </c>
      <c r="U691" s="18">
        <f t="shared" si="666"/>
        <v>35390694.990000002</v>
      </c>
      <c r="V691" s="18">
        <f t="shared" ref="V691:V698" si="671">U691*0.66</f>
        <v>23357858.690000001</v>
      </c>
      <c r="W691" s="18">
        <v>0</v>
      </c>
      <c r="X691" s="18">
        <v>0</v>
      </c>
      <c r="Y691" s="18">
        <f t="shared" ref="Y691:Y698" si="672">U691-V691</f>
        <v>12032836.300000001</v>
      </c>
      <c r="Z691" s="18">
        <v>0</v>
      </c>
      <c r="AA691" s="18">
        <v>0</v>
      </c>
      <c r="AB691" s="18">
        <f t="shared" si="667"/>
        <v>6442277.8099999996</v>
      </c>
      <c r="AC691" s="18">
        <f t="shared" ref="AC691:AC698" si="673">AB691*0.66</f>
        <v>4251903.3499999996</v>
      </c>
      <c r="AD691" s="18">
        <v>0</v>
      </c>
      <c r="AE691" s="18">
        <v>0</v>
      </c>
      <c r="AF691" s="18">
        <f t="shared" ref="AF691:AF698" si="674">AB691-AC691</f>
        <v>2190374.46</v>
      </c>
      <c r="AG691" s="18">
        <v>0</v>
      </c>
      <c r="AH691" s="18">
        <v>0</v>
      </c>
      <c r="AI691" s="73">
        <v>0.84599999999999997</v>
      </c>
      <c r="AJ691" s="81">
        <f t="shared" si="668"/>
        <v>0.154</v>
      </c>
      <c r="AK691" s="23">
        <f t="shared" si="657"/>
        <v>41832972.799999997</v>
      </c>
      <c r="AL691" s="22">
        <f t="shared" si="669"/>
        <v>35390694.990000002</v>
      </c>
      <c r="AM691" s="22">
        <f t="shared" si="670"/>
        <v>6442277.8099999996</v>
      </c>
      <c r="AN691" s="74" t="b">
        <f t="shared" si="660"/>
        <v>1</v>
      </c>
      <c r="AO691" s="74" t="b">
        <f t="shared" si="631"/>
        <v>1</v>
      </c>
      <c r="AP691" s="74" t="b">
        <f t="shared" si="661"/>
        <v>1</v>
      </c>
      <c r="AQ691" s="5" t="s">
        <v>1125</v>
      </c>
      <c r="AR691" s="28" t="s">
        <v>1156</v>
      </c>
      <c r="AS691" s="28" t="s">
        <v>1158</v>
      </c>
      <c r="AT691" t="b">
        <f t="shared" si="662"/>
        <v>1</v>
      </c>
      <c r="AU691" t="b">
        <f t="shared" si="663"/>
        <v>1</v>
      </c>
      <c r="AV691" t="b">
        <f t="shared" si="664"/>
        <v>1</v>
      </c>
      <c r="AW691" s="83">
        <f t="shared" si="647"/>
        <v>0.66</v>
      </c>
      <c r="AX691" s="83">
        <f t="shared" si="648"/>
        <v>0.66</v>
      </c>
      <c r="AY691" s="72" t="b">
        <f t="shared" si="649"/>
        <v>1</v>
      </c>
    </row>
    <row r="692" spans="1:51" ht="23.25" x14ac:dyDescent="0.35">
      <c r="A692" s="49">
        <v>117</v>
      </c>
      <c r="B692" s="77" t="s">
        <v>128</v>
      </c>
      <c r="C692" s="50" t="s">
        <v>129</v>
      </c>
      <c r="D692" s="51">
        <v>44462</v>
      </c>
      <c r="E692" s="52">
        <v>396.1</v>
      </c>
      <c r="F692" s="53">
        <v>17</v>
      </c>
      <c r="G692" s="52">
        <v>396.1</v>
      </c>
      <c r="H692" s="53">
        <v>17</v>
      </c>
      <c r="I692" s="54" t="s">
        <v>1168</v>
      </c>
      <c r="J692" s="54" t="s">
        <v>1169</v>
      </c>
      <c r="K692" s="55">
        <v>17</v>
      </c>
      <c r="L692" s="55">
        <v>17</v>
      </c>
      <c r="M692" s="56">
        <v>396.1</v>
      </c>
      <c r="N692" s="39"/>
      <c r="O692" s="39"/>
      <c r="P692" s="39"/>
      <c r="Q692" s="56">
        <v>396.1</v>
      </c>
      <c r="R692" s="57"/>
      <c r="S692" s="57"/>
      <c r="T692" s="18">
        <f t="shared" si="665"/>
        <v>42972096.799999997</v>
      </c>
      <c r="U692" s="18">
        <f t="shared" si="666"/>
        <v>36354393.890000001</v>
      </c>
      <c r="V692" s="18">
        <f t="shared" si="671"/>
        <v>23993899.969999999</v>
      </c>
      <c r="W692" s="18">
        <v>0</v>
      </c>
      <c r="X692" s="18">
        <v>0</v>
      </c>
      <c r="Y692" s="18">
        <f t="shared" si="672"/>
        <v>12360493.92</v>
      </c>
      <c r="Z692" s="18">
        <v>0</v>
      </c>
      <c r="AA692" s="18">
        <v>0</v>
      </c>
      <c r="AB692" s="18">
        <f t="shared" si="667"/>
        <v>6617702.9100000001</v>
      </c>
      <c r="AC692" s="18">
        <f t="shared" si="673"/>
        <v>4367683.92</v>
      </c>
      <c r="AD692" s="18">
        <v>0</v>
      </c>
      <c r="AE692" s="18">
        <v>0</v>
      </c>
      <c r="AF692" s="18">
        <f t="shared" si="674"/>
        <v>2250018.9900000002</v>
      </c>
      <c r="AG692" s="18">
        <v>0</v>
      </c>
      <c r="AH692" s="18">
        <v>0</v>
      </c>
      <c r="AI692" s="73">
        <v>0.84599999999999997</v>
      </c>
      <c r="AJ692" s="81">
        <f t="shared" si="668"/>
        <v>0.154</v>
      </c>
      <c r="AK692" s="23">
        <f t="shared" si="657"/>
        <v>42972096.799999997</v>
      </c>
      <c r="AL692" s="22">
        <f t="shared" si="669"/>
        <v>36354393.890000001</v>
      </c>
      <c r="AM692" s="22">
        <f t="shared" si="670"/>
        <v>6617702.9100000001</v>
      </c>
      <c r="AN692" s="74" t="b">
        <f t="shared" si="660"/>
        <v>1</v>
      </c>
      <c r="AO692" s="74" t="b">
        <f t="shared" si="631"/>
        <v>1</v>
      </c>
      <c r="AP692" s="74" t="b">
        <f t="shared" si="661"/>
        <v>1</v>
      </c>
      <c r="AQ692" s="5" t="s">
        <v>1125</v>
      </c>
      <c r="AR692" s="28" t="s">
        <v>1156</v>
      </c>
      <c r="AS692" s="28" t="s">
        <v>1158</v>
      </c>
      <c r="AT692" t="b">
        <f t="shared" si="662"/>
        <v>1</v>
      </c>
      <c r="AU692" t="b">
        <f t="shared" si="663"/>
        <v>1</v>
      </c>
      <c r="AV692" t="b">
        <f t="shared" si="664"/>
        <v>1</v>
      </c>
      <c r="AW692" s="83">
        <f t="shared" si="647"/>
        <v>0.66</v>
      </c>
      <c r="AX692" s="83">
        <f t="shared" si="648"/>
        <v>0.66</v>
      </c>
      <c r="AY692" s="72" t="b">
        <f t="shared" si="649"/>
        <v>1</v>
      </c>
    </row>
    <row r="693" spans="1:51" ht="23.25" x14ac:dyDescent="0.35">
      <c r="A693" s="49">
        <v>118</v>
      </c>
      <c r="B693" s="77" t="s">
        <v>130</v>
      </c>
      <c r="C693" s="50" t="s">
        <v>131</v>
      </c>
      <c r="D693" s="51">
        <v>44462</v>
      </c>
      <c r="E693" s="52">
        <v>394.2</v>
      </c>
      <c r="F693" s="53">
        <v>20</v>
      </c>
      <c r="G693" s="52">
        <v>394.2</v>
      </c>
      <c r="H693" s="53">
        <v>20</v>
      </c>
      <c r="I693" s="54" t="s">
        <v>1168</v>
      </c>
      <c r="J693" s="54" t="s">
        <v>1169</v>
      </c>
      <c r="K693" s="55">
        <v>20</v>
      </c>
      <c r="L693" s="55">
        <v>20</v>
      </c>
      <c r="M693" s="56">
        <v>394.2</v>
      </c>
      <c r="N693" s="39"/>
      <c r="O693" s="39"/>
      <c r="P693" s="39"/>
      <c r="Q693" s="56">
        <v>394.2</v>
      </c>
      <c r="R693" s="57"/>
      <c r="S693" s="57"/>
      <c r="T693" s="18">
        <f t="shared" si="665"/>
        <v>42765969.600000001</v>
      </c>
      <c r="U693" s="18">
        <f t="shared" si="666"/>
        <v>36180010.280000001</v>
      </c>
      <c r="V693" s="18">
        <f t="shared" si="671"/>
        <v>23878806.780000001</v>
      </c>
      <c r="W693" s="18">
        <v>0</v>
      </c>
      <c r="X693" s="18">
        <v>0</v>
      </c>
      <c r="Y693" s="18">
        <f t="shared" si="672"/>
        <v>12301203.5</v>
      </c>
      <c r="Z693" s="18">
        <v>0</v>
      </c>
      <c r="AA693" s="18">
        <v>0</v>
      </c>
      <c r="AB693" s="18">
        <f t="shared" si="667"/>
        <v>6585959.3200000003</v>
      </c>
      <c r="AC693" s="18">
        <f t="shared" si="673"/>
        <v>4346733.1500000004</v>
      </c>
      <c r="AD693" s="18">
        <v>0</v>
      </c>
      <c r="AE693" s="18">
        <v>0</v>
      </c>
      <c r="AF693" s="18">
        <f t="shared" si="674"/>
        <v>2239226.17</v>
      </c>
      <c r="AG693" s="18">
        <v>0</v>
      </c>
      <c r="AH693" s="18">
        <v>0</v>
      </c>
      <c r="AI693" s="73">
        <v>0.84599999999999997</v>
      </c>
      <c r="AJ693" s="81">
        <f t="shared" si="668"/>
        <v>0.154</v>
      </c>
      <c r="AK693" s="23">
        <f t="shared" si="657"/>
        <v>42765969.600000001</v>
      </c>
      <c r="AL693" s="22">
        <f t="shared" si="669"/>
        <v>36180010.280000001</v>
      </c>
      <c r="AM693" s="22">
        <f t="shared" si="670"/>
        <v>6585959.3200000003</v>
      </c>
      <c r="AN693" s="74" t="b">
        <f t="shared" si="660"/>
        <v>1</v>
      </c>
      <c r="AO693" s="74" t="b">
        <f t="shared" si="631"/>
        <v>1</v>
      </c>
      <c r="AP693" s="74" t="b">
        <f t="shared" si="661"/>
        <v>1</v>
      </c>
      <c r="AQ693" s="5" t="s">
        <v>1125</v>
      </c>
      <c r="AR693" s="28" t="s">
        <v>1156</v>
      </c>
      <c r="AS693" s="28" t="s">
        <v>1158</v>
      </c>
      <c r="AT693" t="b">
        <f t="shared" si="662"/>
        <v>1</v>
      </c>
      <c r="AU693" t="b">
        <f t="shared" si="663"/>
        <v>1</v>
      </c>
      <c r="AV693" t="b">
        <f t="shared" si="664"/>
        <v>1</v>
      </c>
      <c r="AW693" s="83">
        <f t="shared" si="647"/>
        <v>0.66</v>
      </c>
      <c r="AX693" s="83">
        <f t="shared" si="648"/>
        <v>0.66</v>
      </c>
      <c r="AY693" s="72" t="b">
        <f t="shared" si="649"/>
        <v>1</v>
      </c>
    </row>
    <row r="694" spans="1:51" ht="23.25" x14ac:dyDescent="0.35">
      <c r="A694" s="49">
        <v>119</v>
      </c>
      <c r="B694" s="77" t="s">
        <v>132</v>
      </c>
      <c r="C694" s="50" t="s">
        <v>133</v>
      </c>
      <c r="D694" s="51">
        <v>44462</v>
      </c>
      <c r="E694" s="52">
        <v>389</v>
      </c>
      <c r="F694" s="53">
        <v>33</v>
      </c>
      <c r="G694" s="52">
        <v>389</v>
      </c>
      <c r="H694" s="53">
        <v>33</v>
      </c>
      <c r="I694" s="54" t="s">
        <v>1168</v>
      </c>
      <c r="J694" s="54" t="s">
        <v>1169</v>
      </c>
      <c r="K694" s="55">
        <v>33</v>
      </c>
      <c r="L694" s="55">
        <v>33</v>
      </c>
      <c r="M694" s="56">
        <v>389</v>
      </c>
      <c r="N694" s="39"/>
      <c r="O694" s="39"/>
      <c r="P694" s="39"/>
      <c r="Q694" s="56">
        <v>389</v>
      </c>
      <c r="R694" s="57"/>
      <c r="S694" s="57"/>
      <c r="T694" s="18">
        <f t="shared" si="665"/>
        <v>42201832</v>
      </c>
      <c r="U694" s="18">
        <f t="shared" si="666"/>
        <v>35702749.869999997</v>
      </c>
      <c r="V694" s="18">
        <f t="shared" si="671"/>
        <v>23563814.91</v>
      </c>
      <c r="W694" s="18">
        <v>0</v>
      </c>
      <c r="X694" s="18">
        <v>0</v>
      </c>
      <c r="Y694" s="18">
        <f t="shared" si="672"/>
        <v>12138934.960000001</v>
      </c>
      <c r="Z694" s="18">
        <v>0</v>
      </c>
      <c r="AA694" s="18">
        <v>0</v>
      </c>
      <c r="AB694" s="18">
        <f t="shared" si="667"/>
        <v>6499082.1299999999</v>
      </c>
      <c r="AC694" s="18">
        <f t="shared" si="673"/>
        <v>4289394.21</v>
      </c>
      <c r="AD694" s="18">
        <v>0</v>
      </c>
      <c r="AE694" s="18">
        <v>0</v>
      </c>
      <c r="AF694" s="18">
        <f t="shared" si="674"/>
        <v>2209687.92</v>
      </c>
      <c r="AG694" s="18">
        <v>0</v>
      </c>
      <c r="AH694" s="18">
        <v>0</v>
      </c>
      <c r="AI694" s="73">
        <v>0.84599999999999997</v>
      </c>
      <c r="AJ694" s="81">
        <f t="shared" si="668"/>
        <v>0.154</v>
      </c>
      <c r="AK694" s="23">
        <f t="shared" si="657"/>
        <v>42201832</v>
      </c>
      <c r="AL694" s="22">
        <f t="shared" si="669"/>
        <v>35702749.869999997</v>
      </c>
      <c r="AM694" s="22">
        <f t="shared" si="670"/>
        <v>6499082.1299999999</v>
      </c>
      <c r="AN694" s="74" t="b">
        <f t="shared" si="660"/>
        <v>1</v>
      </c>
      <c r="AO694" s="74" t="b">
        <f t="shared" si="631"/>
        <v>1</v>
      </c>
      <c r="AP694" s="74" t="b">
        <f t="shared" si="661"/>
        <v>1</v>
      </c>
      <c r="AQ694" s="5" t="s">
        <v>1125</v>
      </c>
      <c r="AR694" s="28" t="s">
        <v>1156</v>
      </c>
      <c r="AS694" s="28" t="s">
        <v>1158</v>
      </c>
      <c r="AT694" t="b">
        <f t="shared" si="662"/>
        <v>1</v>
      </c>
      <c r="AU694" t="b">
        <f t="shared" si="663"/>
        <v>1</v>
      </c>
      <c r="AV694" t="b">
        <f t="shared" si="664"/>
        <v>1</v>
      </c>
      <c r="AW694" s="83">
        <f t="shared" si="647"/>
        <v>0.66</v>
      </c>
      <c r="AX694" s="83">
        <f t="shared" si="648"/>
        <v>0.66</v>
      </c>
      <c r="AY694" s="72" t="b">
        <f t="shared" si="649"/>
        <v>1</v>
      </c>
    </row>
    <row r="695" spans="1:51" ht="23.25" x14ac:dyDescent="0.35">
      <c r="A695" s="49">
        <v>120</v>
      </c>
      <c r="B695" s="77" t="s">
        <v>134</v>
      </c>
      <c r="C695" s="50" t="s">
        <v>135</v>
      </c>
      <c r="D695" s="51">
        <v>43647</v>
      </c>
      <c r="E695" s="52">
        <v>2729.39</v>
      </c>
      <c r="F695" s="53">
        <v>164</v>
      </c>
      <c r="G695" s="52">
        <v>2729.39</v>
      </c>
      <c r="H695" s="53">
        <v>164</v>
      </c>
      <c r="I695" s="54" t="s">
        <v>1168</v>
      </c>
      <c r="J695" s="54" t="s">
        <v>1169</v>
      </c>
      <c r="K695" s="55">
        <v>164</v>
      </c>
      <c r="L695" s="55">
        <v>164</v>
      </c>
      <c r="M695" s="56">
        <v>2729.39</v>
      </c>
      <c r="N695" s="39"/>
      <c r="O695" s="39"/>
      <c r="P695" s="39"/>
      <c r="Q695" s="56">
        <v>2729.39</v>
      </c>
      <c r="R695" s="57"/>
      <c r="S695" s="57"/>
      <c r="T695" s="18">
        <f t="shared" si="665"/>
        <v>296106062.31999999</v>
      </c>
      <c r="U695" s="18">
        <f t="shared" si="666"/>
        <v>250505728.72</v>
      </c>
      <c r="V695" s="18">
        <f t="shared" si="671"/>
        <v>165333780.96000001</v>
      </c>
      <c r="W695" s="18">
        <v>0</v>
      </c>
      <c r="X695" s="18">
        <v>0</v>
      </c>
      <c r="Y695" s="18">
        <f t="shared" si="672"/>
        <v>85171947.760000005</v>
      </c>
      <c r="Z695" s="18">
        <v>0</v>
      </c>
      <c r="AA695" s="18">
        <v>0</v>
      </c>
      <c r="AB695" s="18">
        <f t="shared" si="667"/>
        <v>45600333.600000001</v>
      </c>
      <c r="AC695" s="18">
        <f t="shared" si="673"/>
        <v>30096220.18</v>
      </c>
      <c r="AD695" s="18">
        <v>0</v>
      </c>
      <c r="AE695" s="18">
        <v>0</v>
      </c>
      <c r="AF695" s="18">
        <f t="shared" si="674"/>
        <v>15504113.42</v>
      </c>
      <c r="AG695" s="18">
        <v>0</v>
      </c>
      <c r="AH695" s="18">
        <v>0</v>
      </c>
      <c r="AI695" s="73">
        <v>0.84599999999999997</v>
      </c>
      <c r="AJ695" s="81">
        <f t="shared" si="668"/>
        <v>0.154</v>
      </c>
      <c r="AK695" s="23">
        <f t="shared" si="657"/>
        <v>296106062.31999999</v>
      </c>
      <c r="AL695" s="22">
        <f t="shared" si="669"/>
        <v>250505728.72</v>
      </c>
      <c r="AM695" s="22">
        <f t="shared" si="670"/>
        <v>45600333.600000001</v>
      </c>
      <c r="AN695" s="74" t="b">
        <f t="shared" si="660"/>
        <v>1</v>
      </c>
      <c r="AO695" s="74" t="b">
        <f t="shared" si="631"/>
        <v>1</v>
      </c>
      <c r="AP695" s="74" t="b">
        <f t="shared" si="661"/>
        <v>1</v>
      </c>
      <c r="AQ695" s="5" t="s">
        <v>1125</v>
      </c>
      <c r="AR695" s="28" t="s">
        <v>1155</v>
      </c>
      <c r="AS695" s="28" t="s">
        <v>1157</v>
      </c>
      <c r="AT695" t="b">
        <f t="shared" si="662"/>
        <v>1</v>
      </c>
      <c r="AU695" t="b">
        <f t="shared" si="663"/>
        <v>1</v>
      </c>
      <c r="AV695" t="b">
        <f t="shared" si="664"/>
        <v>1</v>
      </c>
      <c r="AW695" s="83">
        <f t="shared" si="647"/>
        <v>0.66</v>
      </c>
      <c r="AX695" s="83">
        <f t="shared" si="648"/>
        <v>0.66</v>
      </c>
      <c r="AY695" s="72" t="b">
        <f t="shared" si="649"/>
        <v>1</v>
      </c>
    </row>
    <row r="696" spans="1:51" ht="23.25" x14ac:dyDescent="0.35">
      <c r="A696" s="49">
        <v>121</v>
      </c>
      <c r="B696" s="77" t="s">
        <v>136</v>
      </c>
      <c r="C696" s="50" t="s">
        <v>137</v>
      </c>
      <c r="D696" s="51">
        <v>44462</v>
      </c>
      <c r="E696" s="52">
        <v>566.29999999999995</v>
      </c>
      <c r="F696" s="53">
        <v>36</v>
      </c>
      <c r="G696" s="52">
        <v>566.29999999999995</v>
      </c>
      <c r="H696" s="53">
        <v>36</v>
      </c>
      <c r="I696" s="54" t="s">
        <v>1168</v>
      </c>
      <c r="J696" s="54" t="s">
        <v>1169</v>
      </c>
      <c r="K696" s="55">
        <v>36</v>
      </c>
      <c r="L696" s="55">
        <v>36</v>
      </c>
      <c r="M696" s="56">
        <v>566.29999999999995</v>
      </c>
      <c r="N696" s="39"/>
      <c r="O696" s="39"/>
      <c r="P696" s="39"/>
      <c r="Q696" s="56">
        <v>566.29999999999995</v>
      </c>
      <c r="R696" s="57"/>
      <c r="S696" s="57"/>
      <c r="T696" s="18">
        <f t="shared" si="665"/>
        <v>61436754.399999999</v>
      </c>
      <c r="U696" s="18">
        <f t="shared" si="666"/>
        <v>51975494.219999999</v>
      </c>
      <c r="V696" s="18">
        <f t="shared" si="671"/>
        <v>34303826.189999998</v>
      </c>
      <c r="W696" s="18">
        <v>0</v>
      </c>
      <c r="X696" s="18">
        <v>0</v>
      </c>
      <c r="Y696" s="18">
        <f t="shared" si="672"/>
        <v>17671668.030000001</v>
      </c>
      <c r="Z696" s="18">
        <v>0</v>
      </c>
      <c r="AA696" s="18">
        <v>0</v>
      </c>
      <c r="AB696" s="18">
        <f t="shared" si="667"/>
        <v>9461260.1799999997</v>
      </c>
      <c r="AC696" s="18">
        <f t="shared" si="673"/>
        <v>6244431.7199999997</v>
      </c>
      <c r="AD696" s="18">
        <v>0</v>
      </c>
      <c r="AE696" s="18">
        <v>0</v>
      </c>
      <c r="AF696" s="18">
        <f t="shared" si="674"/>
        <v>3216828.46</v>
      </c>
      <c r="AG696" s="18">
        <v>0</v>
      </c>
      <c r="AH696" s="18">
        <v>0</v>
      </c>
      <c r="AI696" s="73">
        <v>0.84599999999999997</v>
      </c>
      <c r="AJ696" s="81">
        <f t="shared" si="668"/>
        <v>0.154</v>
      </c>
      <c r="AK696" s="23">
        <f t="shared" si="657"/>
        <v>61436754.399999999</v>
      </c>
      <c r="AL696" s="22">
        <f t="shared" si="669"/>
        <v>51975494.219999999</v>
      </c>
      <c r="AM696" s="22">
        <f t="shared" si="670"/>
        <v>9461260.1799999997</v>
      </c>
      <c r="AN696" s="74" t="b">
        <f t="shared" si="660"/>
        <v>1</v>
      </c>
      <c r="AO696" s="74" t="b">
        <f t="shared" si="631"/>
        <v>1</v>
      </c>
      <c r="AP696" s="74" t="b">
        <f t="shared" si="661"/>
        <v>1</v>
      </c>
      <c r="AQ696" s="5" t="s">
        <v>1125</v>
      </c>
      <c r="AR696" s="28" t="s">
        <v>1156</v>
      </c>
      <c r="AS696" s="28" t="s">
        <v>1158</v>
      </c>
      <c r="AT696" t="b">
        <f t="shared" si="662"/>
        <v>1</v>
      </c>
      <c r="AU696" t="b">
        <f t="shared" si="663"/>
        <v>1</v>
      </c>
      <c r="AV696" t="b">
        <f t="shared" si="664"/>
        <v>1</v>
      </c>
      <c r="AW696" s="83">
        <f t="shared" si="647"/>
        <v>0.66</v>
      </c>
      <c r="AX696" s="83">
        <f t="shared" si="648"/>
        <v>0.66</v>
      </c>
      <c r="AY696" s="72" t="b">
        <f t="shared" si="649"/>
        <v>1</v>
      </c>
    </row>
    <row r="697" spans="1:51" ht="23.25" x14ac:dyDescent="0.35">
      <c r="A697" s="49">
        <v>122</v>
      </c>
      <c r="B697" s="77" t="s">
        <v>138</v>
      </c>
      <c r="C697" s="50" t="s">
        <v>139</v>
      </c>
      <c r="D697" s="51">
        <v>44462</v>
      </c>
      <c r="E697" s="52">
        <v>685.6</v>
      </c>
      <c r="F697" s="53">
        <v>27</v>
      </c>
      <c r="G697" s="52">
        <v>593.6</v>
      </c>
      <c r="H697" s="53">
        <v>27</v>
      </c>
      <c r="I697" s="54" t="s">
        <v>1168</v>
      </c>
      <c r="J697" s="54" t="s">
        <v>1169</v>
      </c>
      <c r="K697" s="55">
        <v>24</v>
      </c>
      <c r="L697" s="55">
        <v>24</v>
      </c>
      <c r="M697" s="56">
        <v>593.6</v>
      </c>
      <c r="N697" s="39"/>
      <c r="O697" s="39"/>
      <c r="P697" s="39"/>
      <c r="Q697" s="56">
        <v>593.6</v>
      </c>
      <c r="R697" s="57"/>
      <c r="S697" s="57"/>
      <c r="T697" s="18">
        <f t="shared" si="665"/>
        <v>64398476.799999997</v>
      </c>
      <c r="U697" s="18">
        <f t="shared" si="666"/>
        <v>54481111.369999997</v>
      </c>
      <c r="V697" s="18">
        <f t="shared" si="671"/>
        <v>35957533.5</v>
      </c>
      <c r="W697" s="18">
        <v>0</v>
      </c>
      <c r="X697" s="18">
        <v>0</v>
      </c>
      <c r="Y697" s="18">
        <f t="shared" si="672"/>
        <v>18523577.870000001</v>
      </c>
      <c r="Z697" s="18">
        <v>0</v>
      </c>
      <c r="AA697" s="18">
        <v>0</v>
      </c>
      <c r="AB697" s="18">
        <f t="shared" si="667"/>
        <v>9917365.4299999997</v>
      </c>
      <c r="AC697" s="18">
        <f t="shared" si="673"/>
        <v>6545461.1799999997</v>
      </c>
      <c r="AD697" s="18">
        <v>0</v>
      </c>
      <c r="AE697" s="18">
        <v>0</v>
      </c>
      <c r="AF697" s="18">
        <f t="shared" si="674"/>
        <v>3371904.25</v>
      </c>
      <c r="AG697" s="18">
        <v>0</v>
      </c>
      <c r="AH697" s="18">
        <v>0</v>
      </c>
      <c r="AI697" s="73">
        <v>0.84599999999999997</v>
      </c>
      <c r="AJ697" s="81">
        <f t="shared" si="668"/>
        <v>0.154</v>
      </c>
      <c r="AK697" s="23">
        <f t="shared" si="657"/>
        <v>64398476.799999997</v>
      </c>
      <c r="AL697" s="22">
        <f t="shared" si="669"/>
        <v>54481111.369999997</v>
      </c>
      <c r="AM697" s="22">
        <f t="shared" si="670"/>
        <v>9917365.4299999997</v>
      </c>
      <c r="AN697" s="74" t="b">
        <f t="shared" si="660"/>
        <v>1</v>
      </c>
      <c r="AO697" s="74" t="b">
        <f t="shared" si="631"/>
        <v>1</v>
      </c>
      <c r="AP697" s="74" t="b">
        <f t="shared" si="661"/>
        <v>1</v>
      </c>
      <c r="AQ697" s="5" t="s">
        <v>1125</v>
      </c>
      <c r="AR697" s="28" t="s">
        <v>1156</v>
      </c>
      <c r="AS697" s="28" t="s">
        <v>1158</v>
      </c>
      <c r="AT697" t="b">
        <f t="shared" si="662"/>
        <v>1</v>
      </c>
      <c r="AU697" t="b">
        <f t="shared" si="663"/>
        <v>1</v>
      </c>
      <c r="AV697" t="b">
        <f t="shared" si="664"/>
        <v>1</v>
      </c>
      <c r="AW697" s="83">
        <f t="shared" si="647"/>
        <v>0.66</v>
      </c>
      <c r="AX697" s="83">
        <f t="shared" si="648"/>
        <v>0.66</v>
      </c>
      <c r="AY697" s="72" t="b">
        <f t="shared" si="649"/>
        <v>1</v>
      </c>
    </row>
    <row r="698" spans="1:51" ht="23.25" x14ac:dyDescent="0.35">
      <c r="A698" s="49">
        <v>123</v>
      </c>
      <c r="B698" s="77" t="s">
        <v>140</v>
      </c>
      <c r="C698" s="50" t="s">
        <v>141</v>
      </c>
      <c r="D698" s="51">
        <v>44462</v>
      </c>
      <c r="E698" s="52">
        <v>635.64</v>
      </c>
      <c r="F698" s="53">
        <v>29</v>
      </c>
      <c r="G698" s="52">
        <v>543.74</v>
      </c>
      <c r="H698" s="53">
        <v>29</v>
      </c>
      <c r="I698" s="54" t="s">
        <v>1168</v>
      </c>
      <c r="J698" s="54" t="s">
        <v>1169</v>
      </c>
      <c r="K698" s="55">
        <v>24</v>
      </c>
      <c r="L698" s="55">
        <v>24</v>
      </c>
      <c r="M698" s="56">
        <v>543.74</v>
      </c>
      <c r="N698" s="39"/>
      <c r="O698" s="39"/>
      <c r="P698" s="39"/>
      <c r="Q698" s="56">
        <v>543.74</v>
      </c>
      <c r="R698" s="57"/>
      <c r="S698" s="57"/>
      <c r="T698" s="18">
        <f t="shared" si="665"/>
        <v>58989265.119999997</v>
      </c>
      <c r="U698" s="18">
        <f t="shared" si="666"/>
        <v>49904918.289999999</v>
      </c>
      <c r="V698" s="18">
        <f t="shared" si="671"/>
        <v>32937246.07</v>
      </c>
      <c r="W698" s="18">
        <v>0</v>
      </c>
      <c r="X698" s="18">
        <v>0</v>
      </c>
      <c r="Y698" s="18">
        <f t="shared" si="672"/>
        <v>16967672.219999999</v>
      </c>
      <c r="Z698" s="18">
        <v>0</v>
      </c>
      <c r="AA698" s="18">
        <v>0</v>
      </c>
      <c r="AB698" s="18">
        <f t="shared" si="667"/>
        <v>9084346.8300000001</v>
      </c>
      <c r="AC698" s="18">
        <f t="shared" si="673"/>
        <v>5995668.9100000001</v>
      </c>
      <c r="AD698" s="18">
        <v>0</v>
      </c>
      <c r="AE698" s="18">
        <v>0</v>
      </c>
      <c r="AF698" s="18">
        <f t="shared" si="674"/>
        <v>3088677.92</v>
      </c>
      <c r="AG698" s="18">
        <v>0</v>
      </c>
      <c r="AH698" s="18">
        <v>0</v>
      </c>
      <c r="AI698" s="73">
        <v>0.84599999999999997</v>
      </c>
      <c r="AJ698" s="81">
        <f t="shared" si="668"/>
        <v>0.154</v>
      </c>
      <c r="AK698" s="23">
        <f t="shared" si="657"/>
        <v>58989265.119999997</v>
      </c>
      <c r="AL698" s="22">
        <f t="shared" si="669"/>
        <v>49904918.289999999</v>
      </c>
      <c r="AM698" s="22">
        <f t="shared" si="670"/>
        <v>9084346.8300000001</v>
      </c>
      <c r="AN698" s="74" t="b">
        <f t="shared" si="660"/>
        <v>1</v>
      </c>
      <c r="AO698" s="74" t="b">
        <f t="shared" si="631"/>
        <v>1</v>
      </c>
      <c r="AP698" s="74" t="b">
        <f t="shared" si="661"/>
        <v>1</v>
      </c>
      <c r="AQ698" s="5" t="s">
        <v>1125</v>
      </c>
      <c r="AR698" s="28" t="s">
        <v>1156</v>
      </c>
      <c r="AS698" s="28" t="s">
        <v>1158</v>
      </c>
      <c r="AT698" t="b">
        <f t="shared" si="662"/>
        <v>1</v>
      </c>
      <c r="AU698" t="b">
        <f t="shared" si="663"/>
        <v>1</v>
      </c>
      <c r="AV698" t="b">
        <f t="shared" si="664"/>
        <v>1</v>
      </c>
      <c r="AW698" s="83">
        <f t="shared" si="647"/>
        <v>0.66</v>
      </c>
      <c r="AX698" s="83">
        <f t="shared" si="648"/>
        <v>0.66</v>
      </c>
      <c r="AY698" s="72" t="b">
        <f t="shared" si="649"/>
        <v>1</v>
      </c>
    </row>
    <row r="699" spans="1:51" s="14" customFormat="1" ht="20.25" customHeight="1" x14ac:dyDescent="0.35">
      <c r="A699" s="181" t="s">
        <v>142</v>
      </c>
      <c r="B699" s="181"/>
      <c r="C699" s="181"/>
      <c r="D699" s="181"/>
      <c r="E699" s="58">
        <f>SUM(E700:E708)</f>
        <v>3862.8</v>
      </c>
      <c r="F699" s="59">
        <f t="shared" ref="F699:AH699" si="675">SUM(F700:F708)</f>
        <v>189</v>
      </c>
      <c r="G699" s="47">
        <f t="shared" si="675"/>
        <v>3862.8</v>
      </c>
      <c r="H699" s="6">
        <f t="shared" si="675"/>
        <v>189</v>
      </c>
      <c r="I699" s="6"/>
      <c r="J699" s="6"/>
      <c r="K699" s="32">
        <f t="shared" ref="K699:M699" si="676">SUM(K700:K708)</f>
        <v>189</v>
      </c>
      <c r="L699" s="32">
        <f t="shared" si="676"/>
        <v>189</v>
      </c>
      <c r="M699" s="31">
        <f t="shared" si="676"/>
        <v>3862.8</v>
      </c>
      <c r="N699" s="32">
        <f t="shared" si="675"/>
        <v>0</v>
      </c>
      <c r="O699" s="32">
        <f t="shared" si="675"/>
        <v>0</v>
      </c>
      <c r="P699" s="32">
        <f t="shared" si="675"/>
        <v>0</v>
      </c>
      <c r="Q699" s="31">
        <f t="shared" si="675"/>
        <v>3862.8</v>
      </c>
      <c r="R699" s="48">
        <f t="shared" si="675"/>
        <v>0</v>
      </c>
      <c r="S699" s="48">
        <f t="shared" si="675"/>
        <v>0</v>
      </c>
      <c r="T699" s="19">
        <f t="shared" si="675"/>
        <v>419067446.39999998</v>
      </c>
      <c r="U699" s="19">
        <f t="shared" si="675"/>
        <v>335673024.57999998</v>
      </c>
      <c r="V699" s="19">
        <f t="shared" si="675"/>
        <v>19847706.02</v>
      </c>
      <c r="W699" s="19">
        <f t="shared" si="675"/>
        <v>0</v>
      </c>
      <c r="X699" s="19">
        <f t="shared" si="675"/>
        <v>0</v>
      </c>
      <c r="Y699" s="19">
        <f t="shared" si="675"/>
        <v>157912659.28999999</v>
      </c>
      <c r="Z699" s="19">
        <f t="shared" si="675"/>
        <v>157912659.27000001</v>
      </c>
      <c r="AA699" s="19">
        <f t="shared" si="675"/>
        <v>0</v>
      </c>
      <c r="AB699" s="19">
        <f t="shared" si="675"/>
        <v>83394421.819999993</v>
      </c>
      <c r="AC699" s="19">
        <f t="shared" si="675"/>
        <v>4930953.18</v>
      </c>
      <c r="AD699" s="19">
        <f t="shared" si="675"/>
        <v>0</v>
      </c>
      <c r="AE699" s="19">
        <f t="shared" si="675"/>
        <v>0</v>
      </c>
      <c r="AF699" s="19">
        <f t="shared" si="675"/>
        <v>39231734.329999998</v>
      </c>
      <c r="AG699" s="19">
        <f t="shared" si="675"/>
        <v>39231734.310000002</v>
      </c>
      <c r="AH699" s="19">
        <f t="shared" si="675"/>
        <v>0</v>
      </c>
      <c r="AI699" s="73">
        <v>0.80100000000000005</v>
      </c>
      <c r="AJ699" s="73">
        <f t="shared" ref="AJ699:AJ708" si="677">1-AI699</f>
        <v>0.19900000000000001</v>
      </c>
      <c r="AK699" s="23">
        <f t="shared" si="636"/>
        <v>419067446.39999998</v>
      </c>
      <c r="AL699" s="23">
        <f t="shared" ref="AL699:AL708" si="678">ROUND(AK699*AI699,2)</f>
        <v>335673024.56999999</v>
      </c>
      <c r="AM699" s="23">
        <f t="shared" ref="AM699:AM708" si="679">AK699-AL699</f>
        <v>83394421.829999998</v>
      </c>
      <c r="AN699" s="74" t="b">
        <f t="shared" si="630"/>
        <v>1</v>
      </c>
      <c r="AO699" s="74" t="b">
        <f t="shared" si="631"/>
        <v>0</v>
      </c>
      <c r="AP699" s="74" t="b">
        <f t="shared" si="632"/>
        <v>0</v>
      </c>
      <c r="AQ699" s="6"/>
      <c r="AR699" s="29"/>
      <c r="AS699" s="29"/>
      <c r="AT699" t="b">
        <f t="shared" si="633"/>
        <v>1</v>
      </c>
      <c r="AU699" t="b">
        <f t="shared" si="634"/>
        <v>1</v>
      </c>
      <c r="AV699" t="b">
        <f t="shared" si="635"/>
        <v>1</v>
      </c>
      <c r="AW699" s="83">
        <f t="shared" si="647"/>
        <v>0.06</v>
      </c>
      <c r="AX699" s="83">
        <f t="shared" si="648"/>
        <v>0.06</v>
      </c>
      <c r="AY699" s="72" t="b">
        <f t="shared" si="649"/>
        <v>1</v>
      </c>
    </row>
    <row r="700" spans="1:51" ht="23.25" x14ac:dyDescent="0.35">
      <c r="A700" s="49">
        <v>138</v>
      </c>
      <c r="B700" s="77" t="s">
        <v>157</v>
      </c>
      <c r="C700" s="50">
        <v>1462</v>
      </c>
      <c r="D700" s="51">
        <v>43227</v>
      </c>
      <c r="E700" s="52">
        <v>230.8</v>
      </c>
      <c r="F700" s="53">
        <v>16</v>
      </c>
      <c r="G700" s="52">
        <v>230.8</v>
      </c>
      <c r="H700" s="53">
        <v>16</v>
      </c>
      <c r="I700" s="54" t="s">
        <v>1169</v>
      </c>
      <c r="J700" s="54" t="s">
        <v>1170</v>
      </c>
      <c r="K700" s="55">
        <v>16</v>
      </c>
      <c r="L700" s="55">
        <v>16</v>
      </c>
      <c r="M700" s="56">
        <v>230.8</v>
      </c>
      <c r="N700" s="39"/>
      <c r="O700" s="39"/>
      <c r="P700" s="39"/>
      <c r="Q700" s="56">
        <v>230.8</v>
      </c>
      <c r="R700" s="57"/>
      <c r="S700" s="57"/>
      <c r="T700" s="18">
        <f t="shared" ref="T700:T708" si="680">AK700</f>
        <v>25039030.399999999</v>
      </c>
      <c r="U700" s="18">
        <f t="shared" ref="U700:U708" si="681">T700*AI700</f>
        <v>20056263.350000001</v>
      </c>
      <c r="V700" s="18">
        <v>0</v>
      </c>
      <c r="W700" s="18">
        <v>0</v>
      </c>
      <c r="X700" s="18">
        <v>0</v>
      </c>
      <c r="Y700" s="18">
        <f>U700*0.5</f>
        <v>10028131.68</v>
      </c>
      <c r="Z700" s="18">
        <f>U700-Y700</f>
        <v>10028131.67</v>
      </c>
      <c r="AA700" s="18">
        <v>0</v>
      </c>
      <c r="AB700" s="18">
        <f t="shared" ref="AB700:AB708" si="682">T700-U700</f>
        <v>4982767.05</v>
      </c>
      <c r="AC700" s="18">
        <v>0</v>
      </c>
      <c r="AD700" s="18">
        <v>0</v>
      </c>
      <c r="AE700" s="18">
        <v>0</v>
      </c>
      <c r="AF700" s="18">
        <f>AB700*0.5</f>
        <v>2491383.5299999998</v>
      </c>
      <c r="AG700" s="18">
        <f>AB700-AF700</f>
        <v>2491383.52</v>
      </c>
      <c r="AH700" s="18">
        <v>0</v>
      </c>
      <c r="AI700" s="73">
        <v>0.80100000000000005</v>
      </c>
      <c r="AJ700" s="81">
        <f t="shared" si="677"/>
        <v>0.19900000000000001</v>
      </c>
      <c r="AK700" s="23">
        <f t="shared" si="636"/>
        <v>25039030.399999999</v>
      </c>
      <c r="AL700" s="22">
        <f t="shared" si="678"/>
        <v>20056263.350000001</v>
      </c>
      <c r="AM700" s="22">
        <f t="shared" si="679"/>
        <v>4982767.05</v>
      </c>
      <c r="AN700" s="74" t="b">
        <f t="shared" si="630"/>
        <v>1</v>
      </c>
      <c r="AO700" s="74" t="b">
        <f t="shared" si="631"/>
        <v>1</v>
      </c>
      <c r="AP700" s="74" t="b">
        <f t="shared" si="632"/>
        <v>1</v>
      </c>
      <c r="AQ700" s="5"/>
      <c r="AR700" s="28" t="s">
        <v>1152</v>
      </c>
      <c r="AS700" s="28">
        <v>2028</v>
      </c>
      <c r="AT700" t="b">
        <f t="shared" si="633"/>
        <v>1</v>
      </c>
      <c r="AU700" t="b">
        <f t="shared" si="634"/>
        <v>1</v>
      </c>
      <c r="AV700" t="b">
        <f t="shared" si="635"/>
        <v>1</v>
      </c>
      <c r="AW700" s="83">
        <f t="shared" si="647"/>
        <v>0</v>
      </c>
      <c r="AX700" s="83">
        <f t="shared" si="648"/>
        <v>0</v>
      </c>
      <c r="AY700" s="72" t="b">
        <f t="shared" si="649"/>
        <v>1</v>
      </c>
    </row>
    <row r="701" spans="1:51" ht="23.25" x14ac:dyDescent="0.35">
      <c r="A701" s="49">
        <v>139</v>
      </c>
      <c r="B701" s="77" t="s">
        <v>158</v>
      </c>
      <c r="C701" s="50">
        <v>1464</v>
      </c>
      <c r="D701" s="51">
        <v>43227</v>
      </c>
      <c r="E701" s="52">
        <v>393.6</v>
      </c>
      <c r="F701" s="53">
        <v>24</v>
      </c>
      <c r="G701" s="52">
        <v>393.6</v>
      </c>
      <c r="H701" s="53">
        <v>24</v>
      </c>
      <c r="I701" s="54" t="s">
        <v>1169</v>
      </c>
      <c r="J701" s="54" t="s">
        <v>1170</v>
      </c>
      <c r="K701" s="55">
        <v>24</v>
      </c>
      <c r="L701" s="55">
        <v>24</v>
      </c>
      <c r="M701" s="56">
        <v>393.6</v>
      </c>
      <c r="N701" s="39"/>
      <c r="O701" s="39"/>
      <c r="P701" s="39"/>
      <c r="Q701" s="56">
        <v>393.6</v>
      </c>
      <c r="R701" s="57"/>
      <c r="S701" s="57"/>
      <c r="T701" s="18">
        <f t="shared" si="680"/>
        <v>42700876.799999997</v>
      </c>
      <c r="U701" s="18">
        <f t="shared" si="681"/>
        <v>34203402.32</v>
      </c>
      <c r="V701" s="18">
        <v>0</v>
      </c>
      <c r="W701" s="18">
        <v>0</v>
      </c>
      <c r="X701" s="18">
        <v>0</v>
      </c>
      <c r="Y701" s="18">
        <f t="shared" ref="Y701:Y708" si="683">U701*0.5</f>
        <v>17101701.16</v>
      </c>
      <c r="Z701" s="18">
        <f t="shared" ref="Z701:Z708" si="684">U701-Y701</f>
        <v>17101701.16</v>
      </c>
      <c r="AA701" s="18">
        <v>0</v>
      </c>
      <c r="AB701" s="18">
        <f t="shared" si="682"/>
        <v>8497474.4800000004</v>
      </c>
      <c r="AC701" s="18">
        <v>0</v>
      </c>
      <c r="AD701" s="18">
        <v>0</v>
      </c>
      <c r="AE701" s="18">
        <v>0</v>
      </c>
      <c r="AF701" s="18">
        <f t="shared" ref="AF701:AF708" si="685">AB701*0.5</f>
        <v>4248737.24</v>
      </c>
      <c r="AG701" s="18">
        <f t="shared" ref="AG701:AG708" si="686">AB701-AF701</f>
        <v>4248737.24</v>
      </c>
      <c r="AH701" s="18">
        <v>0</v>
      </c>
      <c r="AI701" s="73">
        <v>0.80100000000000005</v>
      </c>
      <c r="AJ701" s="81">
        <f t="shared" si="677"/>
        <v>0.19900000000000001</v>
      </c>
      <c r="AK701" s="23">
        <f t="shared" si="636"/>
        <v>42700876.799999997</v>
      </c>
      <c r="AL701" s="22">
        <f t="shared" si="678"/>
        <v>34203402.32</v>
      </c>
      <c r="AM701" s="22">
        <f t="shared" si="679"/>
        <v>8497474.4800000004</v>
      </c>
      <c r="AN701" s="74" t="b">
        <f t="shared" si="630"/>
        <v>1</v>
      </c>
      <c r="AO701" s="74" t="b">
        <f t="shared" si="631"/>
        <v>1</v>
      </c>
      <c r="AP701" s="74" t="b">
        <f t="shared" si="632"/>
        <v>1</v>
      </c>
      <c r="AQ701" s="5"/>
      <c r="AR701" s="28" t="s">
        <v>1152</v>
      </c>
      <c r="AS701" s="28">
        <v>2028</v>
      </c>
      <c r="AT701" t="b">
        <f t="shared" si="633"/>
        <v>1</v>
      </c>
      <c r="AU701" t="b">
        <f t="shared" si="634"/>
        <v>1</v>
      </c>
      <c r="AV701" t="b">
        <f t="shared" si="635"/>
        <v>1</v>
      </c>
      <c r="AW701" s="83">
        <f t="shared" si="647"/>
        <v>0</v>
      </c>
      <c r="AX701" s="83">
        <f t="shared" si="648"/>
        <v>0</v>
      </c>
      <c r="AY701" s="72" t="b">
        <f t="shared" si="649"/>
        <v>1</v>
      </c>
    </row>
    <row r="702" spans="1:51" ht="23.25" x14ac:dyDescent="0.35">
      <c r="A702" s="49">
        <v>140</v>
      </c>
      <c r="B702" s="77" t="s">
        <v>159</v>
      </c>
      <c r="C702" s="50">
        <v>1463</v>
      </c>
      <c r="D702" s="51">
        <v>43227</v>
      </c>
      <c r="E702" s="52">
        <v>599.6</v>
      </c>
      <c r="F702" s="53">
        <v>29</v>
      </c>
      <c r="G702" s="52">
        <v>599.6</v>
      </c>
      <c r="H702" s="53">
        <v>29</v>
      </c>
      <c r="I702" s="54" t="s">
        <v>1169</v>
      </c>
      <c r="J702" s="54" t="s">
        <v>1170</v>
      </c>
      <c r="K702" s="55">
        <v>29</v>
      </c>
      <c r="L702" s="55">
        <v>29</v>
      </c>
      <c r="M702" s="56">
        <v>599.6</v>
      </c>
      <c r="N702" s="39"/>
      <c r="O702" s="39"/>
      <c r="P702" s="39"/>
      <c r="Q702" s="56">
        <v>599.6</v>
      </c>
      <c r="R702" s="57"/>
      <c r="S702" s="57"/>
      <c r="T702" s="18">
        <f t="shared" si="680"/>
        <v>65049404.799999997</v>
      </c>
      <c r="U702" s="18">
        <f t="shared" si="681"/>
        <v>52104573.240000002</v>
      </c>
      <c r="V702" s="18">
        <v>0</v>
      </c>
      <c r="W702" s="18">
        <v>0</v>
      </c>
      <c r="X702" s="18">
        <v>0</v>
      </c>
      <c r="Y702" s="18">
        <f t="shared" si="683"/>
        <v>26052286.620000001</v>
      </c>
      <c r="Z702" s="18">
        <f t="shared" si="684"/>
        <v>26052286.620000001</v>
      </c>
      <c r="AA702" s="18">
        <v>0</v>
      </c>
      <c r="AB702" s="18">
        <f t="shared" si="682"/>
        <v>12944831.560000001</v>
      </c>
      <c r="AC702" s="18">
        <v>0</v>
      </c>
      <c r="AD702" s="18">
        <v>0</v>
      </c>
      <c r="AE702" s="18">
        <v>0</v>
      </c>
      <c r="AF702" s="18">
        <f t="shared" si="685"/>
        <v>6472415.7800000003</v>
      </c>
      <c r="AG702" s="18">
        <f t="shared" si="686"/>
        <v>6472415.7800000003</v>
      </c>
      <c r="AH702" s="18">
        <v>0</v>
      </c>
      <c r="AI702" s="73">
        <v>0.80100000000000005</v>
      </c>
      <c r="AJ702" s="81">
        <f t="shared" si="677"/>
        <v>0.19900000000000001</v>
      </c>
      <c r="AK702" s="23">
        <f t="shared" si="636"/>
        <v>65049404.799999997</v>
      </c>
      <c r="AL702" s="22">
        <f t="shared" si="678"/>
        <v>52104573.240000002</v>
      </c>
      <c r="AM702" s="22">
        <f t="shared" si="679"/>
        <v>12944831.560000001</v>
      </c>
      <c r="AN702" s="74" t="b">
        <f t="shared" si="630"/>
        <v>1</v>
      </c>
      <c r="AO702" s="74" t="b">
        <f t="shared" si="631"/>
        <v>1</v>
      </c>
      <c r="AP702" s="74" t="b">
        <f t="shared" si="632"/>
        <v>1</v>
      </c>
      <c r="AQ702" s="5"/>
      <c r="AR702" s="28" t="s">
        <v>1152</v>
      </c>
      <c r="AS702" s="28">
        <v>2028</v>
      </c>
      <c r="AT702" t="b">
        <f t="shared" si="633"/>
        <v>1</v>
      </c>
      <c r="AU702" t="b">
        <f t="shared" si="634"/>
        <v>1</v>
      </c>
      <c r="AV702" t="b">
        <f t="shared" si="635"/>
        <v>1</v>
      </c>
      <c r="AW702" s="83">
        <f t="shared" si="647"/>
        <v>0</v>
      </c>
      <c r="AX702" s="83">
        <f t="shared" si="648"/>
        <v>0</v>
      </c>
      <c r="AY702" s="72" t="b">
        <f t="shared" si="649"/>
        <v>1</v>
      </c>
    </row>
    <row r="703" spans="1:51" ht="23.25" x14ac:dyDescent="0.35">
      <c r="A703" s="49">
        <v>141</v>
      </c>
      <c r="B703" s="77" t="s">
        <v>160</v>
      </c>
      <c r="C703" s="50">
        <v>610</v>
      </c>
      <c r="D703" s="51">
        <v>43159</v>
      </c>
      <c r="E703" s="52">
        <v>400.3</v>
      </c>
      <c r="F703" s="53">
        <v>12</v>
      </c>
      <c r="G703" s="52">
        <v>400.3</v>
      </c>
      <c r="H703" s="53">
        <v>12</v>
      </c>
      <c r="I703" s="54" t="s">
        <v>1169</v>
      </c>
      <c r="J703" s="54" t="s">
        <v>1170</v>
      </c>
      <c r="K703" s="55">
        <v>12</v>
      </c>
      <c r="L703" s="55">
        <v>12</v>
      </c>
      <c r="M703" s="56">
        <v>400.3</v>
      </c>
      <c r="N703" s="39"/>
      <c r="O703" s="39"/>
      <c r="P703" s="39"/>
      <c r="Q703" s="56">
        <v>400.3</v>
      </c>
      <c r="R703" s="57"/>
      <c r="S703" s="57"/>
      <c r="T703" s="18">
        <f t="shared" si="680"/>
        <v>43427746.399999999</v>
      </c>
      <c r="U703" s="18">
        <f t="shared" si="681"/>
        <v>34785624.869999997</v>
      </c>
      <c r="V703" s="18">
        <v>0</v>
      </c>
      <c r="W703" s="18">
        <v>0</v>
      </c>
      <c r="X703" s="18">
        <v>0</v>
      </c>
      <c r="Y703" s="18">
        <f t="shared" si="683"/>
        <v>17392812.440000001</v>
      </c>
      <c r="Z703" s="18">
        <f t="shared" si="684"/>
        <v>17392812.43</v>
      </c>
      <c r="AA703" s="18">
        <v>0</v>
      </c>
      <c r="AB703" s="18">
        <f t="shared" si="682"/>
        <v>8642121.5299999993</v>
      </c>
      <c r="AC703" s="18">
        <v>0</v>
      </c>
      <c r="AD703" s="18">
        <v>0</v>
      </c>
      <c r="AE703" s="18">
        <v>0</v>
      </c>
      <c r="AF703" s="18">
        <f t="shared" si="685"/>
        <v>4321060.7699999996</v>
      </c>
      <c r="AG703" s="18">
        <f t="shared" si="686"/>
        <v>4321060.76</v>
      </c>
      <c r="AH703" s="18">
        <v>0</v>
      </c>
      <c r="AI703" s="73">
        <v>0.80100000000000005</v>
      </c>
      <c r="AJ703" s="81">
        <f t="shared" si="677"/>
        <v>0.19900000000000001</v>
      </c>
      <c r="AK703" s="23">
        <f t="shared" si="636"/>
        <v>43427746.399999999</v>
      </c>
      <c r="AL703" s="22">
        <f t="shared" si="678"/>
        <v>34785624.869999997</v>
      </c>
      <c r="AM703" s="22">
        <f t="shared" si="679"/>
        <v>8642121.5299999993</v>
      </c>
      <c r="AN703" s="74" t="b">
        <f t="shared" si="630"/>
        <v>1</v>
      </c>
      <c r="AO703" s="74" t="b">
        <f t="shared" si="631"/>
        <v>1</v>
      </c>
      <c r="AP703" s="74" t="b">
        <f t="shared" si="632"/>
        <v>1</v>
      </c>
      <c r="AQ703" s="5"/>
      <c r="AR703" s="28" t="s">
        <v>1152</v>
      </c>
      <c r="AS703" s="28">
        <v>2028</v>
      </c>
      <c r="AT703" t="b">
        <f t="shared" si="633"/>
        <v>1</v>
      </c>
      <c r="AU703" t="b">
        <f t="shared" si="634"/>
        <v>1</v>
      </c>
      <c r="AV703" t="b">
        <f t="shared" si="635"/>
        <v>1</v>
      </c>
      <c r="AW703" s="83">
        <f t="shared" si="647"/>
        <v>0</v>
      </c>
      <c r="AX703" s="83">
        <f t="shared" si="648"/>
        <v>0</v>
      </c>
      <c r="AY703" s="72" t="b">
        <f t="shared" si="649"/>
        <v>1</v>
      </c>
    </row>
    <row r="704" spans="1:51" ht="23.25" x14ac:dyDescent="0.35">
      <c r="A704" s="49">
        <v>142</v>
      </c>
      <c r="B704" s="77" t="s">
        <v>161</v>
      </c>
      <c r="C704" s="50">
        <v>1465</v>
      </c>
      <c r="D704" s="51">
        <v>43227</v>
      </c>
      <c r="E704" s="52">
        <v>358.6</v>
      </c>
      <c r="F704" s="53">
        <v>16</v>
      </c>
      <c r="G704" s="52">
        <v>358.6</v>
      </c>
      <c r="H704" s="53">
        <v>16</v>
      </c>
      <c r="I704" s="54" t="s">
        <v>1169</v>
      </c>
      <c r="J704" s="54" t="s">
        <v>1170</v>
      </c>
      <c r="K704" s="55">
        <v>16</v>
      </c>
      <c r="L704" s="55">
        <v>16</v>
      </c>
      <c r="M704" s="56">
        <v>358.6</v>
      </c>
      <c r="N704" s="39"/>
      <c r="O704" s="39"/>
      <c r="P704" s="39"/>
      <c r="Q704" s="56">
        <v>358.6</v>
      </c>
      <c r="R704" s="57"/>
      <c r="S704" s="57"/>
      <c r="T704" s="18">
        <f t="shared" si="680"/>
        <v>38903796.799999997</v>
      </c>
      <c r="U704" s="18">
        <f t="shared" si="681"/>
        <v>31161941.239999998</v>
      </c>
      <c r="V704" s="18">
        <v>0</v>
      </c>
      <c r="W704" s="18">
        <v>0</v>
      </c>
      <c r="X704" s="18">
        <v>0</v>
      </c>
      <c r="Y704" s="18">
        <f t="shared" si="683"/>
        <v>15580970.619999999</v>
      </c>
      <c r="Z704" s="18">
        <f t="shared" si="684"/>
        <v>15580970.619999999</v>
      </c>
      <c r="AA704" s="18">
        <v>0</v>
      </c>
      <c r="AB704" s="18">
        <f t="shared" si="682"/>
        <v>7741855.5599999996</v>
      </c>
      <c r="AC704" s="18">
        <v>0</v>
      </c>
      <c r="AD704" s="18">
        <v>0</v>
      </c>
      <c r="AE704" s="18">
        <v>0</v>
      </c>
      <c r="AF704" s="18">
        <f t="shared" si="685"/>
        <v>3870927.78</v>
      </c>
      <c r="AG704" s="18">
        <f t="shared" si="686"/>
        <v>3870927.78</v>
      </c>
      <c r="AH704" s="18">
        <v>0</v>
      </c>
      <c r="AI704" s="73">
        <v>0.80100000000000005</v>
      </c>
      <c r="AJ704" s="81">
        <f t="shared" si="677"/>
        <v>0.19900000000000001</v>
      </c>
      <c r="AK704" s="23">
        <f t="shared" si="636"/>
        <v>38903796.799999997</v>
      </c>
      <c r="AL704" s="22">
        <f t="shared" si="678"/>
        <v>31161941.239999998</v>
      </c>
      <c r="AM704" s="22">
        <f t="shared" si="679"/>
        <v>7741855.5599999996</v>
      </c>
      <c r="AN704" s="74" t="b">
        <f t="shared" si="630"/>
        <v>1</v>
      </c>
      <c r="AO704" s="74" t="b">
        <f t="shared" si="631"/>
        <v>1</v>
      </c>
      <c r="AP704" s="74" t="b">
        <f t="shared" si="632"/>
        <v>1</v>
      </c>
      <c r="AQ704" s="5"/>
      <c r="AR704" s="28" t="s">
        <v>1152</v>
      </c>
      <c r="AS704" s="28">
        <v>2028</v>
      </c>
      <c r="AT704" t="b">
        <f t="shared" si="633"/>
        <v>1</v>
      </c>
      <c r="AU704" t="b">
        <f t="shared" si="634"/>
        <v>1</v>
      </c>
      <c r="AV704" t="b">
        <f t="shared" si="635"/>
        <v>1</v>
      </c>
      <c r="AW704" s="83">
        <f t="shared" si="647"/>
        <v>0</v>
      </c>
      <c r="AX704" s="83">
        <f t="shared" si="648"/>
        <v>0</v>
      </c>
      <c r="AY704" s="72" t="b">
        <f t="shared" si="649"/>
        <v>1</v>
      </c>
    </row>
    <row r="705" spans="1:51" ht="23.25" x14ac:dyDescent="0.35">
      <c r="A705" s="49">
        <v>143</v>
      </c>
      <c r="B705" s="77" t="s">
        <v>162</v>
      </c>
      <c r="C705" s="50">
        <v>1467</v>
      </c>
      <c r="D705" s="51">
        <v>43227</v>
      </c>
      <c r="E705" s="52">
        <v>430.2</v>
      </c>
      <c r="F705" s="53">
        <v>20</v>
      </c>
      <c r="G705" s="52">
        <v>430.2</v>
      </c>
      <c r="H705" s="53">
        <v>20</v>
      </c>
      <c r="I705" s="54" t="s">
        <v>1169</v>
      </c>
      <c r="J705" s="54" t="s">
        <v>1170</v>
      </c>
      <c r="K705" s="55">
        <v>20</v>
      </c>
      <c r="L705" s="55">
        <v>20</v>
      </c>
      <c r="M705" s="56">
        <v>430.2</v>
      </c>
      <c r="N705" s="39"/>
      <c r="O705" s="39"/>
      <c r="P705" s="39"/>
      <c r="Q705" s="56">
        <v>430.2</v>
      </c>
      <c r="R705" s="57"/>
      <c r="S705" s="57"/>
      <c r="T705" s="18">
        <f t="shared" si="680"/>
        <v>46671537.600000001</v>
      </c>
      <c r="U705" s="18">
        <f t="shared" si="681"/>
        <v>37383901.619999997</v>
      </c>
      <c r="V705" s="18">
        <v>0</v>
      </c>
      <c r="W705" s="18">
        <v>0</v>
      </c>
      <c r="X705" s="18">
        <v>0</v>
      </c>
      <c r="Y705" s="18">
        <f t="shared" si="683"/>
        <v>18691950.809999999</v>
      </c>
      <c r="Z705" s="18">
        <f t="shared" si="684"/>
        <v>18691950.809999999</v>
      </c>
      <c r="AA705" s="18">
        <v>0</v>
      </c>
      <c r="AB705" s="18">
        <f t="shared" si="682"/>
        <v>9287635.9800000004</v>
      </c>
      <c r="AC705" s="18">
        <v>0</v>
      </c>
      <c r="AD705" s="18">
        <v>0</v>
      </c>
      <c r="AE705" s="18">
        <v>0</v>
      </c>
      <c r="AF705" s="18">
        <f t="shared" si="685"/>
        <v>4643817.99</v>
      </c>
      <c r="AG705" s="18">
        <f t="shared" si="686"/>
        <v>4643817.99</v>
      </c>
      <c r="AH705" s="18">
        <v>0</v>
      </c>
      <c r="AI705" s="73">
        <v>0.80100000000000005</v>
      </c>
      <c r="AJ705" s="81">
        <f t="shared" si="677"/>
        <v>0.19900000000000001</v>
      </c>
      <c r="AK705" s="23">
        <f t="shared" si="636"/>
        <v>46671537.600000001</v>
      </c>
      <c r="AL705" s="22">
        <f t="shared" si="678"/>
        <v>37383901.619999997</v>
      </c>
      <c r="AM705" s="22">
        <f t="shared" si="679"/>
        <v>9287635.9800000004</v>
      </c>
      <c r="AN705" s="74" t="b">
        <f t="shared" si="630"/>
        <v>1</v>
      </c>
      <c r="AO705" s="74" t="b">
        <f t="shared" si="631"/>
        <v>1</v>
      </c>
      <c r="AP705" s="74" t="b">
        <f t="shared" si="632"/>
        <v>1</v>
      </c>
      <c r="AQ705" s="5"/>
      <c r="AR705" s="28" t="s">
        <v>1152</v>
      </c>
      <c r="AS705" s="28">
        <v>2028</v>
      </c>
      <c r="AT705" t="b">
        <f t="shared" si="633"/>
        <v>1</v>
      </c>
      <c r="AU705" t="b">
        <f t="shared" si="634"/>
        <v>1</v>
      </c>
      <c r="AV705" t="b">
        <f t="shared" si="635"/>
        <v>1</v>
      </c>
      <c r="AW705" s="83">
        <f t="shared" si="647"/>
        <v>0</v>
      </c>
      <c r="AX705" s="83">
        <f t="shared" si="648"/>
        <v>0</v>
      </c>
      <c r="AY705" s="72" t="b">
        <f t="shared" si="649"/>
        <v>1</v>
      </c>
    </row>
    <row r="706" spans="1:51" ht="23.25" x14ac:dyDescent="0.35">
      <c r="A706" s="49">
        <v>144</v>
      </c>
      <c r="B706" s="77" t="s">
        <v>163</v>
      </c>
      <c r="C706" s="50">
        <v>1466</v>
      </c>
      <c r="D706" s="51">
        <v>43227</v>
      </c>
      <c r="E706" s="52">
        <v>245.9</v>
      </c>
      <c r="F706" s="53">
        <v>13</v>
      </c>
      <c r="G706" s="52">
        <v>245.9</v>
      </c>
      <c r="H706" s="53">
        <v>13</v>
      </c>
      <c r="I706" s="54" t="s">
        <v>1169</v>
      </c>
      <c r="J706" s="54" t="s">
        <v>1170</v>
      </c>
      <c r="K706" s="55">
        <v>13</v>
      </c>
      <c r="L706" s="55">
        <v>13</v>
      </c>
      <c r="M706" s="56">
        <v>245.9</v>
      </c>
      <c r="N706" s="39"/>
      <c r="O706" s="39"/>
      <c r="P706" s="39"/>
      <c r="Q706" s="56">
        <v>245.9</v>
      </c>
      <c r="R706" s="57"/>
      <c r="S706" s="57"/>
      <c r="T706" s="18">
        <f t="shared" si="680"/>
        <v>26677199.199999999</v>
      </c>
      <c r="U706" s="18">
        <f t="shared" si="681"/>
        <v>21368436.559999999</v>
      </c>
      <c r="V706" s="18">
        <v>0</v>
      </c>
      <c r="W706" s="18">
        <v>0</v>
      </c>
      <c r="X706" s="18">
        <v>0</v>
      </c>
      <c r="Y706" s="18">
        <f t="shared" si="683"/>
        <v>10684218.279999999</v>
      </c>
      <c r="Z706" s="18">
        <f t="shared" si="684"/>
        <v>10684218.279999999</v>
      </c>
      <c r="AA706" s="18">
        <v>0</v>
      </c>
      <c r="AB706" s="18">
        <f t="shared" si="682"/>
        <v>5308762.6399999997</v>
      </c>
      <c r="AC706" s="18">
        <v>0</v>
      </c>
      <c r="AD706" s="18">
        <v>0</v>
      </c>
      <c r="AE706" s="18">
        <v>0</v>
      </c>
      <c r="AF706" s="18">
        <f t="shared" si="685"/>
        <v>2654381.3199999998</v>
      </c>
      <c r="AG706" s="18">
        <f t="shared" si="686"/>
        <v>2654381.3199999998</v>
      </c>
      <c r="AH706" s="18">
        <v>0</v>
      </c>
      <c r="AI706" s="73">
        <v>0.80100000000000005</v>
      </c>
      <c r="AJ706" s="81">
        <f t="shared" si="677"/>
        <v>0.19900000000000001</v>
      </c>
      <c r="AK706" s="23">
        <f t="shared" si="636"/>
        <v>26677199.199999999</v>
      </c>
      <c r="AL706" s="22">
        <f t="shared" si="678"/>
        <v>21368436.559999999</v>
      </c>
      <c r="AM706" s="22">
        <f t="shared" si="679"/>
        <v>5308762.6399999997</v>
      </c>
      <c r="AN706" s="74" t="b">
        <f t="shared" si="630"/>
        <v>1</v>
      </c>
      <c r="AO706" s="74" t="b">
        <f t="shared" si="631"/>
        <v>1</v>
      </c>
      <c r="AP706" s="74" t="b">
        <f t="shared" si="632"/>
        <v>1</v>
      </c>
      <c r="AQ706" s="5"/>
      <c r="AR706" s="28" t="s">
        <v>1152</v>
      </c>
      <c r="AS706" s="28">
        <v>2028</v>
      </c>
      <c r="AT706" t="b">
        <f t="shared" si="633"/>
        <v>1</v>
      </c>
      <c r="AU706" t="b">
        <f t="shared" si="634"/>
        <v>1</v>
      </c>
      <c r="AV706" t="b">
        <f t="shared" si="635"/>
        <v>1</v>
      </c>
      <c r="AW706" s="83">
        <f t="shared" si="647"/>
        <v>0</v>
      </c>
      <c r="AX706" s="83">
        <f t="shared" si="648"/>
        <v>0</v>
      </c>
      <c r="AY706" s="72" t="b">
        <f t="shared" si="649"/>
        <v>1</v>
      </c>
    </row>
    <row r="707" spans="1:51" ht="23.25" x14ac:dyDescent="0.35">
      <c r="A707" s="49">
        <v>145</v>
      </c>
      <c r="B707" s="77" t="s">
        <v>164</v>
      </c>
      <c r="C707" s="50">
        <v>1468</v>
      </c>
      <c r="D707" s="51">
        <v>43227</v>
      </c>
      <c r="E707" s="52">
        <v>602</v>
      </c>
      <c r="F707" s="53">
        <v>32</v>
      </c>
      <c r="G707" s="52">
        <v>602</v>
      </c>
      <c r="H707" s="53">
        <v>32</v>
      </c>
      <c r="I707" s="54" t="s">
        <v>1169</v>
      </c>
      <c r="J707" s="54" t="s">
        <v>1170</v>
      </c>
      <c r="K707" s="55">
        <v>32</v>
      </c>
      <c r="L707" s="55">
        <v>32</v>
      </c>
      <c r="M707" s="56">
        <v>602</v>
      </c>
      <c r="N707" s="39"/>
      <c r="O707" s="39"/>
      <c r="P707" s="39"/>
      <c r="Q707" s="56">
        <v>602</v>
      </c>
      <c r="R707" s="57"/>
      <c r="S707" s="57"/>
      <c r="T707" s="18">
        <f t="shared" si="680"/>
        <v>65309776</v>
      </c>
      <c r="U707" s="18">
        <f t="shared" si="681"/>
        <v>52313130.579999998</v>
      </c>
      <c r="V707" s="18">
        <v>19847706.02</v>
      </c>
      <c r="W707" s="18">
        <v>0</v>
      </c>
      <c r="X707" s="18">
        <v>0</v>
      </c>
      <c r="Y707" s="18">
        <f>(U707-V707)*0.5</f>
        <v>16232712.279999999</v>
      </c>
      <c r="Z707" s="18">
        <f>U707-V707-Y707</f>
        <v>16232712.279999999</v>
      </c>
      <c r="AA707" s="18">
        <v>0</v>
      </c>
      <c r="AB707" s="18">
        <f t="shared" si="682"/>
        <v>12996645.42</v>
      </c>
      <c r="AC707" s="18">
        <v>4930953.18</v>
      </c>
      <c r="AD707" s="18">
        <v>0</v>
      </c>
      <c r="AE707" s="18">
        <v>0</v>
      </c>
      <c r="AF707" s="18">
        <f>(AB707-AC707)*0.5</f>
        <v>4032846.12</v>
      </c>
      <c r="AG707" s="18">
        <f>AB707-AC707-AF707</f>
        <v>4032846.12</v>
      </c>
      <c r="AH707" s="18">
        <v>0</v>
      </c>
      <c r="AI707" s="73">
        <v>0.80100000000000005</v>
      </c>
      <c r="AJ707" s="81">
        <f t="shared" si="677"/>
        <v>0.19900000000000001</v>
      </c>
      <c r="AK707" s="23">
        <f t="shared" si="636"/>
        <v>65309776</v>
      </c>
      <c r="AL707" s="22">
        <f t="shared" si="678"/>
        <v>52313130.579999998</v>
      </c>
      <c r="AM707" s="22">
        <f t="shared" si="679"/>
        <v>12996645.42</v>
      </c>
      <c r="AN707" s="74" t="b">
        <f t="shared" si="630"/>
        <v>1</v>
      </c>
      <c r="AO707" s="74" t="b">
        <f t="shared" si="631"/>
        <v>1</v>
      </c>
      <c r="AP707" s="74" t="b">
        <f t="shared" si="632"/>
        <v>1</v>
      </c>
      <c r="AQ707" s="5"/>
      <c r="AR707" s="28" t="s">
        <v>1152</v>
      </c>
      <c r="AS707" s="28">
        <v>2028</v>
      </c>
      <c r="AT707" t="b">
        <f t="shared" si="633"/>
        <v>1</v>
      </c>
      <c r="AU707" t="b">
        <f t="shared" si="634"/>
        <v>1</v>
      </c>
      <c r="AV707" t="b">
        <f t="shared" si="635"/>
        <v>1</v>
      </c>
      <c r="AW707" s="83">
        <f t="shared" si="647"/>
        <v>0.38</v>
      </c>
      <c r="AX707" s="83">
        <f t="shared" si="648"/>
        <v>0.38</v>
      </c>
      <c r="AY707" s="72" t="b">
        <f t="shared" si="649"/>
        <v>1</v>
      </c>
    </row>
    <row r="708" spans="1:51" ht="23.25" x14ac:dyDescent="0.35">
      <c r="A708" s="49">
        <v>146</v>
      </c>
      <c r="B708" s="77" t="s">
        <v>165</v>
      </c>
      <c r="C708" s="50">
        <v>1469</v>
      </c>
      <c r="D708" s="51">
        <v>43227</v>
      </c>
      <c r="E708" s="52">
        <v>601.79999999999995</v>
      </c>
      <c r="F708" s="53">
        <v>27</v>
      </c>
      <c r="G708" s="52">
        <v>601.79999999999995</v>
      </c>
      <c r="H708" s="53">
        <v>27</v>
      </c>
      <c r="I708" s="54" t="s">
        <v>1169</v>
      </c>
      <c r="J708" s="54" t="s">
        <v>1170</v>
      </c>
      <c r="K708" s="55">
        <v>27</v>
      </c>
      <c r="L708" s="55">
        <v>27</v>
      </c>
      <c r="M708" s="56">
        <v>601.79999999999995</v>
      </c>
      <c r="N708" s="39"/>
      <c r="O708" s="39"/>
      <c r="P708" s="39"/>
      <c r="Q708" s="56">
        <v>601.79999999999995</v>
      </c>
      <c r="R708" s="57"/>
      <c r="S708" s="57"/>
      <c r="T708" s="18">
        <f t="shared" si="680"/>
        <v>65288078.399999999</v>
      </c>
      <c r="U708" s="18">
        <f t="shared" si="681"/>
        <v>52295750.799999997</v>
      </c>
      <c r="V708" s="18">
        <v>0</v>
      </c>
      <c r="W708" s="18">
        <v>0</v>
      </c>
      <c r="X708" s="18">
        <v>0</v>
      </c>
      <c r="Y708" s="18">
        <f t="shared" si="683"/>
        <v>26147875.399999999</v>
      </c>
      <c r="Z708" s="18">
        <f t="shared" si="684"/>
        <v>26147875.399999999</v>
      </c>
      <c r="AA708" s="18">
        <v>0</v>
      </c>
      <c r="AB708" s="18">
        <f t="shared" si="682"/>
        <v>12992327.6</v>
      </c>
      <c r="AC708" s="18">
        <v>0</v>
      </c>
      <c r="AD708" s="18">
        <v>0</v>
      </c>
      <c r="AE708" s="18">
        <v>0</v>
      </c>
      <c r="AF708" s="18">
        <f t="shared" si="685"/>
        <v>6496163.7999999998</v>
      </c>
      <c r="AG708" s="18">
        <f t="shared" si="686"/>
        <v>6496163.7999999998</v>
      </c>
      <c r="AH708" s="18">
        <v>0</v>
      </c>
      <c r="AI708" s="73">
        <v>0.80100000000000005</v>
      </c>
      <c r="AJ708" s="81">
        <f t="shared" si="677"/>
        <v>0.19900000000000001</v>
      </c>
      <c r="AK708" s="23">
        <f t="shared" si="636"/>
        <v>65288078.399999999</v>
      </c>
      <c r="AL708" s="22">
        <f t="shared" si="678"/>
        <v>52295750.799999997</v>
      </c>
      <c r="AM708" s="22">
        <f t="shared" si="679"/>
        <v>12992327.6</v>
      </c>
      <c r="AN708" s="74" t="b">
        <f t="shared" ref="AN708:AN770" si="687">AK708=T708</f>
        <v>1</v>
      </c>
      <c r="AO708" s="74" t="b">
        <f t="shared" ref="AO708:AO770" si="688">AL708=U708</f>
        <v>1</v>
      </c>
      <c r="AP708" s="74" t="b">
        <f t="shared" ref="AP708:AP770" si="689">AM708=AB708</f>
        <v>1</v>
      </c>
      <c r="AQ708" s="5"/>
      <c r="AR708" s="28" t="s">
        <v>1152</v>
      </c>
      <c r="AS708" s="28">
        <v>2028</v>
      </c>
      <c r="AT708" t="b">
        <f t="shared" ref="AT708:AT770" si="690">T708=U708+AB708</f>
        <v>1</v>
      </c>
      <c r="AU708" t="b">
        <f t="shared" ref="AU708:AU770" si="691">U708=V708+W708+X708+Y708+Z708+AA708</f>
        <v>1</v>
      </c>
      <c r="AV708" t="b">
        <f t="shared" ref="AV708:AV770" si="692">AB708=AC708+AD708+AE708+AF708+AG708</f>
        <v>1</v>
      </c>
      <c r="AW708" s="83">
        <f t="shared" si="647"/>
        <v>0</v>
      </c>
      <c r="AX708" s="83">
        <f t="shared" si="648"/>
        <v>0</v>
      </c>
      <c r="AY708" s="72" t="b">
        <f t="shared" si="649"/>
        <v>1</v>
      </c>
    </row>
    <row r="709" spans="1:51" s="14" customFormat="1" ht="20.25" customHeight="1" x14ac:dyDescent="0.35">
      <c r="A709" s="181" t="s">
        <v>257</v>
      </c>
      <c r="B709" s="181"/>
      <c r="C709" s="181"/>
      <c r="D709" s="181"/>
      <c r="E709" s="58">
        <f>SUM(E710:E763)</f>
        <v>10408.799999999999</v>
      </c>
      <c r="F709" s="59">
        <f t="shared" ref="F709:AH709" si="693">SUM(F710:F763)</f>
        <v>677</v>
      </c>
      <c r="G709" s="47">
        <f t="shared" si="693"/>
        <v>10931.1</v>
      </c>
      <c r="H709" s="6">
        <f t="shared" si="693"/>
        <v>735</v>
      </c>
      <c r="I709" s="6"/>
      <c r="J709" s="6"/>
      <c r="K709" s="32">
        <f t="shared" ref="K709:M709" si="694">SUM(K710:K763)</f>
        <v>735</v>
      </c>
      <c r="L709" s="32">
        <f t="shared" si="694"/>
        <v>735</v>
      </c>
      <c r="M709" s="31">
        <f t="shared" si="694"/>
        <v>10931.1</v>
      </c>
      <c r="N709" s="32">
        <f t="shared" si="693"/>
        <v>0</v>
      </c>
      <c r="O709" s="32">
        <f t="shared" si="693"/>
        <v>0</v>
      </c>
      <c r="P709" s="32">
        <f t="shared" si="693"/>
        <v>0</v>
      </c>
      <c r="Q709" s="31">
        <f t="shared" si="693"/>
        <v>10931.1</v>
      </c>
      <c r="R709" s="48">
        <f t="shared" si="693"/>
        <v>0</v>
      </c>
      <c r="S709" s="48">
        <f t="shared" si="693"/>
        <v>0</v>
      </c>
      <c r="T709" s="19">
        <f t="shared" si="693"/>
        <v>1185893176.8</v>
      </c>
      <c r="U709" s="19">
        <f t="shared" si="693"/>
        <v>774388244.42999995</v>
      </c>
      <c r="V709" s="19">
        <f t="shared" si="693"/>
        <v>34515962.75</v>
      </c>
      <c r="W709" s="19">
        <f t="shared" si="693"/>
        <v>0</v>
      </c>
      <c r="X709" s="19">
        <f t="shared" si="693"/>
        <v>0</v>
      </c>
      <c r="Y709" s="19">
        <f t="shared" si="693"/>
        <v>369936140.94999999</v>
      </c>
      <c r="Z709" s="19">
        <f t="shared" si="693"/>
        <v>369936140.73000002</v>
      </c>
      <c r="AA709" s="19">
        <f t="shared" si="693"/>
        <v>0</v>
      </c>
      <c r="AB709" s="19">
        <f t="shared" si="693"/>
        <v>411504932.37</v>
      </c>
      <c r="AC709" s="19">
        <f t="shared" si="693"/>
        <v>18341560.609999999</v>
      </c>
      <c r="AD709" s="19">
        <f t="shared" si="693"/>
        <v>0</v>
      </c>
      <c r="AE709" s="19">
        <f t="shared" si="693"/>
        <v>0</v>
      </c>
      <c r="AF709" s="19">
        <f t="shared" si="693"/>
        <v>196581685.99000001</v>
      </c>
      <c r="AG709" s="19">
        <f t="shared" si="693"/>
        <v>196581685.77000001</v>
      </c>
      <c r="AH709" s="19">
        <f t="shared" si="693"/>
        <v>0</v>
      </c>
      <c r="AI709" s="73">
        <v>0.65300000000000002</v>
      </c>
      <c r="AJ709" s="73">
        <f t="shared" ref="AJ709:AJ733" si="695">1-AI709</f>
        <v>0.34699999999999998</v>
      </c>
      <c r="AK709" s="23">
        <f t="shared" si="636"/>
        <v>1185893176.8</v>
      </c>
      <c r="AL709" s="23">
        <f t="shared" ref="AL709:AL733" si="696">ROUND(AK709*AI709,2)</f>
        <v>774388244.45000005</v>
      </c>
      <c r="AM709" s="23">
        <f t="shared" ref="AM709:AM733" si="697">AK709-AL709</f>
        <v>411504932.35000002</v>
      </c>
      <c r="AN709" s="74" t="b">
        <f t="shared" si="687"/>
        <v>1</v>
      </c>
      <c r="AO709" s="74" t="b">
        <f t="shared" si="688"/>
        <v>0</v>
      </c>
      <c r="AP709" s="74" t="b">
        <f t="shared" si="689"/>
        <v>0</v>
      </c>
      <c r="AQ709" s="6"/>
      <c r="AR709" s="29"/>
      <c r="AS709" s="29"/>
      <c r="AT709" t="b">
        <f t="shared" si="690"/>
        <v>1</v>
      </c>
      <c r="AU709" t="b">
        <f t="shared" si="691"/>
        <v>1</v>
      </c>
      <c r="AV709" t="b">
        <f t="shared" si="692"/>
        <v>1</v>
      </c>
      <c r="AW709" s="83">
        <f t="shared" si="647"/>
        <v>0.04</v>
      </c>
      <c r="AX709" s="83">
        <f t="shared" si="648"/>
        <v>0.04</v>
      </c>
      <c r="AY709" s="72" t="b">
        <f t="shared" si="649"/>
        <v>1</v>
      </c>
    </row>
    <row r="710" spans="1:51" ht="23.25" x14ac:dyDescent="0.35">
      <c r="A710" s="49">
        <v>219</v>
      </c>
      <c r="B710" s="77" t="s">
        <v>258</v>
      </c>
      <c r="C710" s="50" t="s">
        <v>259</v>
      </c>
      <c r="D710" s="51">
        <v>44530</v>
      </c>
      <c r="E710" s="52">
        <v>236</v>
      </c>
      <c r="F710" s="53">
        <v>11</v>
      </c>
      <c r="G710" s="52">
        <v>236</v>
      </c>
      <c r="H710" s="53">
        <v>11</v>
      </c>
      <c r="I710" s="54" t="s">
        <v>1169</v>
      </c>
      <c r="J710" s="54" t="s">
        <v>1170</v>
      </c>
      <c r="K710" s="55">
        <v>11</v>
      </c>
      <c r="L710" s="55">
        <v>11</v>
      </c>
      <c r="M710" s="56">
        <v>236</v>
      </c>
      <c r="N710" s="39"/>
      <c r="O710" s="39"/>
      <c r="P710" s="39"/>
      <c r="Q710" s="56">
        <v>236</v>
      </c>
      <c r="R710" s="57"/>
      <c r="S710" s="57"/>
      <c r="T710" s="18">
        <f t="shared" ref="T710:T733" si="698">AK710</f>
        <v>25603168</v>
      </c>
      <c r="U710" s="18">
        <f t="shared" ref="U710:U741" si="699">T710*AI710</f>
        <v>16718868.699999999</v>
      </c>
      <c r="V710" s="18">
        <v>0</v>
      </c>
      <c r="W710" s="18">
        <v>0</v>
      </c>
      <c r="X710" s="18">
        <v>0</v>
      </c>
      <c r="Y710" s="18">
        <f t="shared" ref="Y710:Y763" si="700">U710*0.5</f>
        <v>8359434.3499999996</v>
      </c>
      <c r="Z710" s="18">
        <f t="shared" ref="Z710:Z763" si="701">U710-Y710</f>
        <v>8359434.3499999996</v>
      </c>
      <c r="AA710" s="18">
        <v>0</v>
      </c>
      <c r="AB710" s="18">
        <f t="shared" ref="AB710:AB733" si="702">T710-U710</f>
        <v>8884299.3000000007</v>
      </c>
      <c r="AC710" s="18">
        <v>0</v>
      </c>
      <c r="AD710" s="18">
        <v>0</v>
      </c>
      <c r="AE710" s="18">
        <v>0</v>
      </c>
      <c r="AF710" s="18">
        <f t="shared" ref="AF710:AF763" si="703">AB710*0.5</f>
        <v>4442149.6500000004</v>
      </c>
      <c r="AG710" s="18">
        <f t="shared" ref="AG710:AG763" si="704">AB710-AF710</f>
        <v>4442149.6500000004</v>
      </c>
      <c r="AH710" s="18">
        <v>0</v>
      </c>
      <c r="AI710" s="73">
        <v>0.65300000000000002</v>
      </c>
      <c r="AJ710" s="81">
        <f t="shared" si="695"/>
        <v>0.34699999999999998</v>
      </c>
      <c r="AK710" s="23">
        <f t="shared" si="636"/>
        <v>25603168</v>
      </c>
      <c r="AL710" s="22">
        <f t="shared" si="696"/>
        <v>16718868.699999999</v>
      </c>
      <c r="AM710" s="22">
        <f t="shared" si="697"/>
        <v>8884299.3000000007</v>
      </c>
      <c r="AN710" s="74" t="b">
        <f t="shared" si="687"/>
        <v>1</v>
      </c>
      <c r="AO710" s="74" t="b">
        <f t="shared" si="688"/>
        <v>1</v>
      </c>
      <c r="AP710" s="74" t="b">
        <f t="shared" si="689"/>
        <v>1</v>
      </c>
      <c r="AQ710" s="5"/>
      <c r="AR710" s="28" t="s">
        <v>1160</v>
      </c>
      <c r="AS710" s="28">
        <v>2029</v>
      </c>
      <c r="AT710" t="b">
        <f t="shared" si="690"/>
        <v>1</v>
      </c>
      <c r="AU710" t="b">
        <f t="shared" si="691"/>
        <v>1</v>
      </c>
      <c r="AV710" t="b">
        <f t="shared" si="692"/>
        <v>1</v>
      </c>
      <c r="AW710" s="83">
        <f t="shared" si="647"/>
        <v>0</v>
      </c>
      <c r="AX710" s="83">
        <f t="shared" si="648"/>
        <v>0</v>
      </c>
      <c r="AY710" s="72" t="b">
        <f t="shared" si="649"/>
        <v>1</v>
      </c>
    </row>
    <row r="711" spans="1:51" ht="23.25" x14ac:dyDescent="0.35">
      <c r="A711" s="49">
        <v>220</v>
      </c>
      <c r="B711" s="77" t="s">
        <v>260</v>
      </c>
      <c r="C711" s="50" t="s">
        <v>261</v>
      </c>
      <c r="D711" s="51">
        <v>43668</v>
      </c>
      <c r="E711" s="52">
        <v>71.099999999999994</v>
      </c>
      <c r="F711" s="53">
        <v>6</v>
      </c>
      <c r="G711" s="52">
        <v>139.5</v>
      </c>
      <c r="H711" s="53">
        <v>15</v>
      </c>
      <c r="I711" s="54" t="s">
        <v>1169</v>
      </c>
      <c r="J711" s="54" t="s">
        <v>1170</v>
      </c>
      <c r="K711" s="55">
        <v>15</v>
      </c>
      <c r="L711" s="55">
        <v>15</v>
      </c>
      <c r="M711" s="56">
        <v>139.5</v>
      </c>
      <c r="N711" s="39"/>
      <c r="O711" s="39"/>
      <c r="P711" s="39"/>
      <c r="Q711" s="56">
        <v>139.5</v>
      </c>
      <c r="R711" s="57"/>
      <c r="S711" s="57"/>
      <c r="T711" s="18">
        <f t="shared" si="698"/>
        <v>15134076</v>
      </c>
      <c r="U711" s="18">
        <f t="shared" si="699"/>
        <v>9882551.6300000008</v>
      </c>
      <c r="V711" s="18">
        <v>0</v>
      </c>
      <c r="W711" s="18">
        <v>0</v>
      </c>
      <c r="X711" s="18">
        <v>0</v>
      </c>
      <c r="Y711" s="18">
        <f t="shared" si="700"/>
        <v>4941275.82</v>
      </c>
      <c r="Z711" s="18">
        <f t="shared" si="701"/>
        <v>4941275.8099999996</v>
      </c>
      <c r="AA711" s="18">
        <v>0</v>
      </c>
      <c r="AB711" s="18">
        <f t="shared" si="702"/>
        <v>5251524.37</v>
      </c>
      <c r="AC711" s="18">
        <v>0</v>
      </c>
      <c r="AD711" s="18">
        <v>0</v>
      </c>
      <c r="AE711" s="18">
        <v>0</v>
      </c>
      <c r="AF711" s="18">
        <f t="shared" si="703"/>
        <v>2625762.19</v>
      </c>
      <c r="AG711" s="18">
        <f t="shared" si="704"/>
        <v>2625762.1800000002</v>
      </c>
      <c r="AH711" s="18">
        <v>0</v>
      </c>
      <c r="AI711" s="73">
        <v>0.65300000000000002</v>
      </c>
      <c r="AJ711" s="81">
        <f t="shared" si="695"/>
        <v>0.34699999999999998</v>
      </c>
      <c r="AK711" s="23">
        <f t="shared" si="636"/>
        <v>15134076</v>
      </c>
      <c r="AL711" s="22">
        <f t="shared" si="696"/>
        <v>9882551.6300000008</v>
      </c>
      <c r="AM711" s="22">
        <f t="shared" si="697"/>
        <v>5251524.37</v>
      </c>
      <c r="AN711" s="74" t="b">
        <f t="shared" si="687"/>
        <v>1</v>
      </c>
      <c r="AO711" s="74" t="b">
        <f t="shared" si="688"/>
        <v>1</v>
      </c>
      <c r="AP711" s="74" t="b">
        <f t="shared" si="689"/>
        <v>1</v>
      </c>
      <c r="AQ711" s="5"/>
      <c r="AR711" s="28" t="s">
        <v>1160</v>
      </c>
      <c r="AS711" s="28">
        <v>2029</v>
      </c>
      <c r="AT711" t="b">
        <f t="shared" si="690"/>
        <v>1</v>
      </c>
      <c r="AU711" t="b">
        <f t="shared" si="691"/>
        <v>1</v>
      </c>
      <c r="AV711" t="b">
        <f t="shared" si="692"/>
        <v>1</v>
      </c>
      <c r="AW711" s="83">
        <f t="shared" si="647"/>
        <v>0</v>
      </c>
      <c r="AX711" s="83">
        <f t="shared" si="648"/>
        <v>0</v>
      </c>
      <c r="AY711" s="72" t="b">
        <f t="shared" si="649"/>
        <v>1</v>
      </c>
    </row>
    <row r="712" spans="1:51" ht="23.25" x14ac:dyDescent="0.35">
      <c r="A712" s="49">
        <v>221</v>
      </c>
      <c r="B712" s="77" t="s">
        <v>262</v>
      </c>
      <c r="C712" s="50" t="s">
        <v>263</v>
      </c>
      <c r="D712" s="51">
        <v>43928</v>
      </c>
      <c r="E712" s="52">
        <v>335.6</v>
      </c>
      <c r="F712" s="53">
        <v>21</v>
      </c>
      <c r="G712" s="52">
        <v>335.6</v>
      </c>
      <c r="H712" s="53">
        <v>21</v>
      </c>
      <c r="I712" s="54" t="s">
        <v>1169</v>
      </c>
      <c r="J712" s="54" t="s">
        <v>1170</v>
      </c>
      <c r="K712" s="55">
        <v>21</v>
      </c>
      <c r="L712" s="55">
        <v>21</v>
      </c>
      <c r="M712" s="56">
        <v>335.6</v>
      </c>
      <c r="N712" s="39"/>
      <c r="O712" s="39"/>
      <c r="P712" s="39"/>
      <c r="Q712" s="56">
        <v>335.6</v>
      </c>
      <c r="R712" s="57"/>
      <c r="S712" s="57"/>
      <c r="T712" s="18">
        <f t="shared" si="698"/>
        <v>36408572.799999997</v>
      </c>
      <c r="U712" s="18">
        <f t="shared" si="699"/>
        <v>23774798.039999999</v>
      </c>
      <c r="V712" s="18">
        <v>0</v>
      </c>
      <c r="W712" s="18">
        <v>0</v>
      </c>
      <c r="X712" s="18">
        <v>0</v>
      </c>
      <c r="Y712" s="18">
        <f t="shared" si="700"/>
        <v>11887399.02</v>
      </c>
      <c r="Z712" s="18">
        <f t="shared" si="701"/>
        <v>11887399.02</v>
      </c>
      <c r="AA712" s="18">
        <v>0</v>
      </c>
      <c r="AB712" s="18">
        <f t="shared" si="702"/>
        <v>12633774.76</v>
      </c>
      <c r="AC712" s="18">
        <v>0</v>
      </c>
      <c r="AD712" s="18">
        <v>0</v>
      </c>
      <c r="AE712" s="18">
        <v>0</v>
      </c>
      <c r="AF712" s="18">
        <f t="shared" si="703"/>
        <v>6316887.3799999999</v>
      </c>
      <c r="AG712" s="18">
        <f t="shared" si="704"/>
        <v>6316887.3799999999</v>
      </c>
      <c r="AH712" s="18">
        <v>0</v>
      </c>
      <c r="AI712" s="73">
        <v>0.65300000000000002</v>
      </c>
      <c r="AJ712" s="81">
        <f t="shared" si="695"/>
        <v>0.34699999999999998</v>
      </c>
      <c r="AK712" s="23">
        <f t="shared" si="636"/>
        <v>36408572.799999997</v>
      </c>
      <c r="AL712" s="22">
        <f t="shared" si="696"/>
        <v>23774798.039999999</v>
      </c>
      <c r="AM712" s="22">
        <f t="shared" si="697"/>
        <v>12633774.76</v>
      </c>
      <c r="AN712" s="74" t="b">
        <f t="shared" si="687"/>
        <v>1</v>
      </c>
      <c r="AO712" s="74" t="b">
        <f t="shared" si="688"/>
        <v>1</v>
      </c>
      <c r="AP712" s="74" t="b">
        <f t="shared" si="689"/>
        <v>1</v>
      </c>
      <c r="AQ712" s="5"/>
      <c r="AR712" s="28" t="s">
        <v>1160</v>
      </c>
      <c r="AS712" s="28">
        <v>2029</v>
      </c>
      <c r="AT712" t="b">
        <f t="shared" si="690"/>
        <v>1</v>
      </c>
      <c r="AU712" t="b">
        <f t="shared" si="691"/>
        <v>1</v>
      </c>
      <c r="AV712" t="b">
        <f t="shared" si="692"/>
        <v>1</v>
      </c>
      <c r="AW712" s="83">
        <f t="shared" si="647"/>
        <v>0</v>
      </c>
      <c r="AX712" s="83">
        <f t="shared" si="648"/>
        <v>0</v>
      </c>
      <c r="AY712" s="72" t="b">
        <f t="shared" si="649"/>
        <v>1</v>
      </c>
    </row>
    <row r="713" spans="1:51" ht="23.25" x14ac:dyDescent="0.35">
      <c r="A713" s="49">
        <v>224</v>
      </c>
      <c r="B713" s="77" t="s">
        <v>267</v>
      </c>
      <c r="C713" s="50">
        <v>253</v>
      </c>
      <c r="D713" s="51">
        <v>44427</v>
      </c>
      <c r="E713" s="52">
        <v>275.3</v>
      </c>
      <c r="F713" s="53">
        <v>19</v>
      </c>
      <c r="G713" s="52">
        <v>275.3</v>
      </c>
      <c r="H713" s="53">
        <v>19</v>
      </c>
      <c r="I713" s="54" t="s">
        <v>1169</v>
      </c>
      <c r="J713" s="54" t="s">
        <v>1170</v>
      </c>
      <c r="K713" s="55">
        <v>19</v>
      </c>
      <c r="L713" s="55">
        <v>19</v>
      </c>
      <c r="M713" s="56">
        <v>275.3</v>
      </c>
      <c r="N713" s="39"/>
      <c r="O713" s="39"/>
      <c r="P713" s="39"/>
      <c r="Q713" s="56">
        <v>275.3</v>
      </c>
      <c r="R713" s="57"/>
      <c r="S713" s="57"/>
      <c r="T713" s="18">
        <f t="shared" si="698"/>
        <v>29866746.399999999</v>
      </c>
      <c r="U713" s="18">
        <f t="shared" si="699"/>
        <v>19502985.399999999</v>
      </c>
      <c r="V713" s="18">
        <v>0</v>
      </c>
      <c r="W713" s="18">
        <v>0</v>
      </c>
      <c r="X713" s="18">
        <v>0</v>
      </c>
      <c r="Y713" s="18">
        <f t="shared" si="700"/>
        <v>9751492.6999999993</v>
      </c>
      <c r="Z713" s="18">
        <f t="shared" si="701"/>
        <v>9751492.6999999993</v>
      </c>
      <c r="AA713" s="18">
        <v>0</v>
      </c>
      <c r="AB713" s="18">
        <f t="shared" si="702"/>
        <v>10363761</v>
      </c>
      <c r="AC713" s="18">
        <v>0</v>
      </c>
      <c r="AD713" s="18">
        <v>0</v>
      </c>
      <c r="AE713" s="18">
        <v>0</v>
      </c>
      <c r="AF713" s="18">
        <f t="shared" si="703"/>
        <v>5181880.5</v>
      </c>
      <c r="AG713" s="18">
        <f t="shared" si="704"/>
        <v>5181880.5</v>
      </c>
      <c r="AH713" s="18">
        <v>0</v>
      </c>
      <c r="AI713" s="73">
        <v>0.65300000000000002</v>
      </c>
      <c r="AJ713" s="81">
        <f t="shared" si="695"/>
        <v>0.34699999999999998</v>
      </c>
      <c r="AK713" s="23">
        <f t="shared" si="636"/>
        <v>29866746.399999999</v>
      </c>
      <c r="AL713" s="22">
        <f t="shared" si="696"/>
        <v>19502985.399999999</v>
      </c>
      <c r="AM713" s="22">
        <f t="shared" si="697"/>
        <v>10363761</v>
      </c>
      <c r="AN713" s="74" t="b">
        <f t="shared" si="687"/>
        <v>1</v>
      </c>
      <c r="AO713" s="74" t="b">
        <f t="shared" si="688"/>
        <v>1</v>
      </c>
      <c r="AP713" s="74" t="b">
        <f t="shared" si="689"/>
        <v>1</v>
      </c>
      <c r="AQ713" s="5"/>
      <c r="AR713" s="28" t="s">
        <v>1160</v>
      </c>
      <c r="AS713" s="28">
        <v>2029</v>
      </c>
      <c r="AT713" t="b">
        <f t="shared" si="690"/>
        <v>1</v>
      </c>
      <c r="AU713" t="b">
        <f t="shared" si="691"/>
        <v>1</v>
      </c>
      <c r="AV713" t="b">
        <f t="shared" si="692"/>
        <v>1</v>
      </c>
      <c r="AW713" s="83">
        <f t="shared" si="647"/>
        <v>0</v>
      </c>
      <c r="AX713" s="83">
        <f t="shared" si="648"/>
        <v>0</v>
      </c>
      <c r="AY713" s="72" t="b">
        <f t="shared" si="649"/>
        <v>1</v>
      </c>
    </row>
    <row r="714" spans="1:51" ht="23.25" x14ac:dyDescent="0.35">
      <c r="A714" s="49">
        <v>225</v>
      </c>
      <c r="B714" s="77" t="s">
        <v>268</v>
      </c>
      <c r="C714" s="50" t="s">
        <v>269</v>
      </c>
      <c r="D714" s="51">
        <v>44214</v>
      </c>
      <c r="E714" s="52">
        <v>359.8</v>
      </c>
      <c r="F714" s="53">
        <v>21</v>
      </c>
      <c r="G714" s="52">
        <v>359.8</v>
      </c>
      <c r="H714" s="53">
        <v>21</v>
      </c>
      <c r="I714" s="54" t="s">
        <v>1169</v>
      </c>
      <c r="J714" s="54" t="s">
        <v>1170</v>
      </c>
      <c r="K714" s="55">
        <v>21</v>
      </c>
      <c r="L714" s="55">
        <v>21</v>
      </c>
      <c r="M714" s="56">
        <v>359.8</v>
      </c>
      <c r="N714" s="39"/>
      <c r="O714" s="39"/>
      <c r="P714" s="39"/>
      <c r="Q714" s="56">
        <v>359.8</v>
      </c>
      <c r="R714" s="57"/>
      <c r="S714" s="57"/>
      <c r="T714" s="18">
        <f t="shared" si="698"/>
        <v>39033982.399999999</v>
      </c>
      <c r="U714" s="18">
        <f t="shared" si="699"/>
        <v>25489190.510000002</v>
      </c>
      <c r="V714" s="18">
        <v>0</v>
      </c>
      <c r="W714" s="18">
        <v>0</v>
      </c>
      <c r="X714" s="18">
        <v>0</v>
      </c>
      <c r="Y714" s="18">
        <f t="shared" si="700"/>
        <v>12744595.26</v>
      </c>
      <c r="Z714" s="18">
        <f t="shared" si="701"/>
        <v>12744595.25</v>
      </c>
      <c r="AA714" s="18">
        <v>0</v>
      </c>
      <c r="AB714" s="18">
        <f t="shared" si="702"/>
        <v>13544791.890000001</v>
      </c>
      <c r="AC714" s="18">
        <v>0</v>
      </c>
      <c r="AD714" s="18">
        <v>0</v>
      </c>
      <c r="AE714" s="18">
        <v>0</v>
      </c>
      <c r="AF714" s="18">
        <f t="shared" si="703"/>
        <v>6772395.9500000002</v>
      </c>
      <c r="AG714" s="18">
        <f t="shared" si="704"/>
        <v>6772395.9400000004</v>
      </c>
      <c r="AH714" s="18">
        <v>0</v>
      </c>
      <c r="AI714" s="73">
        <v>0.65300000000000002</v>
      </c>
      <c r="AJ714" s="81">
        <f t="shared" si="695"/>
        <v>0.34699999999999998</v>
      </c>
      <c r="AK714" s="23">
        <f t="shared" si="636"/>
        <v>39033982.399999999</v>
      </c>
      <c r="AL714" s="22">
        <f t="shared" si="696"/>
        <v>25489190.510000002</v>
      </c>
      <c r="AM714" s="22">
        <f t="shared" si="697"/>
        <v>13544791.890000001</v>
      </c>
      <c r="AN714" s="74" t="b">
        <f t="shared" si="687"/>
        <v>1</v>
      </c>
      <c r="AO714" s="74" t="b">
        <f t="shared" si="688"/>
        <v>1</v>
      </c>
      <c r="AP714" s="74" t="b">
        <f t="shared" si="689"/>
        <v>1</v>
      </c>
      <c r="AQ714" s="5"/>
      <c r="AR714" s="28" t="s">
        <v>1160</v>
      </c>
      <c r="AS714" s="28">
        <v>2029</v>
      </c>
      <c r="AT714" t="b">
        <f t="shared" si="690"/>
        <v>1</v>
      </c>
      <c r="AU714" t="b">
        <f t="shared" si="691"/>
        <v>1</v>
      </c>
      <c r="AV714" t="b">
        <f t="shared" si="692"/>
        <v>1</v>
      </c>
      <c r="AW714" s="83">
        <f t="shared" si="647"/>
        <v>0</v>
      </c>
      <c r="AX714" s="83">
        <f t="shared" si="648"/>
        <v>0</v>
      </c>
      <c r="AY714" s="72" t="b">
        <f t="shared" si="649"/>
        <v>1</v>
      </c>
    </row>
    <row r="715" spans="1:51" ht="23.25" x14ac:dyDescent="0.35">
      <c r="A715" s="49">
        <v>226</v>
      </c>
      <c r="B715" s="77" t="s">
        <v>270</v>
      </c>
      <c r="C715" s="50" t="s">
        <v>269</v>
      </c>
      <c r="D715" s="51">
        <v>44214</v>
      </c>
      <c r="E715" s="52">
        <v>364.7</v>
      </c>
      <c r="F715" s="53">
        <v>28</v>
      </c>
      <c r="G715" s="52">
        <v>364.7</v>
      </c>
      <c r="H715" s="53">
        <v>28</v>
      </c>
      <c r="I715" s="54" t="s">
        <v>1169</v>
      </c>
      <c r="J715" s="54" t="s">
        <v>1170</v>
      </c>
      <c r="K715" s="55">
        <v>28</v>
      </c>
      <c r="L715" s="55">
        <v>28</v>
      </c>
      <c r="M715" s="56">
        <v>364.7</v>
      </c>
      <c r="N715" s="39"/>
      <c r="O715" s="39"/>
      <c r="P715" s="39"/>
      <c r="Q715" s="56">
        <v>364.7</v>
      </c>
      <c r="R715" s="57"/>
      <c r="S715" s="57"/>
      <c r="T715" s="18">
        <f t="shared" si="698"/>
        <v>39565573.600000001</v>
      </c>
      <c r="U715" s="18">
        <f t="shared" si="699"/>
        <v>25836319.559999999</v>
      </c>
      <c r="V715" s="18">
        <v>0</v>
      </c>
      <c r="W715" s="18">
        <v>0</v>
      </c>
      <c r="X715" s="18">
        <v>0</v>
      </c>
      <c r="Y715" s="18">
        <f t="shared" si="700"/>
        <v>12918159.779999999</v>
      </c>
      <c r="Z715" s="18">
        <f t="shared" si="701"/>
        <v>12918159.779999999</v>
      </c>
      <c r="AA715" s="18">
        <v>0</v>
      </c>
      <c r="AB715" s="18">
        <f t="shared" si="702"/>
        <v>13729254.039999999</v>
      </c>
      <c r="AC715" s="18">
        <v>0</v>
      </c>
      <c r="AD715" s="18">
        <v>0</v>
      </c>
      <c r="AE715" s="18">
        <v>0</v>
      </c>
      <c r="AF715" s="18">
        <f t="shared" si="703"/>
        <v>6864627.0199999996</v>
      </c>
      <c r="AG715" s="18">
        <f t="shared" si="704"/>
        <v>6864627.0199999996</v>
      </c>
      <c r="AH715" s="18">
        <v>0</v>
      </c>
      <c r="AI715" s="73">
        <v>0.65300000000000002</v>
      </c>
      <c r="AJ715" s="81">
        <f t="shared" si="695"/>
        <v>0.34699999999999998</v>
      </c>
      <c r="AK715" s="23">
        <f t="shared" si="636"/>
        <v>39565573.600000001</v>
      </c>
      <c r="AL715" s="22">
        <f t="shared" si="696"/>
        <v>25836319.559999999</v>
      </c>
      <c r="AM715" s="22">
        <f t="shared" si="697"/>
        <v>13729254.039999999</v>
      </c>
      <c r="AN715" s="74" t="b">
        <f t="shared" si="687"/>
        <v>1</v>
      </c>
      <c r="AO715" s="74" t="b">
        <f t="shared" si="688"/>
        <v>1</v>
      </c>
      <c r="AP715" s="74" t="b">
        <f t="shared" si="689"/>
        <v>1</v>
      </c>
      <c r="AQ715" s="5"/>
      <c r="AR715" s="28" t="s">
        <v>1160</v>
      </c>
      <c r="AS715" s="28">
        <v>2029</v>
      </c>
      <c r="AT715" t="b">
        <f t="shared" si="690"/>
        <v>1</v>
      </c>
      <c r="AU715" t="b">
        <f t="shared" si="691"/>
        <v>1</v>
      </c>
      <c r="AV715" t="b">
        <f t="shared" si="692"/>
        <v>1</v>
      </c>
      <c r="AW715" s="83">
        <f t="shared" si="647"/>
        <v>0</v>
      </c>
      <c r="AX715" s="83">
        <f t="shared" si="648"/>
        <v>0</v>
      </c>
      <c r="AY715" s="72" t="b">
        <f t="shared" si="649"/>
        <v>1</v>
      </c>
    </row>
    <row r="716" spans="1:51" ht="23.25" x14ac:dyDescent="0.35">
      <c r="A716" s="49">
        <v>227</v>
      </c>
      <c r="B716" s="77" t="s">
        <v>271</v>
      </c>
      <c r="C716" s="50" t="s">
        <v>272</v>
      </c>
      <c r="D716" s="51">
        <v>43463</v>
      </c>
      <c r="E716" s="52">
        <v>55</v>
      </c>
      <c r="F716" s="53">
        <v>11</v>
      </c>
      <c r="G716" s="52">
        <v>72.099999999999994</v>
      </c>
      <c r="H716" s="53">
        <v>15</v>
      </c>
      <c r="I716" s="54" t="s">
        <v>1169</v>
      </c>
      <c r="J716" s="54" t="s">
        <v>1170</v>
      </c>
      <c r="K716" s="55">
        <v>15</v>
      </c>
      <c r="L716" s="55">
        <v>15</v>
      </c>
      <c r="M716" s="56">
        <v>72.099999999999994</v>
      </c>
      <c r="N716" s="39"/>
      <c r="O716" s="39"/>
      <c r="P716" s="39"/>
      <c r="Q716" s="56">
        <v>72.099999999999994</v>
      </c>
      <c r="R716" s="57"/>
      <c r="S716" s="57"/>
      <c r="T716" s="18">
        <f t="shared" si="698"/>
        <v>7821984.7999999998</v>
      </c>
      <c r="U716" s="18">
        <f t="shared" si="699"/>
        <v>5107756.07</v>
      </c>
      <c r="V716" s="18">
        <v>0</v>
      </c>
      <c r="W716" s="18">
        <v>0</v>
      </c>
      <c r="X716" s="18">
        <v>0</v>
      </c>
      <c r="Y716" s="18">
        <f t="shared" si="700"/>
        <v>2553878.04</v>
      </c>
      <c r="Z716" s="18">
        <f t="shared" si="701"/>
        <v>2553878.0299999998</v>
      </c>
      <c r="AA716" s="18">
        <v>0</v>
      </c>
      <c r="AB716" s="18">
        <f t="shared" si="702"/>
        <v>2714228.73</v>
      </c>
      <c r="AC716" s="18">
        <v>0</v>
      </c>
      <c r="AD716" s="18">
        <v>0</v>
      </c>
      <c r="AE716" s="18">
        <v>0</v>
      </c>
      <c r="AF716" s="18">
        <f t="shared" si="703"/>
        <v>1357114.37</v>
      </c>
      <c r="AG716" s="18">
        <f t="shared" si="704"/>
        <v>1357114.36</v>
      </c>
      <c r="AH716" s="18">
        <v>0</v>
      </c>
      <c r="AI716" s="73">
        <v>0.65300000000000002</v>
      </c>
      <c r="AJ716" s="81">
        <f t="shared" si="695"/>
        <v>0.34699999999999998</v>
      </c>
      <c r="AK716" s="23">
        <f t="shared" si="636"/>
        <v>7821984.7999999998</v>
      </c>
      <c r="AL716" s="22">
        <f t="shared" si="696"/>
        <v>5107756.07</v>
      </c>
      <c r="AM716" s="22">
        <f t="shared" si="697"/>
        <v>2714228.73</v>
      </c>
      <c r="AN716" s="74" t="b">
        <f t="shared" si="687"/>
        <v>1</v>
      </c>
      <c r="AO716" s="74" t="b">
        <f t="shared" si="688"/>
        <v>1</v>
      </c>
      <c r="AP716" s="74" t="b">
        <f t="shared" si="689"/>
        <v>1</v>
      </c>
      <c r="AQ716" s="5"/>
      <c r="AR716" s="28" t="s">
        <v>1152</v>
      </c>
      <c r="AS716" s="28" t="s">
        <v>1153</v>
      </c>
      <c r="AT716" t="b">
        <f t="shared" si="690"/>
        <v>1</v>
      </c>
      <c r="AU716" t="b">
        <f t="shared" si="691"/>
        <v>1</v>
      </c>
      <c r="AV716" t="b">
        <f t="shared" si="692"/>
        <v>1</v>
      </c>
      <c r="AW716" s="83">
        <f t="shared" si="647"/>
        <v>0</v>
      </c>
      <c r="AX716" s="83">
        <f t="shared" si="648"/>
        <v>0</v>
      </c>
      <c r="AY716" s="72" t="b">
        <f t="shared" si="649"/>
        <v>1</v>
      </c>
    </row>
    <row r="717" spans="1:51" ht="23.25" x14ac:dyDescent="0.35">
      <c r="A717" s="49">
        <v>229</v>
      </c>
      <c r="B717" s="77" t="s">
        <v>274</v>
      </c>
      <c r="C717" s="50">
        <v>253</v>
      </c>
      <c r="D717" s="51">
        <v>44427</v>
      </c>
      <c r="E717" s="52">
        <v>578.1</v>
      </c>
      <c r="F717" s="53">
        <v>30</v>
      </c>
      <c r="G717" s="52">
        <v>578.1</v>
      </c>
      <c r="H717" s="53">
        <v>30</v>
      </c>
      <c r="I717" s="54" t="s">
        <v>1169</v>
      </c>
      <c r="J717" s="54" t="s">
        <v>1170</v>
      </c>
      <c r="K717" s="55">
        <v>30</v>
      </c>
      <c r="L717" s="55">
        <v>30</v>
      </c>
      <c r="M717" s="56">
        <v>578.1</v>
      </c>
      <c r="N717" s="39"/>
      <c r="O717" s="39"/>
      <c r="P717" s="39"/>
      <c r="Q717" s="56">
        <v>578.1</v>
      </c>
      <c r="R717" s="57"/>
      <c r="S717" s="57"/>
      <c r="T717" s="18">
        <f t="shared" si="698"/>
        <v>62716912.799999997</v>
      </c>
      <c r="U717" s="18">
        <f t="shared" si="699"/>
        <v>40954144.060000002</v>
      </c>
      <c r="V717" s="18">
        <v>34515962.75</v>
      </c>
      <c r="W717" s="18">
        <v>0</v>
      </c>
      <c r="X717" s="18">
        <v>0</v>
      </c>
      <c r="Y717" s="18">
        <f>(U717-V717)*0.5</f>
        <v>3219090.66</v>
      </c>
      <c r="Z717" s="18">
        <f>U717-V717-Y717</f>
        <v>3219090.65</v>
      </c>
      <c r="AA717" s="18">
        <v>0</v>
      </c>
      <c r="AB717" s="18">
        <f t="shared" si="702"/>
        <v>21762768.739999998</v>
      </c>
      <c r="AC717" s="18">
        <v>18341560.609999999</v>
      </c>
      <c r="AD717" s="18">
        <v>0</v>
      </c>
      <c r="AE717" s="18">
        <v>0</v>
      </c>
      <c r="AF717" s="18">
        <f>(AB717-AC717)*0.5</f>
        <v>1710604.07</v>
      </c>
      <c r="AG717" s="18">
        <f>AB717-AC717-AF717</f>
        <v>1710604.06</v>
      </c>
      <c r="AH717" s="18">
        <v>0</v>
      </c>
      <c r="AI717" s="73">
        <v>0.65300000000000002</v>
      </c>
      <c r="AJ717" s="81">
        <f t="shared" si="695"/>
        <v>0.34699999999999998</v>
      </c>
      <c r="AK717" s="23">
        <f t="shared" si="636"/>
        <v>62716912.799999997</v>
      </c>
      <c r="AL717" s="22">
        <f t="shared" si="696"/>
        <v>40954144.060000002</v>
      </c>
      <c r="AM717" s="22">
        <f t="shared" si="697"/>
        <v>21762768.739999998</v>
      </c>
      <c r="AN717" s="74" t="b">
        <f t="shared" si="687"/>
        <v>1</v>
      </c>
      <c r="AO717" s="74" t="b">
        <f t="shared" si="688"/>
        <v>1</v>
      </c>
      <c r="AP717" s="74" t="b">
        <f t="shared" si="689"/>
        <v>1</v>
      </c>
      <c r="AQ717" s="5"/>
      <c r="AR717" s="28" t="s">
        <v>1160</v>
      </c>
      <c r="AS717" s="28">
        <v>2029</v>
      </c>
      <c r="AT717" t="b">
        <f t="shared" si="690"/>
        <v>1</v>
      </c>
      <c r="AU717" t="b">
        <f t="shared" si="691"/>
        <v>1</v>
      </c>
      <c r="AV717" t="b">
        <f t="shared" si="692"/>
        <v>1</v>
      </c>
      <c r="AW717" s="83">
        <f t="shared" si="647"/>
        <v>0.84</v>
      </c>
      <c r="AX717" s="83">
        <f t="shared" si="648"/>
        <v>0.84</v>
      </c>
      <c r="AY717" s="72" t="b">
        <f t="shared" si="649"/>
        <v>1</v>
      </c>
    </row>
    <row r="718" spans="1:51" ht="23.25" x14ac:dyDescent="0.35">
      <c r="A718" s="49">
        <v>230</v>
      </c>
      <c r="B718" s="77" t="s">
        <v>275</v>
      </c>
      <c r="C718" s="50">
        <v>253</v>
      </c>
      <c r="D718" s="51">
        <v>44427</v>
      </c>
      <c r="E718" s="52">
        <v>231.9</v>
      </c>
      <c r="F718" s="53">
        <v>23</v>
      </c>
      <c r="G718" s="52">
        <v>231.9</v>
      </c>
      <c r="H718" s="53">
        <v>23</v>
      </c>
      <c r="I718" s="54" t="s">
        <v>1169</v>
      </c>
      <c r="J718" s="54" t="s">
        <v>1170</v>
      </c>
      <c r="K718" s="55">
        <v>23</v>
      </c>
      <c r="L718" s="55">
        <v>23</v>
      </c>
      <c r="M718" s="56">
        <v>231.9</v>
      </c>
      <c r="N718" s="39"/>
      <c r="O718" s="39"/>
      <c r="P718" s="39"/>
      <c r="Q718" s="56">
        <v>231.9</v>
      </c>
      <c r="R718" s="57"/>
      <c r="S718" s="57"/>
      <c r="T718" s="18">
        <f t="shared" si="698"/>
        <v>25158367.199999999</v>
      </c>
      <c r="U718" s="18">
        <f t="shared" si="699"/>
        <v>16428413.779999999</v>
      </c>
      <c r="V718" s="18">
        <v>0</v>
      </c>
      <c r="W718" s="18">
        <v>0</v>
      </c>
      <c r="X718" s="18">
        <v>0</v>
      </c>
      <c r="Y718" s="18">
        <f t="shared" si="700"/>
        <v>8214206.8899999997</v>
      </c>
      <c r="Z718" s="18">
        <f t="shared" si="701"/>
        <v>8214206.8899999997</v>
      </c>
      <c r="AA718" s="18">
        <v>0</v>
      </c>
      <c r="AB718" s="18">
        <f t="shared" si="702"/>
        <v>8729953.4199999999</v>
      </c>
      <c r="AC718" s="18">
        <v>0</v>
      </c>
      <c r="AD718" s="18">
        <v>0</v>
      </c>
      <c r="AE718" s="18">
        <v>0</v>
      </c>
      <c r="AF718" s="18">
        <f t="shared" si="703"/>
        <v>4364976.71</v>
      </c>
      <c r="AG718" s="18">
        <f t="shared" si="704"/>
        <v>4364976.71</v>
      </c>
      <c r="AH718" s="18">
        <v>0</v>
      </c>
      <c r="AI718" s="73">
        <v>0.65300000000000002</v>
      </c>
      <c r="AJ718" s="81">
        <f t="shared" si="695"/>
        <v>0.34699999999999998</v>
      </c>
      <c r="AK718" s="23">
        <f t="shared" si="636"/>
        <v>25158367.199999999</v>
      </c>
      <c r="AL718" s="22">
        <f t="shared" si="696"/>
        <v>16428413.779999999</v>
      </c>
      <c r="AM718" s="22">
        <f t="shared" si="697"/>
        <v>8729953.4199999999</v>
      </c>
      <c r="AN718" s="74" t="b">
        <f t="shared" si="687"/>
        <v>1</v>
      </c>
      <c r="AO718" s="74" t="b">
        <f t="shared" si="688"/>
        <v>1</v>
      </c>
      <c r="AP718" s="74" t="b">
        <f t="shared" si="689"/>
        <v>1</v>
      </c>
      <c r="AQ718" s="5"/>
      <c r="AR718" s="28" t="s">
        <v>1160</v>
      </c>
      <c r="AS718" s="28">
        <v>2029</v>
      </c>
      <c r="AT718" t="b">
        <f t="shared" si="690"/>
        <v>1</v>
      </c>
      <c r="AU718" t="b">
        <f t="shared" si="691"/>
        <v>1</v>
      </c>
      <c r="AV718" t="b">
        <f t="shared" si="692"/>
        <v>1</v>
      </c>
      <c r="AW718" s="83">
        <f t="shared" si="647"/>
        <v>0</v>
      </c>
      <c r="AX718" s="83">
        <f t="shared" si="648"/>
        <v>0</v>
      </c>
      <c r="AY718" s="72" t="b">
        <f t="shared" si="649"/>
        <v>1</v>
      </c>
    </row>
    <row r="719" spans="1:51" ht="23.25" x14ac:dyDescent="0.35">
      <c r="A719" s="49">
        <v>231</v>
      </c>
      <c r="B719" s="77" t="s">
        <v>276</v>
      </c>
      <c r="C719" s="50" t="s">
        <v>263</v>
      </c>
      <c r="D719" s="51">
        <v>43928</v>
      </c>
      <c r="E719" s="52">
        <v>59.8</v>
      </c>
      <c r="F719" s="53">
        <v>2</v>
      </c>
      <c r="G719" s="52">
        <v>129</v>
      </c>
      <c r="H719" s="53">
        <v>7</v>
      </c>
      <c r="I719" s="54" t="s">
        <v>1169</v>
      </c>
      <c r="J719" s="54" t="s">
        <v>1170</v>
      </c>
      <c r="K719" s="55">
        <v>7</v>
      </c>
      <c r="L719" s="55">
        <v>7</v>
      </c>
      <c r="M719" s="56">
        <v>129</v>
      </c>
      <c r="N719" s="39"/>
      <c r="O719" s="39"/>
      <c r="P719" s="39"/>
      <c r="Q719" s="56">
        <v>129</v>
      </c>
      <c r="R719" s="57"/>
      <c r="S719" s="57"/>
      <c r="T719" s="18">
        <f t="shared" si="698"/>
        <v>13994952</v>
      </c>
      <c r="U719" s="18">
        <f t="shared" si="699"/>
        <v>9138703.6600000001</v>
      </c>
      <c r="V719" s="18">
        <v>0</v>
      </c>
      <c r="W719" s="18">
        <v>0</v>
      </c>
      <c r="X719" s="18">
        <v>0</v>
      </c>
      <c r="Y719" s="18">
        <f t="shared" si="700"/>
        <v>4569351.83</v>
      </c>
      <c r="Z719" s="18">
        <f t="shared" si="701"/>
        <v>4569351.83</v>
      </c>
      <c r="AA719" s="18">
        <v>0</v>
      </c>
      <c r="AB719" s="18">
        <f t="shared" si="702"/>
        <v>4856248.34</v>
      </c>
      <c r="AC719" s="18">
        <v>0</v>
      </c>
      <c r="AD719" s="18">
        <v>0</v>
      </c>
      <c r="AE719" s="18">
        <v>0</v>
      </c>
      <c r="AF719" s="18">
        <f t="shared" si="703"/>
        <v>2428124.17</v>
      </c>
      <c r="AG719" s="18">
        <f t="shared" si="704"/>
        <v>2428124.17</v>
      </c>
      <c r="AH719" s="18">
        <v>0</v>
      </c>
      <c r="AI719" s="73">
        <v>0.65300000000000002</v>
      </c>
      <c r="AJ719" s="81">
        <f t="shared" si="695"/>
        <v>0.34699999999999998</v>
      </c>
      <c r="AK719" s="23">
        <f t="shared" si="636"/>
        <v>13994952</v>
      </c>
      <c r="AL719" s="22">
        <f t="shared" si="696"/>
        <v>9138703.6600000001</v>
      </c>
      <c r="AM719" s="22">
        <f t="shared" si="697"/>
        <v>4856248.34</v>
      </c>
      <c r="AN719" s="74" t="b">
        <f t="shared" si="687"/>
        <v>1</v>
      </c>
      <c r="AO719" s="74" t="b">
        <f t="shared" si="688"/>
        <v>1</v>
      </c>
      <c r="AP719" s="74" t="b">
        <f t="shared" si="689"/>
        <v>1</v>
      </c>
      <c r="AQ719" s="5"/>
      <c r="AR719" s="28" t="s">
        <v>1152</v>
      </c>
      <c r="AS719" s="28" t="s">
        <v>1153</v>
      </c>
      <c r="AT719" t="b">
        <f t="shared" si="690"/>
        <v>1</v>
      </c>
      <c r="AU719" t="b">
        <f t="shared" si="691"/>
        <v>1</v>
      </c>
      <c r="AV719" t="b">
        <f t="shared" si="692"/>
        <v>1</v>
      </c>
      <c r="AW719" s="83">
        <f t="shared" si="647"/>
        <v>0</v>
      </c>
      <c r="AX719" s="83">
        <f t="shared" si="648"/>
        <v>0</v>
      </c>
      <c r="AY719" s="72" t="b">
        <f t="shared" si="649"/>
        <v>1</v>
      </c>
    </row>
    <row r="720" spans="1:51" ht="23.25" x14ac:dyDescent="0.35">
      <c r="A720" s="49">
        <v>233</v>
      </c>
      <c r="B720" s="77" t="s">
        <v>279</v>
      </c>
      <c r="C720" s="50" t="s">
        <v>280</v>
      </c>
      <c r="D720" s="51">
        <v>44147</v>
      </c>
      <c r="E720" s="52">
        <v>196</v>
      </c>
      <c r="F720" s="53">
        <v>8</v>
      </c>
      <c r="G720" s="52">
        <v>196</v>
      </c>
      <c r="H720" s="53">
        <v>8</v>
      </c>
      <c r="I720" s="54" t="s">
        <v>1169</v>
      </c>
      <c r="J720" s="54" t="s">
        <v>1170</v>
      </c>
      <c r="K720" s="55">
        <v>8</v>
      </c>
      <c r="L720" s="55">
        <v>8</v>
      </c>
      <c r="M720" s="56">
        <v>196</v>
      </c>
      <c r="N720" s="39"/>
      <c r="O720" s="39"/>
      <c r="P720" s="39"/>
      <c r="Q720" s="56">
        <v>196</v>
      </c>
      <c r="R720" s="57"/>
      <c r="S720" s="57"/>
      <c r="T720" s="18">
        <f t="shared" si="698"/>
        <v>21263648</v>
      </c>
      <c r="U720" s="18">
        <f t="shared" si="699"/>
        <v>13885162.140000001</v>
      </c>
      <c r="V720" s="18">
        <v>0</v>
      </c>
      <c r="W720" s="18">
        <v>0</v>
      </c>
      <c r="X720" s="18">
        <v>0</v>
      </c>
      <c r="Y720" s="18">
        <f t="shared" si="700"/>
        <v>6942581.0700000003</v>
      </c>
      <c r="Z720" s="18">
        <f t="shared" si="701"/>
        <v>6942581.0700000003</v>
      </c>
      <c r="AA720" s="18">
        <v>0</v>
      </c>
      <c r="AB720" s="18">
        <f t="shared" si="702"/>
        <v>7378485.8600000003</v>
      </c>
      <c r="AC720" s="18">
        <v>0</v>
      </c>
      <c r="AD720" s="18">
        <v>0</v>
      </c>
      <c r="AE720" s="18">
        <v>0</v>
      </c>
      <c r="AF720" s="18">
        <f t="shared" si="703"/>
        <v>3689242.93</v>
      </c>
      <c r="AG720" s="18">
        <f t="shared" si="704"/>
        <v>3689242.93</v>
      </c>
      <c r="AH720" s="18">
        <v>0</v>
      </c>
      <c r="AI720" s="73">
        <v>0.65300000000000002</v>
      </c>
      <c r="AJ720" s="81">
        <f t="shared" si="695"/>
        <v>0.34699999999999998</v>
      </c>
      <c r="AK720" s="23">
        <f t="shared" si="636"/>
        <v>21263648</v>
      </c>
      <c r="AL720" s="22">
        <f t="shared" si="696"/>
        <v>13885162.140000001</v>
      </c>
      <c r="AM720" s="22">
        <f t="shared" si="697"/>
        <v>7378485.8600000003</v>
      </c>
      <c r="AN720" s="74" t="b">
        <f t="shared" si="687"/>
        <v>1</v>
      </c>
      <c r="AO720" s="74" t="b">
        <f t="shared" si="688"/>
        <v>1</v>
      </c>
      <c r="AP720" s="74" t="b">
        <f t="shared" si="689"/>
        <v>1</v>
      </c>
      <c r="AQ720" s="5"/>
      <c r="AR720" s="28" t="s">
        <v>1152</v>
      </c>
      <c r="AS720" s="28" t="s">
        <v>1153</v>
      </c>
      <c r="AT720" t="b">
        <f t="shared" si="690"/>
        <v>1</v>
      </c>
      <c r="AU720" t="b">
        <f t="shared" si="691"/>
        <v>1</v>
      </c>
      <c r="AV720" t="b">
        <f t="shared" si="692"/>
        <v>1</v>
      </c>
      <c r="AW720" s="83">
        <f t="shared" si="647"/>
        <v>0</v>
      </c>
      <c r="AX720" s="83">
        <f t="shared" si="648"/>
        <v>0</v>
      </c>
      <c r="AY720" s="72" t="b">
        <f t="shared" si="649"/>
        <v>1</v>
      </c>
    </row>
    <row r="721" spans="1:51" ht="23.25" x14ac:dyDescent="0.35">
      <c r="A721" s="49">
        <v>234</v>
      </c>
      <c r="B721" s="77" t="s">
        <v>281</v>
      </c>
      <c r="C721" s="50" t="s">
        <v>282</v>
      </c>
      <c r="D721" s="51">
        <v>44214</v>
      </c>
      <c r="E721" s="52">
        <v>255.4</v>
      </c>
      <c r="F721" s="53">
        <v>9</v>
      </c>
      <c r="G721" s="52">
        <v>255.4</v>
      </c>
      <c r="H721" s="53">
        <v>9</v>
      </c>
      <c r="I721" s="54" t="s">
        <v>1169</v>
      </c>
      <c r="J721" s="54" t="s">
        <v>1170</v>
      </c>
      <c r="K721" s="55">
        <v>9</v>
      </c>
      <c r="L721" s="55">
        <v>9</v>
      </c>
      <c r="M721" s="56">
        <v>255.4</v>
      </c>
      <c r="N721" s="39"/>
      <c r="O721" s="39"/>
      <c r="P721" s="39"/>
      <c r="Q721" s="56">
        <v>255.4</v>
      </c>
      <c r="R721" s="57"/>
      <c r="S721" s="57"/>
      <c r="T721" s="18">
        <f t="shared" si="698"/>
        <v>27707835.199999999</v>
      </c>
      <c r="U721" s="18">
        <f t="shared" si="699"/>
        <v>18093216.390000001</v>
      </c>
      <c r="V721" s="18">
        <v>0</v>
      </c>
      <c r="W721" s="18">
        <v>0</v>
      </c>
      <c r="X721" s="18">
        <v>0</v>
      </c>
      <c r="Y721" s="18">
        <f t="shared" si="700"/>
        <v>9046608.1999999993</v>
      </c>
      <c r="Z721" s="18">
        <f t="shared" si="701"/>
        <v>9046608.1899999995</v>
      </c>
      <c r="AA721" s="18">
        <v>0</v>
      </c>
      <c r="AB721" s="18">
        <f t="shared" si="702"/>
        <v>9614618.8100000005</v>
      </c>
      <c r="AC721" s="18">
        <v>0</v>
      </c>
      <c r="AD721" s="18">
        <v>0</v>
      </c>
      <c r="AE721" s="18">
        <v>0</v>
      </c>
      <c r="AF721" s="18">
        <f t="shared" si="703"/>
        <v>4807309.41</v>
      </c>
      <c r="AG721" s="18">
        <f t="shared" si="704"/>
        <v>4807309.4000000004</v>
      </c>
      <c r="AH721" s="18">
        <v>0</v>
      </c>
      <c r="AI721" s="73">
        <v>0.65300000000000002</v>
      </c>
      <c r="AJ721" s="81">
        <f t="shared" si="695"/>
        <v>0.34699999999999998</v>
      </c>
      <c r="AK721" s="23">
        <f t="shared" si="636"/>
        <v>27707835.199999999</v>
      </c>
      <c r="AL721" s="22">
        <f t="shared" si="696"/>
        <v>18093216.390000001</v>
      </c>
      <c r="AM721" s="22">
        <f t="shared" si="697"/>
        <v>9614618.8100000005</v>
      </c>
      <c r="AN721" s="74" t="b">
        <f t="shared" si="687"/>
        <v>1</v>
      </c>
      <c r="AO721" s="74" t="b">
        <f t="shared" si="688"/>
        <v>1</v>
      </c>
      <c r="AP721" s="74" t="b">
        <f t="shared" si="689"/>
        <v>1</v>
      </c>
      <c r="AQ721" s="5"/>
      <c r="AR721" s="28" t="s">
        <v>1160</v>
      </c>
      <c r="AS721" s="28">
        <v>2029</v>
      </c>
      <c r="AT721" t="b">
        <f t="shared" si="690"/>
        <v>1</v>
      </c>
      <c r="AU721" t="b">
        <f t="shared" si="691"/>
        <v>1</v>
      </c>
      <c r="AV721" t="b">
        <f t="shared" si="692"/>
        <v>1</v>
      </c>
      <c r="AW721" s="83">
        <f t="shared" si="647"/>
        <v>0</v>
      </c>
      <c r="AX721" s="83">
        <f t="shared" si="648"/>
        <v>0</v>
      </c>
      <c r="AY721" s="72" t="b">
        <f t="shared" si="649"/>
        <v>1</v>
      </c>
    </row>
    <row r="722" spans="1:51" ht="23.25" x14ac:dyDescent="0.35">
      <c r="A722" s="49">
        <v>235</v>
      </c>
      <c r="B722" s="77" t="s">
        <v>283</v>
      </c>
      <c r="C722" s="50" t="s">
        <v>280</v>
      </c>
      <c r="D722" s="51">
        <v>44177</v>
      </c>
      <c r="E722" s="52">
        <v>184.1</v>
      </c>
      <c r="F722" s="53">
        <v>16</v>
      </c>
      <c r="G722" s="52">
        <v>184.1</v>
      </c>
      <c r="H722" s="53">
        <v>16</v>
      </c>
      <c r="I722" s="54" t="s">
        <v>1169</v>
      </c>
      <c r="J722" s="54" t="s">
        <v>1170</v>
      </c>
      <c r="K722" s="55">
        <v>16</v>
      </c>
      <c r="L722" s="55">
        <v>16</v>
      </c>
      <c r="M722" s="56">
        <v>184.1</v>
      </c>
      <c r="N722" s="39"/>
      <c r="O722" s="39"/>
      <c r="P722" s="39"/>
      <c r="Q722" s="56">
        <v>184.1</v>
      </c>
      <c r="R722" s="57"/>
      <c r="S722" s="57"/>
      <c r="T722" s="18">
        <f t="shared" si="698"/>
        <v>19972640.800000001</v>
      </c>
      <c r="U722" s="18">
        <f t="shared" si="699"/>
        <v>13042134.439999999</v>
      </c>
      <c r="V722" s="18">
        <v>0</v>
      </c>
      <c r="W722" s="18">
        <v>0</v>
      </c>
      <c r="X722" s="18">
        <v>0</v>
      </c>
      <c r="Y722" s="18">
        <f t="shared" si="700"/>
        <v>6521067.2199999997</v>
      </c>
      <c r="Z722" s="18">
        <f t="shared" si="701"/>
        <v>6521067.2199999997</v>
      </c>
      <c r="AA722" s="18">
        <v>0</v>
      </c>
      <c r="AB722" s="18">
        <f t="shared" si="702"/>
        <v>6930506.3600000003</v>
      </c>
      <c r="AC722" s="18">
        <v>0</v>
      </c>
      <c r="AD722" s="18">
        <v>0</v>
      </c>
      <c r="AE722" s="18">
        <v>0</v>
      </c>
      <c r="AF722" s="18">
        <f t="shared" si="703"/>
        <v>3465253.18</v>
      </c>
      <c r="AG722" s="18">
        <f t="shared" si="704"/>
        <v>3465253.18</v>
      </c>
      <c r="AH722" s="18">
        <v>0</v>
      </c>
      <c r="AI722" s="73">
        <v>0.65300000000000002</v>
      </c>
      <c r="AJ722" s="81">
        <f t="shared" si="695"/>
        <v>0.34699999999999998</v>
      </c>
      <c r="AK722" s="23">
        <f t="shared" si="636"/>
        <v>19972640.800000001</v>
      </c>
      <c r="AL722" s="22">
        <f t="shared" si="696"/>
        <v>13042134.439999999</v>
      </c>
      <c r="AM722" s="22">
        <f t="shared" si="697"/>
        <v>6930506.3600000003</v>
      </c>
      <c r="AN722" s="74" t="b">
        <f t="shared" si="687"/>
        <v>1</v>
      </c>
      <c r="AO722" s="74" t="b">
        <f t="shared" si="688"/>
        <v>1</v>
      </c>
      <c r="AP722" s="74" t="b">
        <f t="shared" si="689"/>
        <v>1</v>
      </c>
      <c r="AQ722" s="5"/>
      <c r="AR722" s="28" t="s">
        <v>1152</v>
      </c>
      <c r="AS722" s="28" t="s">
        <v>1153</v>
      </c>
      <c r="AT722" t="b">
        <f t="shared" si="690"/>
        <v>1</v>
      </c>
      <c r="AU722" t="b">
        <f t="shared" si="691"/>
        <v>1</v>
      </c>
      <c r="AV722" t="b">
        <f t="shared" si="692"/>
        <v>1</v>
      </c>
      <c r="AW722" s="83">
        <f t="shared" ref="AW722:AW785" si="705">V722/U722</f>
        <v>0</v>
      </c>
      <c r="AX722" s="83">
        <f t="shared" ref="AX722:AX785" si="706">AC722/AB722</f>
        <v>0</v>
      </c>
      <c r="AY722" s="72" t="b">
        <f t="shared" ref="AY722:AY785" si="707">AW722=AX722</f>
        <v>1</v>
      </c>
    </row>
    <row r="723" spans="1:51" ht="23.25" x14ac:dyDescent="0.35">
      <c r="A723" s="49">
        <v>236</v>
      </c>
      <c r="B723" s="77" t="s">
        <v>284</v>
      </c>
      <c r="C723" s="50" t="s">
        <v>282</v>
      </c>
      <c r="D723" s="51">
        <v>44214</v>
      </c>
      <c r="E723" s="52">
        <v>174.1</v>
      </c>
      <c r="F723" s="53">
        <v>11</v>
      </c>
      <c r="G723" s="52">
        <v>174.1</v>
      </c>
      <c r="H723" s="53">
        <v>11</v>
      </c>
      <c r="I723" s="54" t="s">
        <v>1169</v>
      </c>
      <c r="J723" s="54" t="s">
        <v>1170</v>
      </c>
      <c r="K723" s="55">
        <v>11</v>
      </c>
      <c r="L723" s="55">
        <v>11</v>
      </c>
      <c r="M723" s="56">
        <v>174.1</v>
      </c>
      <c r="N723" s="39"/>
      <c r="O723" s="39"/>
      <c r="P723" s="39"/>
      <c r="Q723" s="56">
        <v>174.1</v>
      </c>
      <c r="R723" s="57"/>
      <c r="S723" s="57"/>
      <c r="T723" s="18">
        <f t="shared" si="698"/>
        <v>18887760.800000001</v>
      </c>
      <c r="U723" s="18">
        <f t="shared" si="699"/>
        <v>12333707.800000001</v>
      </c>
      <c r="V723" s="18">
        <v>0</v>
      </c>
      <c r="W723" s="18">
        <v>0</v>
      </c>
      <c r="X723" s="18">
        <v>0</v>
      </c>
      <c r="Y723" s="18">
        <f t="shared" si="700"/>
        <v>6166853.9000000004</v>
      </c>
      <c r="Z723" s="18">
        <f t="shared" si="701"/>
        <v>6166853.9000000004</v>
      </c>
      <c r="AA723" s="18">
        <v>0</v>
      </c>
      <c r="AB723" s="18">
        <f t="shared" si="702"/>
        <v>6554053</v>
      </c>
      <c r="AC723" s="18">
        <v>0</v>
      </c>
      <c r="AD723" s="18">
        <v>0</v>
      </c>
      <c r="AE723" s="18">
        <v>0</v>
      </c>
      <c r="AF723" s="18">
        <f t="shared" si="703"/>
        <v>3277026.5</v>
      </c>
      <c r="AG723" s="18">
        <f t="shared" si="704"/>
        <v>3277026.5</v>
      </c>
      <c r="AH723" s="18">
        <v>0</v>
      </c>
      <c r="AI723" s="73">
        <v>0.65300000000000002</v>
      </c>
      <c r="AJ723" s="81">
        <f t="shared" si="695"/>
        <v>0.34699999999999998</v>
      </c>
      <c r="AK723" s="23">
        <f t="shared" ref="AK723:AK786" si="708">G723*108488</f>
        <v>18887760.800000001</v>
      </c>
      <c r="AL723" s="22">
        <f t="shared" si="696"/>
        <v>12333707.800000001</v>
      </c>
      <c r="AM723" s="22">
        <f t="shared" si="697"/>
        <v>6554053</v>
      </c>
      <c r="AN723" s="74" t="b">
        <f t="shared" si="687"/>
        <v>1</v>
      </c>
      <c r="AO723" s="74" t="b">
        <f t="shared" si="688"/>
        <v>1</v>
      </c>
      <c r="AP723" s="74" t="b">
        <f t="shared" si="689"/>
        <v>1</v>
      </c>
      <c r="AQ723" s="5"/>
      <c r="AR723" s="28" t="s">
        <v>1160</v>
      </c>
      <c r="AS723" s="28">
        <v>2029</v>
      </c>
      <c r="AT723" t="b">
        <f t="shared" si="690"/>
        <v>1</v>
      </c>
      <c r="AU723" t="b">
        <f t="shared" si="691"/>
        <v>1</v>
      </c>
      <c r="AV723" t="b">
        <f t="shared" si="692"/>
        <v>1</v>
      </c>
      <c r="AW723" s="83">
        <f t="shared" si="705"/>
        <v>0</v>
      </c>
      <c r="AX723" s="83">
        <f t="shared" si="706"/>
        <v>0</v>
      </c>
      <c r="AY723" s="72" t="b">
        <f t="shared" si="707"/>
        <v>1</v>
      </c>
    </row>
    <row r="724" spans="1:51" ht="23.25" x14ac:dyDescent="0.35">
      <c r="A724" s="49">
        <v>237</v>
      </c>
      <c r="B724" s="77" t="s">
        <v>285</v>
      </c>
      <c r="C724" s="50" t="s">
        <v>286</v>
      </c>
      <c r="D724" s="51">
        <v>44214</v>
      </c>
      <c r="E724" s="52">
        <v>315.39999999999998</v>
      </c>
      <c r="F724" s="53">
        <v>21</v>
      </c>
      <c r="G724" s="52">
        <v>315.39999999999998</v>
      </c>
      <c r="H724" s="53">
        <v>21</v>
      </c>
      <c r="I724" s="54" t="s">
        <v>1169</v>
      </c>
      <c r="J724" s="54" t="s">
        <v>1170</v>
      </c>
      <c r="K724" s="55">
        <v>21</v>
      </c>
      <c r="L724" s="55">
        <v>21</v>
      </c>
      <c r="M724" s="56">
        <v>315.39999999999998</v>
      </c>
      <c r="N724" s="39"/>
      <c r="O724" s="39"/>
      <c r="P724" s="39"/>
      <c r="Q724" s="56">
        <v>315.39999999999998</v>
      </c>
      <c r="R724" s="57"/>
      <c r="S724" s="57"/>
      <c r="T724" s="18">
        <f t="shared" si="698"/>
        <v>34217115.200000003</v>
      </c>
      <c r="U724" s="18">
        <f t="shared" si="699"/>
        <v>22343776.23</v>
      </c>
      <c r="V724" s="18">
        <v>0</v>
      </c>
      <c r="W724" s="18">
        <v>0</v>
      </c>
      <c r="X724" s="18">
        <v>0</v>
      </c>
      <c r="Y724" s="18">
        <f t="shared" si="700"/>
        <v>11171888.119999999</v>
      </c>
      <c r="Z724" s="18">
        <f t="shared" si="701"/>
        <v>11171888.109999999</v>
      </c>
      <c r="AA724" s="18">
        <v>0</v>
      </c>
      <c r="AB724" s="18">
        <f t="shared" si="702"/>
        <v>11873338.970000001</v>
      </c>
      <c r="AC724" s="18">
        <v>0</v>
      </c>
      <c r="AD724" s="18">
        <v>0</v>
      </c>
      <c r="AE724" s="18">
        <v>0</v>
      </c>
      <c r="AF724" s="18">
        <f t="shared" si="703"/>
        <v>5936669.4900000002</v>
      </c>
      <c r="AG724" s="18">
        <f t="shared" si="704"/>
        <v>5936669.4800000004</v>
      </c>
      <c r="AH724" s="18">
        <v>0</v>
      </c>
      <c r="AI724" s="73">
        <v>0.65300000000000002</v>
      </c>
      <c r="AJ724" s="81">
        <f t="shared" si="695"/>
        <v>0.34699999999999998</v>
      </c>
      <c r="AK724" s="23">
        <f t="shared" si="708"/>
        <v>34217115.200000003</v>
      </c>
      <c r="AL724" s="22">
        <f t="shared" si="696"/>
        <v>22343776.23</v>
      </c>
      <c r="AM724" s="22">
        <f t="shared" si="697"/>
        <v>11873338.970000001</v>
      </c>
      <c r="AN724" s="74" t="b">
        <f t="shared" si="687"/>
        <v>1</v>
      </c>
      <c r="AO724" s="74" t="b">
        <f t="shared" si="688"/>
        <v>1</v>
      </c>
      <c r="AP724" s="74" t="b">
        <f t="shared" si="689"/>
        <v>1</v>
      </c>
      <c r="AQ724" s="5"/>
      <c r="AR724" s="28" t="s">
        <v>1160</v>
      </c>
      <c r="AS724" s="28">
        <v>2029</v>
      </c>
      <c r="AT724" t="b">
        <f t="shared" si="690"/>
        <v>1</v>
      </c>
      <c r="AU724" t="b">
        <f t="shared" si="691"/>
        <v>1</v>
      </c>
      <c r="AV724" t="b">
        <f t="shared" si="692"/>
        <v>1</v>
      </c>
      <c r="AW724" s="83">
        <f t="shared" si="705"/>
        <v>0</v>
      </c>
      <c r="AX724" s="83">
        <f t="shared" si="706"/>
        <v>0</v>
      </c>
      <c r="AY724" s="72" t="b">
        <f t="shared" si="707"/>
        <v>1</v>
      </c>
    </row>
    <row r="725" spans="1:51" ht="23.25" x14ac:dyDescent="0.35">
      <c r="A725" s="49">
        <v>238</v>
      </c>
      <c r="B725" s="77" t="s">
        <v>287</v>
      </c>
      <c r="C725" s="50" t="s">
        <v>288</v>
      </c>
      <c r="D725" s="51">
        <v>44147</v>
      </c>
      <c r="E725" s="52">
        <v>126.1</v>
      </c>
      <c r="F725" s="53">
        <v>8</v>
      </c>
      <c r="G725" s="52">
        <v>126.1</v>
      </c>
      <c r="H725" s="53">
        <v>8</v>
      </c>
      <c r="I725" s="54" t="s">
        <v>1169</v>
      </c>
      <c r="J725" s="54" t="s">
        <v>1170</v>
      </c>
      <c r="K725" s="55">
        <v>8</v>
      </c>
      <c r="L725" s="55">
        <v>8</v>
      </c>
      <c r="M725" s="56">
        <v>126.1</v>
      </c>
      <c r="N725" s="39"/>
      <c r="O725" s="39"/>
      <c r="P725" s="39"/>
      <c r="Q725" s="56">
        <v>126.1</v>
      </c>
      <c r="R725" s="57"/>
      <c r="S725" s="57"/>
      <c r="T725" s="18">
        <f t="shared" si="698"/>
        <v>13680336.800000001</v>
      </c>
      <c r="U725" s="18">
        <f t="shared" si="699"/>
        <v>8933259.9299999997</v>
      </c>
      <c r="V725" s="18">
        <v>0</v>
      </c>
      <c r="W725" s="18">
        <v>0</v>
      </c>
      <c r="X725" s="18">
        <v>0</v>
      </c>
      <c r="Y725" s="18">
        <f t="shared" si="700"/>
        <v>4466629.97</v>
      </c>
      <c r="Z725" s="18">
        <f t="shared" si="701"/>
        <v>4466629.96</v>
      </c>
      <c r="AA725" s="18">
        <v>0</v>
      </c>
      <c r="AB725" s="18">
        <f t="shared" si="702"/>
        <v>4747076.87</v>
      </c>
      <c r="AC725" s="18">
        <v>0</v>
      </c>
      <c r="AD725" s="18">
        <v>0</v>
      </c>
      <c r="AE725" s="18">
        <v>0</v>
      </c>
      <c r="AF725" s="18">
        <f t="shared" si="703"/>
        <v>2373538.44</v>
      </c>
      <c r="AG725" s="18">
        <f t="shared" si="704"/>
        <v>2373538.4300000002</v>
      </c>
      <c r="AH725" s="18">
        <v>0</v>
      </c>
      <c r="AI725" s="73">
        <v>0.65300000000000002</v>
      </c>
      <c r="AJ725" s="81">
        <f t="shared" si="695"/>
        <v>0.34699999999999998</v>
      </c>
      <c r="AK725" s="23">
        <f t="shared" si="708"/>
        <v>13680336.800000001</v>
      </c>
      <c r="AL725" s="22">
        <f t="shared" si="696"/>
        <v>8933259.9299999997</v>
      </c>
      <c r="AM725" s="22">
        <f t="shared" si="697"/>
        <v>4747076.87</v>
      </c>
      <c r="AN725" s="74" t="b">
        <f t="shared" si="687"/>
        <v>1</v>
      </c>
      <c r="AO725" s="74" t="b">
        <f t="shared" si="688"/>
        <v>1</v>
      </c>
      <c r="AP725" s="74" t="b">
        <f t="shared" si="689"/>
        <v>1</v>
      </c>
      <c r="AQ725" s="5"/>
      <c r="AR725" s="28" t="s">
        <v>1152</v>
      </c>
      <c r="AS725" s="28" t="s">
        <v>1153</v>
      </c>
      <c r="AT725" t="b">
        <f t="shared" si="690"/>
        <v>1</v>
      </c>
      <c r="AU725" t="b">
        <f t="shared" si="691"/>
        <v>1</v>
      </c>
      <c r="AV725" t="b">
        <f t="shared" si="692"/>
        <v>1</v>
      </c>
      <c r="AW725" s="83">
        <f t="shared" si="705"/>
        <v>0</v>
      </c>
      <c r="AX725" s="83">
        <f t="shared" si="706"/>
        <v>0</v>
      </c>
      <c r="AY725" s="72" t="b">
        <f t="shared" si="707"/>
        <v>1</v>
      </c>
    </row>
    <row r="726" spans="1:51" ht="23.25" x14ac:dyDescent="0.35">
      <c r="A726" s="49">
        <v>239</v>
      </c>
      <c r="B726" s="77" t="s">
        <v>289</v>
      </c>
      <c r="C726" s="50" t="s">
        <v>290</v>
      </c>
      <c r="D726" s="51">
        <v>44147</v>
      </c>
      <c r="E726" s="52">
        <v>187.9</v>
      </c>
      <c r="F726" s="53">
        <v>11</v>
      </c>
      <c r="G726" s="52">
        <v>187.9</v>
      </c>
      <c r="H726" s="53">
        <v>11</v>
      </c>
      <c r="I726" s="54" t="s">
        <v>1169</v>
      </c>
      <c r="J726" s="54" t="s">
        <v>1170</v>
      </c>
      <c r="K726" s="55">
        <v>11</v>
      </c>
      <c r="L726" s="55">
        <v>11</v>
      </c>
      <c r="M726" s="56">
        <v>187.9</v>
      </c>
      <c r="N726" s="39"/>
      <c r="O726" s="39"/>
      <c r="P726" s="39"/>
      <c r="Q726" s="56">
        <v>187.9</v>
      </c>
      <c r="R726" s="57"/>
      <c r="S726" s="57"/>
      <c r="T726" s="18">
        <f t="shared" si="698"/>
        <v>20384895.199999999</v>
      </c>
      <c r="U726" s="18">
        <f t="shared" si="699"/>
        <v>13311336.57</v>
      </c>
      <c r="V726" s="18">
        <v>0</v>
      </c>
      <c r="W726" s="18">
        <v>0</v>
      </c>
      <c r="X726" s="18">
        <v>0</v>
      </c>
      <c r="Y726" s="18">
        <f t="shared" si="700"/>
        <v>6655668.29</v>
      </c>
      <c r="Z726" s="18">
        <f t="shared" si="701"/>
        <v>6655668.2800000003</v>
      </c>
      <c r="AA726" s="18">
        <v>0</v>
      </c>
      <c r="AB726" s="18">
        <f t="shared" si="702"/>
        <v>7073558.6299999999</v>
      </c>
      <c r="AC726" s="18">
        <v>0</v>
      </c>
      <c r="AD726" s="18">
        <v>0</v>
      </c>
      <c r="AE726" s="18">
        <v>0</v>
      </c>
      <c r="AF726" s="18">
        <f t="shared" si="703"/>
        <v>3536779.32</v>
      </c>
      <c r="AG726" s="18">
        <f t="shared" si="704"/>
        <v>3536779.31</v>
      </c>
      <c r="AH726" s="18">
        <v>0</v>
      </c>
      <c r="AI726" s="73">
        <v>0.65300000000000002</v>
      </c>
      <c r="AJ726" s="81">
        <f t="shared" si="695"/>
        <v>0.34699999999999998</v>
      </c>
      <c r="AK726" s="23">
        <f t="shared" si="708"/>
        <v>20384895.199999999</v>
      </c>
      <c r="AL726" s="22">
        <f t="shared" si="696"/>
        <v>13311336.57</v>
      </c>
      <c r="AM726" s="22">
        <f t="shared" si="697"/>
        <v>7073558.6299999999</v>
      </c>
      <c r="AN726" s="74" t="b">
        <f t="shared" si="687"/>
        <v>1</v>
      </c>
      <c r="AO726" s="74" t="b">
        <f t="shared" si="688"/>
        <v>1</v>
      </c>
      <c r="AP726" s="74" t="b">
        <f t="shared" si="689"/>
        <v>1</v>
      </c>
      <c r="AQ726" s="5"/>
      <c r="AR726" s="28" t="s">
        <v>1152</v>
      </c>
      <c r="AS726" s="28" t="s">
        <v>1153</v>
      </c>
      <c r="AT726" t="b">
        <f t="shared" si="690"/>
        <v>1</v>
      </c>
      <c r="AU726" t="b">
        <f t="shared" si="691"/>
        <v>1</v>
      </c>
      <c r="AV726" t="b">
        <f t="shared" si="692"/>
        <v>1</v>
      </c>
      <c r="AW726" s="83">
        <f t="shared" si="705"/>
        <v>0</v>
      </c>
      <c r="AX726" s="83">
        <f t="shared" si="706"/>
        <v>0</v>
      </c>
      <c r="AY726" s="72" t="b">
        <f t="shared" si="707"/>
        <v>1</v>
      </c>
    </row>
    <row r="727" spans="1:51" ht="23.25" x14ac:dyDescent="0.35">
      <c r="A727" s="49">
        <v>240</v>
      </c>
      <c r="B727" s="77" t="s">
        <v>291</v>
      </c>
      <c r="C727" s="50" t="s">
        <v>292</v>
      </c>
      <c r="D727" s="51">
        <v>43405</v>
      </c>
      <c r="E727" s="52">
        <v>305.5</v>
      </c>
      <c r="F727" s="53">
        <v>15</v>
      </c>
      <c r="G727" s="52">
        <v>305.5</v>
      </c>
      <c r="H727" s="53">
        <v>15</v>
      </c>
      <c r="I727" s="54" t="s">
        <v>1169</v>
      </c>
      <c r="J727" s="54" t="s">
        <v>1170</v>
      </c>
      <c r="K727" s="55">
        <v>15</v>
      </c>
      <c r="L727" s="55">
        <v>15</v>
      </c>
      <c r="M727" s="56">
        <v>305.5</v>
      </c>
      <c r="N727" s="39"/>
      <c r="O727" s="39"/>
      <c r="P727" s="39"/>
      <c r="Q727" s="56">
        <v>305.5</v>
      </c>
      <c r="R727" s="57"/>
      <c r="S727" s="57"/>
      <c r="T727" s="18">
        <f t="shared" si="698"/>
        <v>33143084</v>
      </c>
      <c r="U727" s="18">
        <f t="shared" si="699"/>
        <v>21642433.850000001</v>
      </c>
      <c r="V727" s="18">
        <v>0</v>
      </c>
      <c r="W727" s="18">
        <v>0</v>
      </c>
      <c r="X727" s="18">
        <v>0</v>
      </c>
      <c r="Y727" s="18">
        <f t="shared" si="700"/>
        <v>10821216.93</v>
      </c>
      <c r="Z727" s="18">
        <f t="shared" si="701"/>
        <v>10821216.92</v>
      </c>
      <c r="AA727" s="18">
        <v>0</v>
      </c>
      <c r="AB727" s="18">
        <f t="shared" si="702"/>
        <v>11500650.15</v>
      </c>
      <c r="AC727" s="18">
        <v>0</v>
      </c>
      <c r="AD727" s="18">
        <v>0</v>
      </c>
      <c r="AE727" s="18">
        <v>0</v>
      </c>
      <c r="AF727" s="18">
        <f t="shared" si="703"/>
        <v>5750325.0800000001</v>
      </c>
      <c r="AG727" s="18">
        <f t="shared" si="704"/>
        <v>5750325.0700000003</v>
      </c>
      <c r="AH727" s="18">
        <v>0</v>
      </c>
      <c r="AI727" s="73">
        <v>0.65300000000000002</v>
      </c>
      <c r="AJ727" s="81">
        <f t="shared" si="695"/>
        <v>0.34699999999999998</v>
      </c>
      <c r="AK727" s="23">
        <f t="shared" si="708"/>
        <v>33143084</v>
      </c>
      <c r="AL727" s="22">
        <f t="shared" si="696"/>
        <v>21642433.850000001</v>
      </c>
      <c r="AM727" s="22">
        <f t="shared" si="697"/>
        <v>11500650.15</v>
      </c>
      <c r="AN727" s="74" t="b">
        <f t="shared" si="687"/>
        <v>1</v>
      </c>
      <c r="AO727" s="74" t="b">
        <f t="shared" si="688"/>
        <v>1</v>
      </c>
      <c r="AP727" s="74" t="b">
        <f t="shared" si="689"/>
        <v>1</v>
      </c>
      <c r="AQ727" s="5"/>
      <c r="AR727" s="28" t="s">
        <v>1152</v>
      </c>
      <c r="AS727" s="28" t="s">
        <v>1153</v>
      </c>
      <c r="AT727" t="b">
        <f t="shared" si="690"/>
        <v>1</v>
      </c>
      <c r="AU727" t="b">
        <f t="shared" si="691"/>
        <v>1</v>
      </c>
      <c r="AV727" t="b">
        <f t="shared" si="692"/>
        <v>1</v>
      </c>
      <c r="AW727" s="83">
        <f t="shared" si="705"/>
        <v>0</v>
      </c>
      <c r="AX727" s="83">
        <f t="shared" si="706"/>
        <v>0</v>
      </c>
      <c r="AY727" s="72" t="b">
        <f t="shared" si="707"/>
        <v>1</v>
      </c>
    </row>
    <row r="728" spans="1:51" ht="23.25" x14ac:dyDescent="0.35">
      <c r="A728" s="49">
        <v>241</v>
      </c>
      <c r="B728" s="77" t="s">
        <v>293</v>
      </c>
      <c r="C728" s="50" t="s">
        <v>294</v>
      </c>
      <c r="D728" s="51">
        <v>43405</v>
      </c>
      <c r="E728" s="52">
        <v>0</v>
      </c>
      <c r="F728" s="53">
        <v>0</v>
      </c>
      <c r="G728" s="52">
        <v>88.5</v>
      </c>
      <c r="H728" s="53">
        <v>17</v>
      </c>
      <c r="I728" s="54" t="s">
        <v>1169</v>
      </c>
      <c r="J728" s="54" t="s">
        <v>1170</v>
      </c>
      <c r="K728" s="55">
        <v>17</v>
      </c>
      <c r="L728" s="55">
        <v>17</v>
      </c>
      <c r="M728" s="56">
        <v>88.5</v>
      </c>
      <c r="N728" s="39"/>
      <c r="O728" s="39"/>
      <c r="P728" s="39"/>
      <c r="Q728" s="56">
        <v>88.5</v>
      </c>
      <c r="R728" s="57"/>
      <c r="S728" s="57"/>
      <c r="T728" s="18">
        <f t="shared" si="698"/>
        <v>9601188</v>
      </c>
      <c r="U728" s="18">
        <f t="shared" si="699"/>
        <v>6269575.7599999998</v>
      </c>
      <c r="V728" s="18">
        <v>0</v>
      </c>
      <c r="W728" s="18">
        <v>0</v>
      </c>
      <c r="X728" s="18">
        <v>0</v>
      </c>
      <c r="Y728" s="18">
        <f t="shared" si="700"/>
        <v>3134787.88</v>
      </c>
      <c r="Z728" s="18">
        <f t="shared" si="701"/>
        <v>3134787.88</v>
      </c>
      <c r="AA728" s="18">
        <v>0</v>
      </c>
      <c r="AB728" s="18">
        <f t="shared" si="702"/>
        <v>3331612.24</v>
      </c>
      <c r="AC728" s="18">
        <v>0</v>
      </c>
      <c r="AD728" s="18">
        <v>0</v>
      </c>
      <c r="AE728" s="18">
        <v>0</v>
      </c>
      <c r="AF728" s="18">
        <f t="shared" si="703"/>
        <v>1665806.12</v>
      </c>
      <c r="AG728" s="18">
        <f t="shared" si="704"/>
        <v>1665806.12</v>
      </c>
      <c r="AH728" s="18">
        <v>0</v>
      </c>
      <c r="AI728" s="73">
        <v>0.65300000000000002</v>
      </c>
      <c r="AJ728" s="81">
        <f t="shared" si="695"/>
        <v>0.34699999999999998</v>
      </c>
      <c r="AK728" s="23">
        <f t="shared" si="708"/>
        <v>9601188</v>
      </c>
      <c r="AL728" s="22">
        <f t="shared" si="696"/>
        <v>6269575.7599999998</v>
      </c>
      <c r="AM728" s="22">
        <f t="shared" si="697"/>
        <v>3331612.24</v>
      </c>
      <c r="AN728" s="74" t="b">
        <f t="shared" si="687"/>
        <v>1</v>
      </c>
      <c r="AO728" s="74" t="b">
        <f t="shared" si="688"/>
        <v>1</v>
      </c>
      <c r="AP728" s="74" t="b">
        <f t="shared" si="689"/>
        <v>1</v>
      </c>
      <c r="AQ728" s="5"/>
      <c r="AR728" s="28" t="s">
        <v>1152</v>
      </c>
      <c r="AS728" s="28" t="s">
        <v>1153</v>
      </c>
      <c r="AT728" t="b">
        <f t="shared" si="690"/>
        <v>1</v>
      </c>
      <c r="AU728" t="b">
        <f t="shared" si="691"/>
        <v>1</v>
      </c>
      <c r="AV728" t="b">
        <f t="shared" si="692"/>
        <v>1</v>
      </c>
      <c r="AW728" s="83">
        <f t="shared" si="705"/>
        <v>0</v>
      </c>
      <c r="AX728" s="83">
        <f t="shared" si="706"/>
        <v>0</v>
      </c>
      <c r="AY728" s="72" t="b">
        <f t="shared" si="707"/>
        <v>1</v>
      </c>
    </row>
    <row r="729" spans="1:51" ht="23.25" x14ac:dyDescent="0.35">
      <c r="A729" s="49">
        <v>242</v>
      </c>
      <c r="B729" s="77" t="s">
        <v>295</v>
      </c>
      <c r="C729" s="50" t="s">
        <v>296</v>
      </c>
      <c r="D729" s="51">
        <v>44147</v>
      </c>
      <c r="E729" s="52">
        <v>286.10000000000002</v>
      </c>
      <c r="F729" s="53">
        <v>15</v>
      </c>
      <c r="G729" s="52">
        <v>286.10000000000002</v>
      </c>
      <c r="H729" s="53">
        <v>15</v>
      </c>
      <c r="I729" s="54" t="s">
        <v>1169</v>
      </c>
      <c r="J729" s="54" t="s">
        <v>1170</v>
      </c>
      <c r="K729" s="55">
        <v>15</v>
      </c>
      <c r="L729" s="55">
        <v>15</v>
      </c>
      <c r="M729" s="56">
        <v>286.10000000000002</v>
      </c>
      <c r="N729" s="39"/>
      <c r="O729" s="39"/>
      <c r="P729" s="39"/>
      <c r="Q729" s="56">
        <v>286.10000000000002</v>
      </c>
      <c r="R729" s="57"/>
      <c r="S729" s="57"/>
      <c r="T729" s="18">
        <f t="shared" si="698"/>
        <v>31038416.800000001</v>
      </c>
      <c r="U729" s="18">
        <f t="shared" si="699"/>
        <v>20268086.170000002</v>
      </c>
      <c r="V729" s="18">
        <v>0</v>
      </c>
      <c r="W729" s="18">
        <v>0</v>
      </c>
      <c r="X729" s="18">
        <v>0</v>
      </c>
      <c r="Y729" s="18">
        <f t="shared" si="700"/>
        <v>10134043.09</v>
      </c>
      <c r="Z729" s="18">
        <f t="shared" si="701"/>
        <v>10134043.08</v>
      </c>
      <c r="AA729" s="18">
        <v>0</v>
      </c>
      <c r="AB729" s="18">
        <f t="shared" si="702"/>
        <v>10770330.630000001</v>
      </c>
      <c r="AC729" s="18">
        <v>0</v>
      </c>
      <c r="AD729" s="18">
        <v>0</v>
      </c>
      <c r="AE729" s="18">
        <v>0</v>
      </c>
      <c r="AF729" s="18">
        <f t="shared" si="703"/>
        <v>5385165.3200000003</v>
      </c>
      <c r="AG729" s="18">
        <f t="shared" si="704"/>
        <v>5385165.3099999996</v>
      </c>
      <c r="AH729" s="18">
        <v>0</v>
      </c>
      <c r="AI729" s="73">
        <v>0.65300000000000002</v>
      </c>
      <c r="AJ729" s="81">
        <f t="shared" si="695"/>
        <v>0.34699999999999998</v>
      </c>
      <c r="AK729" s="23">
        <f t="shared" si="708"/>
        <v>31038416.800000001</v>
      </c>
      <c r="AL729" s="22">
        <f t="shared" si="696"/>
        <v>20268086.170000002</v>
      </c>
      <c r="AM729" s="22">
        <f t="shared" si="697"/>
        <v>10770330.630000001</v>
      </c>
      <c r="AN729" s="74" t="b">
        <f t="shared" si="687"/>
        <v>1</v>
      </c>
      <c r="AO729" s="74" t="b">
        <f t="shared" si="688"/>
        <v>1</v>
      </c>
      <c r="AP729" s="74" t="b">
        <f t="shared" si="689"/>
        <v>1</v>
      </c>
      <c r="AQ729" s="5"/>
      <c r="AR729" s="28" t="s">
        <v>1160</v>
      </c>
      <c r="AS729" s="28">
        <v>2029</v>
      </c>
      <c r="AT729" t="b">
        <f t="shared" si="690"/>
        <v>1</v>
      </c>
      <c r="AU729" t="b">
        <f t="shared" si="691"/>
        <v>1</v>
      </c>
      <c r="AV729" t="b">
        <f t="shared" si="692"/>
        <v>1</v>
      </c>
      <c r="AW729" s="83">
        <f t="shared" si="705"/>
        <v>0</v>
      </c>
      <c r="AX729" s="83">
        <f t="shared" si="706"/>
        <v>0</v>
      </c>
      <c r="AY729" s="72" t="b">
        <f t="shared" si="707"/>
        <v>1</v>
      </c>
    </row>
    <row r="730" spans="1:51" ht="23.25" x14ac:dyDescent="0.35">
      <c r="A730" s="49">
        <v>243</v>
      </c>
      <c r="B730" s="77" t="s">
        <v>297</v>
      </c>
      <c r="C730" s="50" t="s">
        <v>296</v>
      </c>
      <c r="D730" s="51">
        <v>44147</v>
      </c>
      <c r="E730" s="52">
        <v>141.9</v>
      </c>
      <c r="F730" s="53">
        <v>3</v>
      </c>
      <c r="G730" s="52">
        <v>141.9</v>
      </c>
      <c r="H730" s="53">
        <v>3</v>
      </c>
      <c r="I730" s="54" t="s">
        <v>1169</v>
      </c>
      <c r="J730" s="54" t="s">
        <v>1170</v>
      </c>
      <c r="K730" s="55">
        <v>3</v>
      </c>
      <c r="L730" s="55">
        <v>3</v>
      </c>
      <c r="M730" s="56">
        <v>141.9</v>
      </c>
      <c r="N730" s="39"/>
      <c r="O730" s="39"/>
      <c r="P730" s="39"/>
      <c r="Q730" s="56">
        <v>141.9</v>
      </c>
      <c r="R730" s="57"/>
      <c r="S730" s="57"/>
      <c r="T730" s="18">
        <f t="shared" si="698"/>
        <v>15394447.199999999</v>
      </c>
      <c r="U730" s="18">
        <f t="shared" si="699"/>
        <v>10052574.02</v>
      </c>
      <c r="V730" s="18">
        <v>0</v>
      </c>
      <c r="W730" s="18">
        <v>0</v>
      </c>
      <c r="X730" s="18">
        <v>0</v>
      </c>
      <c r="Y730" s="18">
        <f t="shared" si="700"/>
        <v>5026287.01</v>
      </c>
      <c r="Z730" s="18">
        <f t="shared" si="701"/>
        <v>5026287.01</v>
      </c>
      <c r="AA730" s="18">
        <v>0</v>
      </c>
      <c r="AB730" s="18">
        <f t="shared" si="702"/>
        <v>5341873.18</v>
      </c>
      <c r="AC730" s="18">
        <v>0</v>
      </c>
      <c r="AD730" s="18">
        <v>0</v>
      </c>
      <c r="AE730" s="18">
        <v>0</v>
      </c>
      <c r="AF730" s="18">
        <f t="shared" si="703"/>
        <v>2670936.59</v>
      </c>
      <c r="AG730" s="18">
        <f t="shared" si="704"/>
        <v>2670936.59</v>
      </c>
      <c r="AH730" s="18">
        <v>0</v>
      </c>
      <c r="AI730" s="73">
        <v>0.65300000000000002</v>
      </c>
      <c r="AJ730" s="81">
        <f t="shared" si="695"/>
        <v>0.34699999999999998</v>
      </c>
      <c r="AK730" s="23">
        <f t="shared" si="708"/>
        <v>15394447.199999999</v>
      </c>
      <c r="AL730" s="22">
        <f t="shared" si="696"/>
        <v>10052574.02</v>
      </c>
      <c r="AM730" s="22">
        <f t="shared" si="697"/>
        <v>5341873.18</v>
      </c>
      <c r="AN730" s="74" t="b">
        <f t="shared" si="687"/>
        <v>1</v>
      </c>
      <c r="AO730" s="74" t="b">
        <f t="shared" si="688"/>
        <v>1</v>
      </c>
      <c r="AP730" s="74" t="b">
        <f t="shared" si="689"/>
        <v>1</v>
      </c>
      <c r="AQ730" s="5"/>
      <c r="AR730" s="28" t="s">
        <v>1160</v>
      </c>
      <c r="AS730" s="28">
        <v>2029</v>
      </c>
      <c r="AT730" t="b">
        <f t="shared" si="690"/>
        <v>1</v>
      </c>
      <c r="AU730" t="b">
        <f t="shared" si="691"/>
        <v>1</v>
      </c>
      <c r="AV730" t="b">
        <f t="shared" si="692"/>
        <v>1</v>
      </c>
      <c r="AW730" s="83">
        <f t="shared" si="705"/>
        <v>0</v>
      </c>
      <c r="AX730" s="83">
        <f t="shared" si="706"/>
        <v>0</v>
      </c>
      <c r="AY730" s="72" t="b">
        <f t="shared" si="707"/>
        <v>1</v>
      </c>
    </row>
    <row r="731" spans="1:51" ht="23.25" x14ac:dyDescent="0.35">
      <c r="A731" s="49">
        <v>244</v>
      </c>
      <c r="B731" s="77" t="s">
        <v>298</v>
      </c>
      <c r="C731" s="50" t="s">
        <v>299</v>
      </c>
      <c r="D731" s="51">
        <v>44530</v>
      </c>
      <c r="E731" s="52">
        <v>119.9</v>
      </c>
      <c r="F731" s="53">
        <v>6</v>
      </c>
      <c r="G731" s="52">
        <v>119.9</v>
      </c>
      <c r="H731" s="53">
        <v>6</v>
      </c>
      <c r="I731" s="54" t="s">
        <v>1169</v>
      </c>
      <c r="J731" s="54" t="s">
        <v>1170</v>
      </c>
      <c r="K731" s="55">
        <v>6</v>
      </c>
      <c r="L731" s="55">
        <v>6</v>
      </c>
      <c r="M731" s="56">
        <v>119.9</v>
      </c>
      <c r="N731" s="39"/>
      <c r="O731" s="39"/>
      <c r="P731" s="39"/>
      <c r="Q731" s="56">
        <v>119.9</v>
      </c>
      <c r="R731" s="57"/>
      <c r="S731" s="57"/>
      <c r="T731" s="18">
        <f t="shared" si="698"/>
        <v>13007711.199999999</v>
      </c>
      <c r="U731" s="18">
        <f t="shared" si="699"/>
        <v>8494035.4100000001</v>
      </c>
      <c r="V731" s="18">
        <v>0</v>
      </c>
      <c r="W731" s="18">
        <v>0</v>
      </c>
      <c r="X731" s="18">
        <v>0</v>
      </c>
      <c r="Y731" s="18">
        <f t="shared" si="700"/>
        <v>4247017.71</v>
      </c>
      <c r="Z731" s="18">
        <f t="shared" si="701"/>
        <v>4247017.7</v>
      </c>
      <c r="AA731" s="18">
        <v>0</v>
      </c>
      <c r="AB731" s="18">
        <f t="shared" si="702"/>
        <v>4513675.79</v>
      </c>
      <c r="AC731" s="18">
        <v>0</v>
      </c>
      <c r="AD731" s="18">
        <v>0</v>
      </c>
      <c r="AE731" s="18">
        <v>0</v>
      </c>
      <c r="AF731" s="18">
        <f t="shared" si="703"/>
        <v>2256837.9</v>
      </c>
      <c r="AG731" s="18">
        <f t="shared" si="704"/>
        <v>2256837.89</v>
      </c>
      <c r="AH731" s="18">
        <v>0</v>
      </c>
      <c r="AI731" s="73">
        <v>0.65300000000000002</v>
      </c>
      <c r="AJ731" s="81">
        <f t="shared" si="695"/>
        <v>0.34699999999999998</v>
      </c>
      <c r="AK731" s="23">
        <f t="shared" si="708"/>
        <v>13007711.199999999</v>
      </c>
      <c r="AL731" s="22">
        <f t="shared" si="696"/>
        <v>8494035.4100000001</v>
      </c>
      <c r="AM731" s="22">
        <f t="shared" si="697"/>
        <v>4513675.79</v>
      </c>
      <c r="AN731" s="74" t="b">
        <f t="shared" si="687"/>
        <v>1</v>
      </c>
      <c r="AO731" s="74" t="b">
        <f t="shared" si="688"/>
        <v>1</v>
      </c>
      <c r="AP731" s="74" t="b">
        <f t="shared" si="689"/>
        <v>1</v>
      </c>
      <c r="AQ731" s="5"/>
      <c r="AR731" s="28" t="s">
        <v>1160</v>
      </c>
      <c r="AS731" s="28">
        <v>2029</v>
      </c>
      <c r="AT731" t="b">
        <f t="shared" si="690"/>
        <v>1</v>
      </c>
      <c r="AU731" t="b">
        <f t="shared" si="691"/>
        <v>1</v>
      </c>
      <c r="AV731" t="b">
        <f t="shared" si="692"/>
        <v>1</v>
      </c>
      <c r="AW731" s="83">
        <f t="shared" si="705"/>
        <v>0</v>
      </c>
      <c r="AX731" s="83">
        <f t="shared" si="706"/>
        <v>0</v>
      </c>
      <c r="AY731" s="72" t="b">
        <f t="shared" si="707"/>
        <v>1</v>
      </c>
    </row>
    <row r="732" spans="1:51" ht="23.25" x14ac:dyDescent="0.35">
      <c r="A732" s="49">
        <v>245</v>
      </c>
      <c r="B732" s="77" t="s">
        <v>300</v>
      </c>
      <c r="C732" s="50" t="s">
        <v>301</v>
      </c>
      <c r="D732" s="51">
        <v>44427</v>
      </c>
      <c r="E732" s="52">
        <v>115</v>
      </c>
      <c r="F732" s="53">
        <v>9</v>
      </c>
      <c r="G732" s="52">
        <v>115</v>
      </c>
      <c r="H732" s="53">
        <v>9</v>
      </c>
      <c r="I732" s="54" t="s">
        <v>1169</v>
      </c>
      <c r="J732" s="54" t="s">
        <v>1170</v>
      </c>
      <c r="K732" s="55">
        <v>9</v>
      </c>
      <c r="L732" s="55">
        <v>9</v>
      </c>
      <c r="M732" s="56">
        <v>115</v>
      </c>
      <c r="N732" s="39"/>
      <c r="O732" s="39"/>
      <c r="P732" s="39"/>
      <c r="Q732" s="56">
        <v>115</v>
      </c>
      <c r="R732" s="57"/>
      <c r="S732" s="57"/>
      <c r="T732" s="18">
        <f t="shared" si="698"/>
        <v>12476120</v>
      </c>
      <c r="U732" s="18">
        <f t="shared" si="699"/>
        <v>8146906.3600000003</v>
      </c>
      <c r="V732" s="18">
        <v>0</v>
      </c>
      <c r="W732" s="18">
        <v>0</v>
      </c>
      <c r="X732" s="18">
        <v>0</v>
      </c>
      <c r="Y732" s="18">
        <f t="shared" si="700"/>
        <v>4073453.18</v>
      </c>
      <c r="Z732" s="18">
        <f t="shared" si="701"/>
        <v>4073453.18</v>
      </c>
      <c r="AA732" s="18">
        <v>0</v>
      </c>
      <c r="AB732" s="18">
        <f t="shared" si="702"/>
        <v>4329213.6399999997</v>
      </c>
      <c r="AC732" s="18">
        <v>0</v>
      </c>
      <c r="AD732" s="18">
        <v>0</v>
      </c>
      <c r="AE732" s="18">
        <v>0</v>
      </c>
      <c r="AF732" s="18">
        <f t="shared" si="703"/>
        <v>2164606.8199999998</v>
      </c>
      <c r="AG732" s="18">
        <f t="shared" si="704"/>
        <v>2164606.8199999998</v>
      </c>
      <c r="AH732" s="18">
        <v>0</v>
      </c>
      <c r="AI732" s="73">
        <v>0.65300000000000002</v>
      </c>
      <c r="AJ732" s="81">
        <f t="shared" si="695"/>
        <v>0.34699999999999998</v>
      </c>
      <c r="AK732" s="23">
        <f t="shared" si="708"/>
        <v>12476120</v>
      </c>
      <c r="AL732" s="22">
        <f t="shared" si="696"/>
        <v>8146906.3600000003</v>
      </c>
      <c r="AM732" s="22">
        <f t="shared" si="697"/>
        <v>4329213.6399999997</v>
      </c>
      <c r="AN732" s="74" t="b">
        <f t="shared" si="687"/>
        <v>1</v>
      </c>
      <c r="AO732" s="74" t="b">
        <f t="shared" si="688"/>
        <v>1</v>
      </c>
      <c r="AP732" s="74" t="b">
        <f t="shared" si="689"/>
        <v>1</v>
      </c>
      <c r="AQ732" s="5"/>
      <c r="AR732" s="28" t="s">
        <v>1160</v>
      </c>
      <c r="AS732" s="28">
        <v>2029</v>
      </c>
      <c r="AT732" t="b">
        <f t="shared" si="690"/>
        <v>1</v>
      </c>
      <c r="AU732" t="b">
        <f t="shared" si="691"/>
        <v>1</v>
      </c>
      <c r="AV732" t="b">
        <f t="shared" si="692"/>
        <v>1</v>
      </c>
      <c r="AW732" s="83">
        <f t="shared" si="705"/>
        <v>0</v>
      </c>
      <c r="AX732" s="83">
        <f t="shared" si="706"/>
        <v>0</v>
      </c>
      <c r="AY732" s="72" t="b">
        <f t="shared" si="707"/>
        <v>1</v>
      </c>
    </row>
    <row r="733" spans="1:51" ht="23.25" x14ac:dyDescent="0.35">
      <c r="A733" s="49">
        <v>246</v>
      </c>
      <c r="B733" s="77" t="s">
        <v>302</v>
      </c>
      <c r="C733" s="50" t="s">
        <v>303</v>
      </c>
      <c r="D733" s="51">
        <v>43928</v>
      </c>
      <c r="E733" s="52">
        <v>68.599999999999994</v>
      </c>
      <c r="F733" s="53">
        <v>2</v>
      </c>
      <c r="G733" s="52">
        <v>121</v>
      </c>
      <c r="H733" s="53">
        <v>4</v>
      </c>
      <c r="I733" s="54" t="s">
        <v>1169</v>
      </c>
      <c r="J733" s="54" t="s">
        <v>1170</v>
      </c>
      <c r="K733" s="55">
        <v>4</v>
      </c>
      <c r="L733" s="55">
        <v>4</v>
      </c>
      <c r="M733" s="56">
        <v>121</v>
      </c>
      <c r="N733" s="39"/>
      <c r="O733" s="39"/>
      <c r="P733" s="39"/>
      <c r="Q733" s="56">
        <v>121</v>
      </c>
      <c r="R733" s="57"/>
      <c r="S733" s="57"/>
      <c r="T733" s="18">
        <f t="shared" si="698"/>
        <v>13127048</v>
      </c>
      <c r="U733" s="18">
        <f t="shared" si="699"/>
        <v>8571962.3399999999</v>
      </c>
      <c r="V733" s="18">
        <v>0</v>
      </c>
      <c r="W733" s="18">
        <v>0</v>
      </c>
      <c r="X733" s="18">
        <v>0</v>
      </c>
      <c r="Y733" s="18">
        <f t="shared" si="700"/>
        <v>4285981.17</v>
      </c>
      <c r="Z733" s="18">
        <f t="shared" si="701"/>
        <v>4285981.17</v>
      </c>
      <c r="AA733" s="18">
        <v>0</v>
      </c>
      <c r="AB733" s="18">
        <f t="shared" si="702"/>
        <v>4555085.66</v>
      </c>
      <c r="AC733" s="18">
        <v>0</v>
      </c>
      <c r="AD733" s="18">
        <v>0</v>
      </c>
      <c r="AE733" s="18">
        <v>0</v>
      </c>
      <c r="AF733" s="18">
        <f t="shared" si="703"/>
        <v>2277542.83</v>
      </c>
      <c r="AG733" s="18">
        <f t="shared" si="704"/>
        <v>2277542.83</v>
      </c>
      <c r="AH733" s="18">
        <v>0</v>
      </c>
      <c r="AI733" s="73">
        <v>0.65300000000000002</v>
      </c>
      <c r="AJ733" s="81">
        <f t="shared" si="695"/>
        <v>0.34699999999999998</v>
      </c>
      <c r="AK733" s="23">
        <f t="shared" si="708"/>
        <v>13127048</v>
      </c>
      <c r="AL733" s="22">
        <f t="shared" si="696"/>
        <v>8571962.3399999999</v>
      </c>
      <c r="AM733" s="22">
        <f t="shared" si="697"/>
        <v>4555085.66</v>
      </c>
      <c r="AN733" s="74" t="b">
        <f t="shared" si="687"/>
        <v>1</v>
      </c>
      <c r="AO733" s="74" t="b">
        <f t="shared" si="688"/>
        <v>1</v>
      </c>
      <c r="AP733" s="74" t="b">
        <f t="shared" si="689"/>
        <v>1</v>
      </c>
      <c r="AQ733" s="5"/>
      <c r="AR733" s="28" t="s">
        <v>1152</v>
      </c>
      <c r="AS733" s="28" t="s">
        <v>1153</v>
      </c>
      <c r="AT733" t="b">
        <f t="shared" si="690"/>
        <v>1</v>
      </c>
      <c r="AU733" t="b">
        <f t="shared" si="691"/>
        <v>1</v>
      </c>
      <c r="AV733" t="b">
        <f t="shared" si="692"/>
        <v>1</v>
      </c>
      <c r="AW733" s="83">
        <f t="shared" si="705"/>
        <v>0</v>
      </c>
      <c r="AX733" s="83">
        <f t="shared" si="706"/>
        <v>0</v>
      </c>
      <c r="AY733" s="72" t="b">
        <f t="shared" si="707"/>
        <v>1</v>
      </c>
    </row>
    <row r="734" spans="1:51" ht="23.25" x14ac:dyDescent="0.35">
      <c r="A734" s="49">
        <v>247</v>
      </c>
      <c r="B734" s="77" t="s">
        <v>304</v>
      </c>
      <c r="C734" s="50" t="s">
        <v>288</v>
      </c>
      <c r="D734" s="51">
        <v>44147</v>
      </c>
      <c r="E734" s="52">
        <v>253.4</v>
      </c>
      <c r="F734" s="53">
        <v>21</v>
      </c>
      <c r="G734" s="52">
        <v>253.4</v>
      </c>
      <c r="H734" s="53">
        <v>21</v>
      </c>
      <c r="I734" s="54" t="s">
        <v>1169</v>
      </c>
      <c r="J734" s="54" t="s">
        <v>1170</v>
      </c>
      <c r="K734" s="55">
        <v>21</v>
      </c>
      <c r="L734" s="55">
        <v>21</v>
      </c>
      <c r="M734" s="56">
        <v>253.4</v>
      </c>
      <c r="N734" s="39"/>
      <c r="O734" s="39"/>
      <c r="P734" s="39"/>
      <c r="Q734" s="56">
        <v>253.4</v>
      </c>
      <c r="R734" s="57"/>
      <c r="S734" s="57"/>
      <c r="T734" s="18">
        <f t="shared" ref="T734:T829" si="709">AK734</f>
        <v>27490859.199999999</v>
      </c>
      <c r="U734" s="18">
        <f t="shared" si="699"/>
        <v>17951531.059999999</v>
      </c>
      <c r="V734" s="18">
        <v>0</v>
      </c>
      <c r="W734" s="18">
        <v>0</v>
      </c>
      <c r="X734" s="18">
        <v>0</v>
      </c>
      <c r="Y734" s="18">
        <f t="shared" si="700"/>
        <v>8975765.5299999993</v>
      </c>
      <c r="Z734" s="18">
        <f t="shared" si="701"/>
        <v>8975765.5299999993</v>
      </c>
      <c r="AA734" s="18">
        <v>0</v>
      </c>
      <c r="AB734" s="18">
        <f t="shared" ref="AB734:AB829" si="710">T734-U734</f>
        <v>9539328.1400000006</v>
      </c>
      <c r="AC734" s="18">
        <v>0</v>
      </c>
      <c r="AD734" s="18">
        <v>0</v>
      </c>
      <c r="AE734" s="18">
        <v>0</v>
      </c>
      <c r="AF734" s="18">
        <f t="shared" si="703"/>
        <v>4769664.07</v>
      </c>
      <c r="AG734" s="18">
        <f t="shared" si="704"/>
        <v>4769664.07</v>
      </c>
      <c r="AH734" s="18">
        <v>0</v>
      </c>
      <c r="AI734" s="73">
        <v>0.65300000000000002</v>
      </c>
      <c r="AJ734" s="81">
        <f t="shared" ref="AJ734:AJ829" si="711">1-AI734</f>
        <v>0.34699999999999998</v>
      </c>
      <c r="AK734" s="23">
        <f t="shared" si="708"/>
        <v>27490859.199999999</v>
      </c>
      <c r="AL734" s="22">
        <f t="shared" ref="AL734:AL829" si="712">ROUND(AK734*AI734,2)</f>
        <v>17951531.059999999</v>
      </c>
      <c r="AM734" s="22">
        <f t="shared" ref="AM734:AM829" si="713">AK734-AL734</f>
        <v>9539328.1400000006</v>
      </c>
      <c r="AN734" s="74" t="b">
        <f t="shared" si="687"/>
        <v>1</v>
      </c>
      <c r="AO734" s="74" t="b">
        <f t="shared" si="688"/>
        <v>1</v>
      </c>
      <c r="AP734" s="74" t="b">
        <f t="shared" si="689"/>
        <v>1</v>
      </c>
      <c r="AQ734" s="5"/>
      <c r="AR734" s="28" t="s">
        <v>1152</v>
      </c>
      <c r="AS734" s="28" t="s">
        <v>1153</v>
      </c>
      <c r="AT734" t="b">
        <f t="shared" si="690"/>
        <v>1</v>
      </c>
      <c r="AU734" t="b">
        <f t="shared" si="691"/>
        <v>1</v>
      </c>
      <c r="AV734" t="b">
        <f t="shared" si="692"/>
        <v>1</v>
      </c>
      <c r="AW734" s="83">
        <f t="shared" si="705"/>
        <v>0</v>
      </c>
      <c r="AX734" s="83">
        <f t="shared" si="706"/>
        <v>0</v>
      </c>
      <c r="AY734" s="72" t="b">
        <f t="shared" si="707"/>
        <v>1</v>
      </c>
    </row>
    <row r="735" spans="1:51" ht="23.25" x14ac:dyDescent="0.35">
      <c r="A735" s="49">
        <v>248</v>
      </c>
      <c r="B735" s="77" t="s">
        <v>305</v>
      </c>
      <c r="C735" s="50" t="s">
        <v>306</v>
      </c>
      <c r="D735" s="51">
        <v>43242</v>
      </c>
      <c r="E735" s="52">
        <v>0</v>
      </c>
      <c r="F735" s="53">
        <v>0</v>
      </c>
      <c r="G735" s="52">
        <v>14</v>
      </c>
      <c r="H735" s="53">
        <v>7</v>
      </c>
      <c r="I735" s="54" t="s">
        <v>1169</v>
      </c>
      <c r="J735" s="54" t="s">
        <v>1170</v>
      </c>
      <c r="K735" s="55">
        <v>7</v>
      </c>
      <c r="L735" s="55">
        <v>7</v>
      </c>
      <c r="M735" s="56">
        <v>14</v>
      </c>
      <c r="N735" s="39"/>
      <c r="O735" s="39"/>
      <c r="P735" s="39"/>
      <c r="Q735" s="56">
        <v>14</v>
      </c>
      <c r="R735" s="57"/>
      <c r="S735" s="57"/>
      <c r="T735" s="18">
        <f t="shared" si="709"/>
        <v>1518832</v>
      </c>
      <c r="U735" s="18">
        <f t="shared" si="699"/>
        <v>991797.3</v>
      </c>
      <c r="V735" s="18">
        <v>0</v>
      </c>
      <c r="W735" s="18">
        <v>0</v>
      </c>
      <c r="X735" s="18">
        <v>0</v>
      </c>
      <c r="Y735" s="18">
        <f t="shared" si="700"/>
        <v>495898.65</v>
      </c>
      <c r="Z735" s="18">
        <f t="shared" si="701"/>
        <v>495898.65</v>
      </c>
      <c r="AA735" s="18">
        <v>0</v>
      </c>
      <c r="AB735" s="18">
        <f t="shared" si="710"/>
        <v>527034.69999999995</v>
      </c>
      <c r="AC735" s="18">
        <v>0</v>
      </c>
      <c r="AD735" s="18">
        <v>0</v>
      </c>
      <c r="AE735" s="18">
        <v>0</v>
      </c>
      <c r="AF735" s="18">
        <f t="shared" si="703"/>
        <v>263517.34999999998</v>
      </c>
      <c r="AG735" s="18">
        <f t="shared" si="704"/>
        <v>263517.34999999998</v>
      </c>
      <c r="AH735" s="18">
        <v>0</v>
      </c>
      <c r="AI735" s="73">
        <v>0.65300000000000002</v>
      </c>
      <c r="AJ735" s="81">
        <f t="shared" si="711"/>
        <v>0.34699999999999998</v>
      </c>
      <c r="AK735" s="23">
        <f t="shared" si="708"/>
        <v>1518832</v>
      </c>
      <c r="AL735" s="22">
        <f t="shared" si="712"/>
        <v>991797.3</v>
      </c>
      <c r="AM735" s="22">
        <f t="shared" si="713"/>
        <v>527034.69999999995</v>
      </c>
      <c r="AN735" s="74" t="b">
        <f t="shared" si="687"/>
        <v>1</v>
      </c>
      <c r="AO735" s="74" t="b">
        <f t="shared" si="688"/>
        <v>1</v>
      </c>
      <c r="AP735" s="74" t="b">
        <f t="shared" si="689"/>
        <v>1</v>
      </c>
      <c r="AQ735" s="5"/>
      <c r="AR735" s="28" t="s">
        <v>1152</v>
      </c>
      <c r="AS735" s="28" t="s">
        <v>1153</v>
      </c>
      <c r="AT735" t="b">
        <f t="shared" si="690"/>
        <v>1</v>
      </c>
      <c r="AU735" t="b">
        <f t="shared" si="691"/>
        <v>1</v>
      </c>
      <c r="AV735" t="b">
        <f t="shared" si="692"/>
        <v>1</v>
      </c>
      <c r="AW735" s="83">
        <f t="shared" si="705"/>
        <v>0</v>
      </c>
      <c r="AX735" s="83">
        <f t="shared" si="706"/>
        <v>0</v>
      </c>
      <c r="AY735" s="72" t="b">
        <f t="shared" si="707"/>
        <v>1</v>
      </c>
    </row>
    <row r="736" spans="1:51" ht="23.25" x14ac:dyDescent="0.35">
      <c r="A736" s="49">
        <v>249</v>
      </c>
      <c r="B736" s="77" t="s">
        <v>307</v>
      </c>
      <c r="C736" s="50" t="s">
        <v>308</v>
      </c>
      <c r="D736" s="51">
        <v>44530</v>
      </c>
      <c r="E736" s="52">
        <v>116.9</v>
      </c>
      <c r="F736" s="53">
        <v>10</v>
      </c>
      <c r="G736" s="52">
        <v>116.9</v>
      </c>
      <c r="H736" s="53">
        <v>10</v>
      </c>
      <c r="I736" s="54" t="s">
        <v>1169</v>
      </c>
      <c r="J736" s="54" t="s">
        <v>1170</v>
      </c>
      <c r="K736" s="55">
        <v>10</v>
      </c>
      <c r="L736" s="55">
        <v>10</v>
      </c>
      <c r="M736" s="56">
        <v>116.9</v>
      </c>
      <c r="N736" s="39"/>
      <c r="O736" s="39"/>
      <c r="P736" s="39"/>
      <c r="Q736" s="56">
        <v>116.9</v>
      </c>
      <c r="R736" s="57"/>
      <c r="S736" s="57"/>
      <c r="T736" s="18">
        <f t="shared" si="709"/>
        <v>12682247.199999999</v>
      </c>
      <c r="U736" s="18">
        <f t="shared" si="699"/>
        <v>8281507.4199999999</v>
      </c>
      <c r="V736" s="18">
        <v>0</v>
      </c>
      <c r="W736" s="18">
        <v>0</v>
      </c>
      <c r="X736" s="18">
        <v>0</v>
      </c>
      <c r="Y736" s="18">
        <f t="shared" si="700"/>
        <v>4140753.71</v>
      </c>
      <c r="Z736" s="18">
        <f t="shared" si="701"/>
        <v>4140753.71</v>
      </c>
      <c r="AA736" s="18">
        <v>0</v>
      </c>
      <c r="AB736" s="18">
        <f t="shared" si="710"/>
        <v>4400739.78</v>
      </c>
      <c r="AC736" s="18">
        <v>0</v>
      </c>
      <c r="AD736" s="18">
        <v>0</v>
      </c>
      <c r="AE736" s="18">
        <v>0</v>
      </c>
      <c r="AF736" s="18">
        <f t="shared" si="703"/>
        <v>2200369.89</v>
      </c>
      <c r="AG736" s="18">
        <f t="shared" si="704"/>
        <v>2200369.89</v>
      </c>
      <c r="AH736" s="18">
        <v>0</v>
      </c>
      <c r="AI736" s="73">
        <v>0.65300000000000002</v>
      </c>
      <c r="AJ736" s="81">
        <f t="shared" si="711"/>
        <v>0.34699999999999998</v>
      </c>
      <c r="AK736" s="23">
        <f t="shared" si="708"/>
        <v>12682247.199999999</v>
      </c>
      <c r="AL736" s="22">
        <f t="shared" si="712"/>
        <v>8281507.4199999999</v>
      </c>
      <c r="AM736" s="22">
        <f t="shared" si="713"/>
        <v>4400739.78</v>
      </c>
      <c r="AN736" s="74" t="b">
        <f t="shared" si="687"/>
        <v>1</v>
      </c>
      <c r="AO736" s="74" t="b">
        <f t="shared" si="688"/>
        <v>1</v>
      </c>
      <c r="AP736" s="74" t="b">
        <f t="shared" si="689"/>
        <v>1</v>
      </c>
      <c r="AQ736" s="5"/>
      <c r="AR736" s="28" t="s">
        <v>1160</v>
      </c>
      <c r="AS736" s="28">
        <v>2029</v>
      </c>
      <c r="AT736" t="b">
        <f t="shared" si="690"/>
        <v>1</v>
      </c>
      <c r="AU736" t="b">
        <f t="shared" si="691"/>
        <v>1</v>
      </c>
      <c r="AV736" t="b">
        <f t="shared" si="692"/>
        <v>1</v>
      </c>
      <c r="AW736" s="83">
        <f t="shared" si="705"/>
        <v>0</v>
      </c>
      <c r="AX736" s="83">
        <f t="shared" si="706"/>
        <v>0</v>
      </c>
      <c r="AY736" s="72" t="b">
        <f t="shared" si="707"/>
        <v>1</v>
      </c>
    </row>
    <row r="737" spans="1:51" ht="23.25" x14ac:dyDescent="0.35">
      <c r="A737" s="49">
        <v>250</v>
      </c>
      <c r="B737" s="77" t="s">
        <v>309</v>
      </c>
      <c r="C737" s="50" t="s">
        <v>303</v>
      </c>
      <c r="D737" s="51">
        <v>43928</v>
      </c>
      <c r="E737" s="52">
        <v>172.2</v>
      </c>
      <c r="F737" s="53">
        <v>9</v>
      </c>
      <c r="G737" s="52">
        <v>172.2</v>
      </c>
      <c r="H737" s="53">
        <v>9</v>
      </c>
      <c r="I737" s="54" t="s">
        <v>1169</v>
      </c>
      <c r="J737" s="54" t="s">
        <v>1170</v>
      </c>
      <c r="K737" s="55">
        <v>9</v>
      </c>
      <c r="L737" s="55">
        <v>9</v>
      </c>
      <c r="M737" s="56">
        <v>172.2</v>
      </c>
      <c r="N737" s="39"/>
      <c r="O737" s="39"/>
      <c r="P737" s="39"/>
      <c r="Q737" s="56">
        <v>172.2</v>
      </c>
      <c r="R737" s="57"/>
      <c r="S737" s="57"/>
      <c r="T737" s="18">
        <f t="shared" si="709"/>
        <v>18681633.600000001</v>
      </c>
      <c r="U737" s="18">
        <f t="shared" si="699"/>
        <v>12199106.74</v>
      </c>
      <c r="V737" s="18">
        <v>0</v>
      </c>
      <c r="W737" s="18">
        <v>0</v>
      </c>
      <c r="X737" s="18">
        <v>0</v>
      </c>
      <c r="Y737" s="18">
        <f t="shared" si="700"/>
        <v>6099553.3700000001</v>
      </c>
      <c r="Z737" s="18">
        <f t="shared" si="701"/>
        <v>6099553.3700000001</v>
      </c>
      <c r="AA737" s="18">
        <v>0</v>
      </c>
      <c r="AB737" s="18">
        <f t="shared" si="710"/>
        <v>6482526.8600000003</v>
      </c>
      <c r="AC737" s="18">
        <v>0</v>
      </c>
      <c r="AD737" s="18">
        <v>0</v>
      </c>
      <c r="AE737" s="18">
        <v>0</v>
      </c>
      <c r="AF737" s="18">
        <f t="shared" si="703"/>
        <v>3241263.43</v>
      </c>
      <c r="AG737" s="18">
        <f t="shared" si="704"/>
        <v>3241263.43</v>
      </c>
      <c r="AH737" s="18">
        <v>0</v>
      </c>
      <c r="AI737" s="73">
        <v>0.65300000000000002</v>
      </c>
      <c r="AJ737" s="81">
        <f t="shared" si="711"/>
        <v>0.34699999999999998</v>
      </c>
      <c r="AK737" s="23">
        <f t="shared" si="708"/>
        <v>18681633.600000001</v>
      </c>
      <c r="AL737" s="22">
        <f t="shared" si="712"/>
        <v>12199106.74</v>
      </c>
      <c r="AM737" s="22">
        <f t="shared" si="713"/>
        <v>6482526.8600000003</v>
      </c>
      <c r="AN737" s="74" t="b">
        <f t="shared" si="687"/>
        <v>1</v>
      </c>
      <c r="AO737" s="74" t="b">
        <f t="shared" si="688"/>
        <v>1</v>
      </c>
      <c r="AP737" s="74" t="b">
        <f t="shared" si="689"/>
        <v>1</v>
      </c>
      <c r="AQ737" s="5"/>
      <c r="AR737" s="28" t="s">
        <v>1152</v>
      </c>
      <c r="AS737" s="28" t="s">
        <v>1153</v>
      </c>
      <c r="AT737" t="b">
        <f t="shared" si="690"/>
        <v>1</v>
      </c>
      <c r="AU737" t="b">
        <f t="shared" si="691"/>
        <v>1</v>
      </c>
      <c r="AV737" t="b">
        <f t="shared" si="692"/>
        <v>1</v>
      </c>
      <c r="AW737" s="83">
        <f t="shared" si="705"/>
        <v>0</v>
      </c>
      <c r="AX737" s="83">
        <f t="shared" si="706"/>
        <v>0</v>
      </c>
      <c r="AY737" s="72" t="b">
        <f t="shared" si="707"/>
        <v>1</v>
      </c>
    </row>
    <row r="738" spans="1:51" ht="23.25" x14ac:dyDescent="0.35">
      <c r="A738" s="49">
        <v>251</v>
      </c>
      <c r="B738" s="77" t="s">
        <v>310</v>
      </c>
      <c r="C738" s="50" t="s">
        <v>311</v>
      </c>
      <c r="D738" s="51">
        <v>44214</v>
      </c>
      <c r="E738" s="52">
        <v>75.7</v>
      </c>
      <c r="F738" s="53">
        <v>6</v>
      </c>
      <c r="G738" s="52">
        <v>75.7</v>
      </c>
      <c r="H738" s="53">
        <v>6</v>
      </c>
      <c r="I738" s="54" t="s">
        <v>1169</v>
      </c>
      <c r="J738" s="54" t="s">
        <v>1170</v>
      </c>
      <c r="K738" s="55">
        <v>6</v>
      </c>
      <c r="L738" s="55">
        <v>6</v>
      </c>
      <c r="M738" s="56">
        <v>75.7</v>
      </c>
      <c r="N738" s="39"/>
      <c r="O738" s="39"/>
      <c r="P738" s="39"/>
      <c r="Q738" s="56">
        <v>75.7</v>
      </c>
      <c r="R738" s="57"/>
      <c r="S738" s="57"/>
      <c r="T738" s="18">
        <f t="shared" si="709"/>
        <v>8212541.5999999996</v>
      </c>
      <c r="U738" s="18">
        <f t="shared" si="699"/>
        <v>5362789.66</v>
      </c>
      <c r="V738" s="18">
        <v>0</v>
      </c>
      <c r="W738" s="18">
        <v>0</v>
      </c>
      <c r="X738" s="18">
        <v>0</v>
      </c>
      <c r="Y738" s="18">
        <f t="shared" si="700"/>
        <v>2681394.83</v>
      </c>
      <c r="Z738" s="18">
        <f t="shared" si="701"/>
        <v>2681394.83</v>
      </c>
      <c r="AA738" s="18">
        <v>0</v>
      </c>
      <c r="AB738" s="18">
        <f t="shared" si="710"/>
        <v>2849751.94</v>
      </c>
      <c r="AC738" s="18">
        <v>0</v>
      </c>
      <c r="AD738" s="18">
        <v>0</v>
      </c>
      <c r="AE738" s="18">
        <v>0</v>
      </c>
      <c r="AF738" s="18">
        <f t="shared" si="703"/>
        <v>1424875.97</v>
      </c>
      <c r="AG738" s="18">
        <f t="shared" si="704"/>
        <v>1424875.97</v>
      </c>
      <c r="AH738" s="18">
        <v>0</v>
      </c>
      <c r="AI738" s="73">
        <v>0.65300000000000002</v>
      </c>
      <c r="AJ738" s="81">
        <f t="shared" si="711"/>
        <v>0.34699999999999998</v>
      </c>
      <c r="AK738" s="23">
        <f t="shared" si="708"/>
        <v>8212541.5999999996</v>
      </c>
      <c r="AL738" s="22">
        <f t="shared" si="712"/>
        <v>5362789.66</v>
      </c>
      <c r="AM738" s="22">
        <f t="shared" si="713"/>
        <v>2849751.94</v>
      </c>
      <c r="AN738" s="74" t="b">
        <f t="shared" si="687"/>
        <v>1</v>
      </c>
      <c r="AO738" s="74" t="b">
        <f t="shared" si="688"/>
        <v>1</v>
      </c>
      <c r="AP738" s="74" t="b">
        <f t="shared" si="689"/>
        <v>1</v>
      </c>
      <c r="AQ738" s="5"/>
      <c r="AR738" s="28" t="s">
        <v>1160</v>
      </c>
      <c r="AS738" s="28">
        <v>2029</v>
      </c>
      <c r="AT738" t="b">
        <f t="shared" si="690"/>
        <v>1</v>
      </c>
      <c r="AU738" t="b">
        <f t="shared" si="691"/>
        <v>1</v>
      </c>
      <c r="AV738" t="b">
        <f t="shared" si="692"/>
        <v>1</v>
      </c>
      <c r="AW738" s="83">
        <f t="shared" si="705"/>
        <v>0</v>
      </c>
      <c r="AX738" s="83">
        <f t="shared" si="706"/>
        <v>0</v>
      </c>
      <c r="AY738" s="72" t="b">
        <f t="shared" si="707"/>
        <v>1</v>
      </c>
    </row>
    <row r="739" spans="1:51" ht="39.75" customHeight="1" x14ac:dyDescent="0.35">
      <c r="A739" s="49">
        <v>252</v>
      </c>
      <c r="B739" s="77" t="s">
        <v>312</v>
      </c>
      <c r="C739" s="50" t="s">
        <v>313</v>
      </c>
      <c r="D739" s="51">
        <v>44440</v>
      </c>
      <c r="E739" s="52">
        <v>198.5</v>
      </c>
      <c r="F739" s="53">
        <v>12</v>
      </c>
      <c r="G739" s="52">
        <v>198.5</v>
      </c>
      <c r="H739" s="53">
        <v>12</v>
      </c>
      <c r="I739" s="54" t="s">
        <v>1169</v>
      </c>
      <c r="J739" s="54" t="s">
        <v>1170</v>
      </c>
      <c r="K739" s="55">
        <v>12</v>
      </c>
      <c r="L739" s="55">
        <v>12</v>
      </c>
      <c r="M739" s="56">
        <v>198.5</v>
      </c>
      <c r="N739" s="39"/>
      <c r="O739" s="39"/>
      <c r="P739" s="39"/>
      <c r="Q739" s="56">
        <v>198.5</v>
      </c>
      <c r="R739" s="57"/>
      <c r="S739" s="57"/>
      <c r="T739" s="18">
        <f t="shared" si="709"/>
        <v>21534868</v>
      </c>
      <c r="U739" s="18">
        <f t="shared" si="699"/>
        <v>14062268.800000001</v>
      </c>
      <c r="V739" s="18">
        <v>0</v>
      </c>
      <c r="W739" s="18">
        <v>0</v>
      </c>
      <c r="X739" s="18">
        <v>0</v>
      </c>
      <c r="Y739" s="18">
        <f t="shared" si="700"/>
        <v>7031134.4000000004</v>
      </c>
      <c r="Z739" s="18">
        <f t="shared" si="701"/>
        <v>7031134.4000000004</v>
      </c>
      <c r="AA739" s="18">
        <v>0</v>
      </c>
      <c r="AB739" s="18">
        <f t="shared" si="710"/>
        <v>7472599.2000000002</v>
      </c>
      <c r="AC739" s="18">
        <v>0</v>
      </c>
      <c r="AD739" s="18">
        <v>0</v>
      </c>
      <c r="AE739" s="18">
        <v>0</v>
      </c>
      <c r="AF739" s="18">
        <f t="shared" si="703"/>
        <v>3736299.6</v>
      </c>
      <c r="AG739" s="18">
        <f t="shared" si="704"/>
        <v>3736299.6</v>
      </c>
      <c r="AH739" s="18">
        <v>0</v>
      </c>
      <c r="AI739" s="73">
        <v>0.65300000000000002</v>
      </c>
      <c r="AJ739" s="81">
        <f t="shared" si="711"/>
        <v>0.34699999999999998</v>
      </c>
      <c r="AK739" s="23">
        <f t="shared" si="708"/>
        <v>21534868</v>
      </c>
      <c r="AL739" s="22">
        <f t="shared" si="712"/>
        <v>14062268.800000001</v>
      </c>
      <c r="AM739" s="22">
        <f t="shared" si="713"/>
        <v>7472599.2000000002</v>
      </c>
      <c r="AN739" s="74" t="b">
        <f t="shared" si="687"/>
        <v>1</v>
      </c>
      <c r="AO739" s="74" t="b">
        <f t="shared" si="688"/>
        <v>1</v>
      </c>
      <c r="AP739" s="74" t="b">
        <f t="shared" si="689"/>
        <v>1</v>
      </c>
      <c r="AQ739" s="5"/>
      <c r="AR739" s="28" t="s">
        <v>1160</v>
      </c>
      <c r="AS739" s="28">
        <v>2029</v>
      </c>
      <c r="AT739" t="b">
        <f t="shared" si="690"/>
        <v>1</v>
      </c>
      <c r="AU739" t="b">
        <f t="shared" si="691"/>
        <v>1</v>
      </c>
      <c r="AV739" t="b">
        <f t="shared" si="692"/>
        <v>1</v>
      </c>
      <c r="AW739" s="83">
        <f t="shared" si="705"/>
        <v>0</v>
      </c>
      <c r="AX739" s="83">
        <f t="shared" si="706"/>
        <v>0</v>
      </c>
      <c r="AY739" s="72" t="b">
        <f t="shared" si="707"/>
        <v>1</v>
      </c>
    </row>
    <row r="740" spans="1:51" ht="23.25" x14ac:dyDescent="0.35">
      <c r="A740" s="49">
        <v>253</v>
      </c>
      <c r="B740" s="77" t="s">
        <v>314</v>
      </c>
      <c r="C740" s="50" t="s">
        <v>280</v>
      </c>
      <c r="D740" s="51">
        <v>44147</v>
      </c>
      <c r="E740" s="52">
        <v>244.5</v>
      </c>
      <c r="F740" s="53">
        <v>13</v>
      </c>
      <c r="G740" s="52">
        <v>244.5</v>
      </c>
      <c r="H740" s="53">
        <v>13</v>
      </c>
      <c r="I740" s="54" t="s">
        <v>1169</v>
      </c>
      <c r="J740" s="54" t="s">
        <v>1170</v>
      </c>
      <c r="K740" s="55">
        <v>13</v>
      </c>
      <c r="L740" s="55">
        <v>13</v>
      </c>
      <c r="M740" s="56">
        <v>244.5</v>
      </c>
      <c r="N740" s="39"/>
      <c r="O740" s="39"/>
      <c r="P740" s="39"/>
      <c r="Q740" s="56">
        <v>244.5</v>
      </c>
      <c r="R740" s="57"/>
      <c r="S740" s="57"/>
      <c r="T740" s="18">
        <f t="shared" si="709"/>
        <v>26525316</v>
      </c>
      <c r="U740" s="18">
        <f t="shared" si="699"/>
        <v>17321031.350000001</v>
      </c>
      <c r="V740" s="18">
        <v>0</v>
      </c>
      <c r="W740" s="18">
        <v>0</v>
      </c>
      <c r="X740" s="18">
        <v>0</v>
      </c>
      <c r="Y740" s="18">
        <f t="shared" si="700"/>
        <v>8660515.6799999997</v>
      </c>
      <c r="Z740" s="18">
        <f t="shared" si="701"/>
        <v>8660515.6699999999</v>
      </c>
      <c r="AA740" s="18">
        <v>0</v>
      </c>
      <c r="AB740" s="18">
        <f t="shared" si="710"/>
        <v>9204284.6500000004</v>
      </c>
      <c r="AC740" s="18">
        <v>0</v>
      </c>
      <c r="AD740" s="18">
        <v>0</v>
      </c>
      <c r="AE740" s="18">
        <v>0</v>
      </c>
      <c r="AF740" s="18">
        <f t="shared" si="703"/>
        <v>4602142.33</v>
      </c>
      <c r="AG740" s="18">
        <f t="shared" si="704"/>
        <v>4602142.32</v>
      </c>
      <c r="AH740" s="18">
        <v>0</v>
      </c>
      <c r="AI740" s="73">
        <v>0.65300000000000002</v>
      </c>
      <c r="AJ740" s="81">
        <f t="shared" si="711"/>
        <v>0.34699999999999998</v>
      </c>
      <c r="AK740" s="23">
        <f t="shared" si="708"/>
        <v>26525316</v>
      </c>
      <c r="AL740" s="22">
        <f t="shared" si="712"/>
        <v>17321031.350000001</v>
      </c>
      <c r="AM740" s="22">
        <f t="shared" si="713"/>
        <v>9204284.6500000004</v>
      </c>
      <c r="AN740" s="74" t="b">
        <f t="shared" si="687"/>
        <v>1</v>
      </c>
      <c r="AO740" s="74" t="b">
        <f t="shared" si="688"/>
        <v>1</v>
      </c>
      <c r="AP740" s="74" t="b">
        <f t="shared" si="689"/>
        <v>1</v>
      </c>
      <c r="AQ740" s="5"/>
      <c r="AR740" s="28" t="s">
        <v>1152</v>
      </c>
      <c r="AS740" s="28" t="s">
        <v>1153</v>
      </c>
      <c r="AT740" t="b">
        <f t="shared" si="690"/>
        <v>1</v>
      </c>
      <c r="AU740" t="b">
        <f t="shared" si="691"/>
        <v>1</v>
      </c>
      <c r="AV740" t="b">
        <f t="shared" si="692"/>
        <v>1</v>
      </c>
      <c r="AW740" s="83">
        <f t="shared" si="705"/>
        <v>0</v>
      </c>
      <c r="AX740" s="83">
        <f t="shared" si="706"/>
        <v>0</v>
      </c>
      <c r="AY740" s="72" t="b">
        <f t="shared" si="707"/>
        <v>1</v>
      </c>
    </row>
    <row r="741" spans="1:51" ht="23.25" x14ac:dyDescent="0.35">
      <c r="A741" s="49">
        <v>254</v>
      </c>
      <c r="B741" s="77" t="s">
        <v>315</v>
      </c>
      <c r="C741" s="50" t="s">
        <v>263</v>
      </c>
      <c r="D741" s="51">
        <v>44293</v>
      </c>
      <c r="E741" s="52">
        <v>0</v>
      </c>
      <c r="F741" s="53">
        <v>0</v>
      </c>
      <c r="G741" s="52">
        <v>98.4</v>
      </c>
      <c r="H741" s="53">
        <v>4</v>
      </c>
      <c r="I741" s="54" t="s">
        <v>1169</v>
      </c>
      <c r="J741" s="54" t="s">
        <v>1170</v>
      </c>
      <c r="K741" s="55">
        <v>4</v>
      </c>
      <c r="L741" s="55">
        <v>4</v>
      </c>
      <c r="M741" s="56">
        <v>98.4</v>
      </c>
      <c r="N741" s="39"/>
      <c r="O741" s="39"/>
      <c r="P741" s="39"/>
      <c r="Q741" s="56">
        <v>98.4</v>
      </c>
      <c r="R741" s="57"/>
      <c r="S741" s="57"/>
      <c r="T741" s="18">
        <f t="shared" si="709"/>
        <v>10675219.199999999</v>
      </c>
      <c r="U741" s="18">
        <f t="shared" si="699"/>
        <v>6970918.1399999997</v>
      </c>
      <c r="V741" s="18">
        <v>0</v>
      </c>
      <c r="W741" s="18">
        <v>0</v>
      </c>
      <c r="X741" s="18">
        <v>0</v>
      </c>
      <c r="Y741" s="18">
        <f t="shared" si="700"/>
        <v>3485459.07</v>
      </c>
      <c r="Z741" s="18">
        <f t="shared" si="701"/>
        <v>3485459.07</v>
      </c>
      <c r="AA741" s="18">
        <v>0</v>
      </c>
      <c r="AB741" s="18">
        <f t="shared" si="710"/>
        <v>3704301.06</v>
      </c>
      <c r="AC741" s="18">
        <v>0</v>
      </c>
      <c r="AD741" s="18">
        <v>0</v>
      </c>
      <c r="AE741" s="18">
        <v>0</v>
      </c>
      <c r="AF741" s="18">
        <f t="shared" si="703"/>
        <v>1852150.53</v>
      </c>
      <c r="AG741" s="18">
        <f t="shared" si="704"/>
        <v>1852150.53</v>
      </c>
      <c r="AH741" s="18">
        <v>0</v>
      </c>
      <c r="AI741" s="73">
        <v>0.65300000000000002</v>
      </c>
      <c r="AJ741" s="81">
        <f t="shared" si="711"/>
        <v>0.34699999999999998</v>
      </c>
      <c r="AK741" s="23">
        <f t="shared" si="708"/>
        <v>10675219.199999999</v>
      </c>
      <c r="AL741" s="22">
        <f t="shared" si="712"/>
        <v>6970918.1399999997</v>
      </c>
      <c r="AM741" s="22">
        <f t="shared" si="713"/>
        <v>3704301.06</v>
      </c>
      <c r="AN741" s="74" t="b">
        <f t="shared" si="687"/>
        <v>1</v>
      </c>
      <c r="AO741" s="74" t="b">
        <f t="shared" si="688"/>
        <v>1</v>
      </c>
      <c r="AP741" s="74" t="b">
        <f t="shared" si="689"/>
        <v>1</v>
      </c>
      <c r="AQ741" s="5"/>
      <c r="AR741" s="28" t="s">
        <v>1152</v>
      </c>
      <c r="AS741" s="28" t="s">
        <v>1153</v>
      </c>
      <c r="AT741" t="b">
        <f t="shared" si="690"/>
        <v>1</v>
      </c>
      <c r="AU741" t="b">
        <f t="shared" si="691"/>
        <v>1</v>
      </c>
      <c r="AV741" t="b">
        <f t="shared" si="692"/>
        <v>1</v>
      </c>
      <c r="AW741" s="83">
        <f t="shared" si="705"/>
        <v>0</v>
      </c>
      <c r="AX741" s="83">
        <f t="shared" si="706"/>
        <v>0</v>
      </c>
      <c r="AY741" s="72" t="b">
        <f t="shared" si="707"/>
        <v>1</v>
      </c>
    </row>
    <row r="742" spans="1:51" ht="40.5" x14ac:dyDescent="0.35">
      <c r="A742" s="49">
        <v>255</v>
      </c>
      <c r="B742" s="77" t="s">
        <v>316</v>
      </c>
      <c r="C742" s="50" t="s">
        <v>317</v>
      </c>
      <c r="D742" s="51">
        <v>43424</v>
      </c>
      <c r="E742" s="52">
        <v>0</v>
      </c>
      <c r="F742" s="53">
        <v>0</v>
      </c>
      <c r="G742" s="52">
        <v>63.4</v>
      </c>
      <c r="H742" s="53">
        <v>5</v>
      </c>
      <c r="I742" s="54" t="s">
        <v>1169</v>
      </c>
      <c r="J742" s="54" t="s">
        <v>1170</v>
      </c>
      <c r="K742" s="55">
        <v>5</v>
      </c>
      <c r="L742" s="55">
        <v>5</v>
      </c>
      <c r="M742" s="56">
        <v>63.4</v>
      </c>
      <c r="N742" s="39"/>
      <c r="O742" s="39"/>
      <c r="P742" s="39"/>
      <c r="Q742" s="56">
        <v>63.4</v>
      </c>
      <c r="R742" s="57"/>
      <c r="S742" s="57"/>
      <c r="T742" s="18">
        <f t="shared" si="709"/>
        <v>6878139.2000000002</v>
      </c>
      <c r="U742" s="18">
        <f t="shared" ref="U742:U763" si="714">T742*AI742</f>
        <v>4491424.9000000004</v>
      </c>
      <c r="V742" s="18">
        <v>0</v>
      </c>
      <c r="W742" s="18">
        <v>0</v>
      </c>
      <c r="X742" s="18">
        <v>0</v>
      </c>
      <c r="Y742" s="18">
        <f t="shared" si="700"/>
        <v>2245712.4500000002</v>
      </c>
      <c r="Z742" s="18">
        <f t="shared" si="701"/>
        <v>2245712.4500000002</v>
      </c>
      <c r="AA742" s="18">
        <v>0</v>
      </c>
      <c r="AB742" s="18">
        <f t="shared" si="710"/>
        <v>2386714.2999999998</v>
      </c>
      <c r="AC742" s="18">
        <v>0</v>
      </c>
      <c r="AD742" s="18">
        <v>0</v>
      </c>
      <c r="AE742" s="18">
        <v>0</v>
      </c>
      <c r="AF742" s="18">
        <f t="shared" si="703"/>
        <v>1193357.1499999999</v>
      </c>
      <c r="AG742" s="18">
        <f t="shared" si="704"/>
        <v>1193357.1499999999</v>
      </c>
      <c r="AH742" s="18">
        <v>0</v>
      </c>
      <c r="AI742" s="73">
        <v>0.65300000000000002</v>
      </c>
      <c r="AJ742" s="81">
        <f t="shared" si="711"/>
        <v>0.34699999999999998</v>
      </c>
      <c r="AK742" s="23">
        <f t="shared" si="708"/>
        <v>6878139.2000000002</v>
      </c>
      <c r="AL742" s="22">
        <f t="shared" si="712"/>
        <v>4491424.9000000004</v>
      </c>
      <c r="AM742" s="22">
        <f t="shared" si="713"/>
        <v>2386714.2999999998</v>
      </c>
      <c r="AN742" s="74" t="b">
        <f t="shared" si="687"/>
        <v>1</v>
      </c>
      <c r="AO742" s="74" t="b">
        <f t="shared" si="688"/>
        <v>1</v>
      </c>
      <c r="AP742" s="74" t="b">
        <f t="shared" si="689"/>
        <v>1</v>
      </c>
      <c r="AQ742" s="5"/>
      <c r="AR742" s="28" t="s">
        <v>1152</v>
      </c>
      <c r="AS742" s="28" t="s">
        <v>1153</v>
      </c>
      <c r="AT742" t="b">
        <f t="shared" si="690"/>
        <v>1</v>
      </c>
      <c r="AU742" t="b">
        <f t="shared" si="691"/>
        <v>1</v>
      </c>
      <c r="AV742" t="b">
        <f t="shared" si="692"/>
        <v>1</v>
      </c>
      <c r="AW742" s="83">
        <f t="shared" si="705"/>
        <v>0</v>
      </c>
      <c r="AX742" s="83">
        <f t="shared" si="706"/>
        <v>0</v>
      </c>
      <c r="AY742" s="72" t="b">
        <f t="shared" si="707"/>
        <v>1</v>
      </c>
    </row>
    <row r="743" spans="1:51" ht="23.25" x14ac:dyDescent="0.35">
      <c r="A743" s="49">
        <v>256</v>
      </c>
      <c r="B743" s="77" t="s">
        <v>318</v>
      </c>
      <c r="C743" s="50" t="s">
        <v>319</v>
      </c>
      <c r="D743" s="51">
        <v>42915</v>
      </c>
      <c r="E743" s="52">
        <v>257.5</v>
      </c>
      <c r="F743" s="53">
        <v>14</v>
      </c>
      <c r="G743" s="52">
        <v>257.5</v>
      </c>
      <c r="H743" s="53">
        <v>14</v>
      </c>
      <c r="I743" s="54" t="s">
        <v>1169</v>
      </c>
      <c r="J743" s="54" t="s">
        <v>1170</v>
      </c>
      <c r="K743" s="55">
        <v>14</v>
      </c>
      <c r="L743" s="55">
        <v>14</v>
      </c>
      <c r="M743" s="56">
        <v>257.5</v>
      </c>
      <c r="N743" s="39"/>
      <c r="O743" s="39"/>
      <c r="P743" s="39"/>
      <c r="Q743" s="56">
        <v>257.5</v>
      </c>
      <c r="R743" s="57"/>
      <c r="S743" s="57"/>
      <c r="T743" s="18">
        <f t="shared" si="709"/>
        <v>27935660</v>
      </c>
      <c r="U743" s="18">
        <f t="shared" si="714"/>
        <v>18241985.98</v>
      </c>
      <c r="V743" s="18">
        <v>0</v>
      </c>
      <c r="W743" s="18">
        <v>0</v>
      </c>
      <c r="X743" s="18">
        <v>0</v>
      </c>
      <c r="Y743" s="18">
        <f t="shared" si="700"/>
        <v>9120992.9900000002</v>
      </c>
      <c r="Z743" s="18">
        <f t="shared" si="701"/>
        <v>9120992.9900000002</v>
      </c>
      <c r="AA743" s="18">
        <v>0</v>
      </c>
      <c r="AB743" s="18">
        <f t="shared" si="710"/>
        <v>9693674.0199999996</v>
      </c>
      <c r="AC743" s="18">
        <v>0</v>
      </c>
      <c r="AD743" s="18">
        <v>0</v>
      </c>
      <c r="AE743" s="18">
        <v>0</v>
      </c>
      <c r="AF743" s="18">
        <f t="shared" si="703"/>
        <v>4846837.01</v>
      </c>
      <c r="AG743" s="18">
        <f t="shared" si="704"/>
        <v>4846837.01</v>
      </c>
      <c r="AH743" s="18">
        <v>0</v>
      </c>
      <c r="AI743" s="73">
        <v>0.65300000000000002</v>
      </c>
      <c r="AJ743" s="81">
        <f t="shared" si="711"/>
        <v>0.34699999999999998</v>
      </c>
      <c r="AK743" s="23">
        <f t="shared" si="708"/>
        <v>27935660</v>
      </c>
      <c r="AL743" s="22">
        <f t="shared" si="712"/>
        <v>18241985.98</v>
      </c>
      <c r="AM743" s="22">
        <f t="shared" si="713"/>
        <v>9693674.0199999996</v>
      </c>
      <c r="AN743" s="74" t="b">
        <f t="shared" si="687"/>
        <v>1</v>
      </c>
      <c r="AO743" s="74" t="b">
        <f t="shared" si="688"/>
        <v>1</v>
      </c>
      <c r="AP743" s="74" t="b">
        <f t="shared" si="689"/>
        <v>1</v>
      </c>
      <c r="AQ743" s="5"/>
      <c r="AR743" s="28" t="s">
        <v>1152</v>
      </c>
      <c r="AS743" s="28" t="s">
        <v>1153</v>
      </c>
      <c r="AT743" t="b">
        <f t="shared" si="690"/>
        <v>1</v>
      </c>
      <c r="AU743" t="b">
        <f t="shared" si="691"/>
        <v>1</v>
      </c>
      <c r="AV743" t="b">
        <f t="shared" si="692"/>
        <v>1</v>
      </c>
      <c r="AW743" s="83">
        <f t="shared" si="705"/>
        <v>0</v>
      </c>
      <c r="AX743" s="83">
        <f t="shared" si="706"/>
        <v>0</v>
      </c>
      <c r="AY743" s="72" t="b">
        <f t="shared" si="707"/>
        <v>1</v>
      </c>
    </row>
    <row r="744" spans="1:51" ht="23.25" x14ac:dyDescent="0.35">
      <c r="A744" s="49">
        <v>257</v>
      </c>
      <c r="B744" s="77" t="s">
        <v>320</v>
      </c>
      <c r="C744" s="50" t="s">
        <v>319</v>
      </c>
      <c r="D744" s="51">
        <v>42915</v>
      </c>
      <c r="E744" s="52">
        <v>209.8</v>
      </c>
      <c r="F744" s="53">
        <v>15</v>
      </c>
      <c r="G744" s="52">
        <v>239.7</v>
      </c>
      <c r="H744" s="53">
        <v>17</v>
      </c>
      <c r="I744" s="54" t="s">
        <v>1169</v>
      </c>
      <c r="J744" s="54" t="s">
        <v>1170</v>
      </c>
      <c r="K744" s="55">
        <v>17</v>
      </c>
      <c r="L744" s="55">
        <v>17</v>
      </c>
      <c r="M744" s="56">
        <v>239.7</v>
      </c>
      <c r="N744" s="39"/>
      <c r="O744" s="39"/>
      <c r="P744" s="39"/>
      <c r="Q744" s="56">
        <v>239.7</v>
      </c>
      <c r="R744" s="57"/>
      <c r="S744" s="57"/>
      <c r="T744" s="18">
        <f t="shared" si="709"/>
        <v>26004573.600000001</v>
      </c>
      <c r="U744" s="18">
        <f t="shared" si="714"/>
        <v>16980986.559999999</v>
      </c>
      <c r="V744" s="18">
        <v>0</v>
      </c>
      <c r="W744" s="18">
        <v>0</v>
      </c>
      <c r="X744" s="18">
        <v>0</v>
      </c>
      <c r="Y744" s="18">
        <f t="shared" si="700"/>
        <v>8490493.2799999993</v>
      </c>
      <c r="Z744" s="18">
        <f t="shared" si="701"/>
        <v>8490493.2799999993</v>
      </c>
      <c r="AA744" s="18">
        <v>0</v>
      </c>
      <c r="AB744" s="18">
        <f t="shared" si="710"/>
        <v>9023587.0399999991</v>
      </c>
      <c r="AC744" s="18">
        <v>0</v>
      </c>
      <c r="AD744" s="18">
        <v>0</v>
      </c>
      <c r="AE744" s="18">
        <v>0</v>
      </c>
      <c r="AF744" s="18">
        <f t="shared" si="703"/>
        <v>4511793.5199999996</v>
      </c>
      <c r="AG744" s="18">
        <f t="shared" si="704"/>
        <v>4511793.5199999996</v>
      </c>
      <c r="AH744" s="18">
        <v>0</v>
      </c>
      <c r="AI744" s="73">
        <v>0.65300000000000002</v>
      </c>
      <c r="AJ744" s="81">
        <f t="shared" si="711"/>
        <v>0.34699999999999998</v>
      </c>
      <c r="AK744" s="23">
        <f t="shared" si="708"/>
        <v>26004573.600000001</v>
      </c>
      <c r="AL744" s="22">
        <f t="shared" si="712"/>
        <v>16980986.559999999</v>
      </c>
      <c r="AM744" s="22">
        <f t="shared" si="713"/>
        <v>9023587.0399999991</v>
      </c>
      <c r="AN744" s="74" t="b">
        <f t="shared" si="687"/>
        <v>1</v>
      </c>
      <c r="AO744" s="74" t="b">
        <f t="shared" si="688"/>
        <v>1</v>
      </c>
      <c r="AP744" s="74" t="b">
        <f t="shared" si="689"/>
        <v>1</v>
      </c>
      <c r="AQ744" s="5"/>
      <c r="AR744" s="28" t="s">
        <v>1152</v>
      </c>
      <c r="AS744" s="28" t="s">
        <v>1153</v>
      </c>
      <c r="AT744" t="b">
        <f t="shared" si="690"/>
        <v>1</v>
      </c>
      <c r="AU744" t="b">
        <f t="shared" si="691"/>
        <v>1</v>
      </c>
      <c r="AV744" t="b">
        <f t="shared" si="692"/>
        <v>1</v>
      </c>
      <c r="AW744" s="83">
        <f t="shared" si="705"/>
        <v>0</v>
      </c>
      <c r="AX744" s="83">
        <f t="shared" si="706"/>
        <v>0</v>
      </c>
      <c r="AY744" s="72" t="b">
        <f t="shared" si="707"/>
        <v>1</v>
      </c>
    </row>
    <row r="745" spans="1:51" ht="23.25" x14ac:dyDescent="0.35">
      <c r="A745" s="49">
        <v>258</v>
      </c>
      <c r="B745" s="77" t="s">
        <v>321</v>
      </c>
      <c r="C745" s="50" t="s">
        <v>280</v>
      </c>
      <c r="D745" s="51">
        <v>44147</v>
      </c>
      <c r="E745" s="52">
        <v>595.9</v>
      </c>
      <c r="F745" s="53">
        <v>39</v>
      </c>
      <c r="G745" s="52">
        <v>595.9</v>
      </c>
      <c r="H745" s="53">
        <v>39</v>
      </c>
      <c r="I745" s="54" t="s">
        <v>1169</v>
      </c>
      <c r="J745" s="54" t="s">
        <v>1170</v>
      </c>
      <c r="K745" s="55">
        <v>39</v>
      </c>
      <c r="L745" s="55">
        <v>39</v>
      </c>
      <c r="M745" s="56">
        <v>595.9</v>
      </c>
      <c r="N745" s="39"/>
      <c r="O745" s="39"/>
      <c r="P745" s="39"/>
      <c r="Q745" s="56">
        <v>595.9</v>
      </c>
      <c r="R745" s="57"/>
      <c r="S745" s="57"/>
      <c r="T745" s="18">
        <f t="shared" si="709"/>
        <v>64647999.200000003</v>
      </c>
      <c r="U745" s="18">
        <f t="shared" si="714"/>
        <v>42215143.479999997</v>
      </c>
      <c r="V745" s="18">
        <v>0</v>
      </c>
      <c r="W745" s="18">
        <v>0</v>
      </c>
      <c r="X745" s="18">
        <v>0</v>
      </c>
      <c r="Y745" s="18">
        <f t="shared" si="700"/>
        <v>21107571.739999998</v>
      </c>
      <c r="Z745" s="18">
        <f t="shared" si="701"/>
        <v>21107571.739999998</v>
      </c>
      <c r="AA745" s="18">
        <v>0</v>
      </c>
      <c r="AB745" s="18">
        <f t="shared" si="710"/>
        <v>22432855.719999999</v>
      </c>
      <c r="AC745" s="18">
        <v>0</v>
      </c>
      <c r="AD745" s="18">
        <v>0</v>
      </c>
      <c r="AE745" s="18">
        <v>0</v>
      </c>
      <c r="AF745" s="18">
        <f t="shared" si="703"/>
        <v>11216427.859999999</v>
      </c>
      <c r="AG745" s="18">
        <f t="shared" si="704"/>
        <v>11216427.859999999</v>
      </c>
      <c r="AH745" s="18">
        <v>0</v>
      </c>
      <c r="AI745" s="73">
        <v>0.65300000000000002</v>
      </c>
      <c r="AJ745" s="81">
        <f t="shared" si="711"/>
        <v>0.34699999999999998</v>
      </c>
      <c r="AK745" s="23">
        <f t="shared" si="708"/>
        <v>64647999.200000003</v>
      </c>
      <c r="AL745" s="22">
        <f t="shared" si="712"/>
        <v>42215143.479999997</v>
      </c>
      <c r="AM745" s="22">
        <f t="shared" si="713"/>
        <v>22432855.719999999</v>
      </c>
      <c r="AN745" s="74" t="b">
        <f t="shared" si="687"/>
        <v>1</v>
      </c>
      <c r="AO745" s="74" t="b">
        <f t="shared" si="688"/>
        <v>1</v>
      </c>
      <c r="AP745" s="74" t="b">
        <f t="shared" si="689"/>
        <v>1</v>
      </c>
      <c r="AQ745" s="5"/>
      <c r="AR745" s="28" t="s">
        <v>1152</v>
      </c>
      <c r="AS745" s="28" t="s">
        <v>1153</v>
      </c>
      <c r="AT745" t="b">
        <f t="shared" si="690"/>
        <v>1</v>
      </c>
      <c r="AU745" t="b">
        <f t="shared" si="691"/>
        <v>1</v>
      </c>
      <c r="AV745" t="b">
        <f t="shared" si="692"/>
        <v>1</v>
      </c>
      <c r="AW745" s="83">
        <f t="shared" si="705"/>
        <v>0</v>
      </c>
      <c r="AX745" s="83">
        <f t="shared" si="706"/>
        <v>0</v>
      </c>
      <c r="AY745" s="72" t="b">
        <f t="shared" si="707"/>
        <v>1</v>
      </c>
    </row>
    <row r="746" spans="1:51" ht="23.25" x14ac:dyDescent="0.35">
      <c r="A746" s="49">
        <v>259</v>
      </c>
      <c r="B746" s="77" t="s">
        <v>322</v>
      </c>
      <c r="C746" s="50" t="s">
        <v>263</v>
      </c>
      <c r="D746" s="51">
        <v>43928</v>
      </c>
      <c r="E746" s="52">
        <v>606.29999999999995</v>
      </c>
      <c r="F746" s="53">
        <v>27</v>
      </c>
      <c r="G746" s="52">
        <v>606.29999999999995</v>
      </c>
      <c r="H746" s="53">
        <v>27</v>
      </c>
      <c r="I746" s="54" t="s">
        <v>1169</v>
      </c>
      <c r="J746" s="54" t="s">
        <v>1170</v>
      </c>
      <c r="K746" s="55">
        <v>27</v>
      </c>
      <c r="L746" s="55">
        <v>27</v>
      </c>
      <c r="M746" s="56">
        <v>606.29999999999995</v>
      </c>
      <c r="N746" s="39"/>
      <c r="O746" s="39"/>
      <c r="P746" s="39"/>
      <c r="Q746" s="56">
        <v>606.29999999999995</v>
      </c>
      <c r="R746" s="57"/>
      <c r="S746" s="57"/>
      <c r="T746" s="18">
        <f t="shared" si="709"/>
        <v>65776274.399999999</v>
      </c>
      <c r="U746" s="18">
        <f t="shared" si="714"/>
        <v>42951907.18</v>
      </c>
      <c r="V746" s="18">
        <v>0</v>
      </c>
      <c r="W746" s="18">
        <v>0</v>
      </c>
      <c r="X746" s="18">
        <v>0</v>
      </c>
      <c r="Y746" s="18">
        <f t="shared" si="700"/>
        <v>21475953.59</v>
      </c>
      <c r="Z746" s="18">
        <f t="shared" si="701"/>
        <v>21475953.59</v>
      </c>
      <c r="AA746" s="18">
        <v>0</v>
      </c>
      <c r="AB746" s="18">
        <f t="shared" si="710"/>
        <v>22824367.219999999</v>
      </c>
      <c r="AC746" s="18">
        <v>0</v>
      </c>
      <c r="AD746" s="18">
        <v>0</v>
      </c>
      <c r="AE746" s="18">
        <v>0</v>
      </c>
      <c r="AF746" s="18">
        <f t="shared" si="703"/>
        <v>11412183.609999999</v>
      </c>
      <c r="AG746" s="18">
        <f t="shared" si="704"/>
        <v>11412183.609999999</v>
      </c>
      <c r="AH746" s="18">
        <v>0</v>
      </c>
      <c r="AI746" s="73">
        <v>0.65300000000000002</v>
      </c>
      <c r="AJ746" s="81">
        <f t="shared" si="711"/>
        <v>0.34699999999999998</v>
      </c>
      <c r="AK746" s="23">
        <f t="shared" si="708"/>
        <v>65776274.399999999</v>
      </c>
      <c r="AL746" s="22">
        <f t="shared" si="712"/>
        <v>42951907.18</v>
      </c>
      <c r="AM746" s="22">
        <f t="shared" si="713"/>
        <v>22824367.219999999</v>
      </c>
      <c r="AN746" s="74" t="b">
        <f t="shared" si="687"/>
        <v>1</v>
      </c>
      <c r="AO746" s="74" t="b">
        <f t="shared" si="688"/>
        <v>1</v>
      </c>
      <c r="AP746" s="74" t="b">
        <f t="shared" si="689"/>
        <v>1</v>
      </c>
      <c r="AQ746" s="5"/>
      <c r="AR746" s="28" t="s">
        <v>1152</v>
      </c>
      <c r="AS746" s="28" t="s">
        <v>1153</v>
      </c>
      <c r="AT746" t="b">
        <f t="shared" si="690"/>
        <v>1</v>
      </c>
      <c r="AU746" t="b">
        <f t="shared" si="691"/>
        <v>1</v>
      </c>
      <c r="AV746" t="b">
        <f t="shared" si="692"/>
        <v>1</v>
      </c>
      <c r="AW746" s="83">
        <f t="shared" si="705"/>
        <v>0</v>
      </c>
      <c r="AX746" s="83">
        <f t="shared" si="706"/>
        <v>0</v>
      </c>
      <c r="AY746" s="72" t="b">
        <f t="shared" si="707"/>
        <v>1</v>
      </c>
    </row>
    <row r="747" spans="1:51" ht="23.25" x14ac:dyDescent="0.35">
      <c r="A747" s="49">
        <v>260</v>
      </c>
      <c r="B747" s="77" t="s">
        <v>323</v>
      </c>
      <c r="C747" s="50" t="s">
        <v>324</v>
      </c>
      <c r="D747" s="51">
        <v>44214</v>
      </c>
      <c r="E747" s="52">
        <v>59.7</v>
      </c>
      <c r="F747" s="53">
        <v>4</v>
      </c>
      <c r="G747" s="52">
        <v>59.7</v>
      </c>
      <c r="H747" s="53">
        <v>4</v>
      </c>
      <c r="I747" s="54" t="s">
        <v>1169</v>
      </c>
      <c r="J747" s="54" t="s">
        <v>1170</v>
      </c>
      <c r="K747" s="55">
        <v>4</v>
      </c>
      <c r="L747" s="55">
        <v>4</v>
      </c>
      <c r="M747" s="56">
        <v>59.7</v>
      </c>
      <c r="N747" s="39"/>
      <c r="O747" s="39"/>
      <c r="P747" s="39"/>
      <c r="Q747" s="56">
        <v>59.7</v>
      </c>
      <c r="R747" s="57"/>
      <c r="S747" s="57"/>
      <c r="T747" s="18">
        <f t="shared" si="709"/>
        <v>6476733.5999999996</v>
      </c>
      <c r="U747" s="18">
        <f t="shared" si="714"/>
        <v>4229307.04</v>
      </c>
      <c r="V747" s="18">
        <v>0</v>
      </c>
      <c r="W747" s="18">
        <v>0</v>
      </c>
      <c r="X747" s="18">
        <v>0</v>
      </c>
      <c r="Y747" s="18">
        <f t="shared" si="700"/>
        <v>2114653.52</v>
      </c>
      <c r="Z747" s="18">
        <f t="shared" si="701"/>
        <v>2114653.52</v>
      </c>
      <c r="AA747" s="18">
        <v>0</v>
      </c>
      <c r="AB747" s="18">
        <f t="shared" si="710"/>
        <v>2247426.56</v>
      </c>
      <c r="AC747" s="18">
        <v>0</v>
      </c>
      <c r="AD747" s="18">
        <v>0</v>
      </c>
      <c r="AE747" s="18">
        <v>0</v>
      </c>
      <c r="AF747" s="18">
        <f t="shared" si="703"/>
        <v>1123713.28</v>
      </c>
      <c r="AG747" s="18">
        <f t="shared" si="704"/>
        <v>1123713.28</v>
      </c>
      <c r="AH747" s="18">
        <v>0</v>
      </c>
      <c r="AI747" s="73">
        <v>0.65300000000000002</v>
      </c>
      <c r="AJ747" s="81">
        <f t="shared" si="711"/>
        <v>0.34699999999999998</v>
      </c>
      <c r="AK747" s="23">
        <f t="shared" si="708"/>
        <v>6476733.5999999996</v>
      </c>
      <c r="AL747" s="22">
        <f t="shared" si="712"/>
        <v>4229307.04</v>
      </c>
      <c r="AM747" s="22">
        <f t="shared" si="713"/>
        <v>2247426.56</v>
      </c>
      <c r="AN747" s="74" t="b">
        <f t="shared" si="687"/>
        <v>1</v>
      </c>
      <c r="AO747" s="74" t="b">
        <f t="shared" si="688"/>
        <v>1</v>
      </c>
      <c r="AP747" s="74" t="b">
        <f t="shared" si="689"/>
        <v>1</v>
      </c>
      <c r="AQ747" s="5"/>
      <c r="AR747" s="28" t="s">
        <v>1160</v>
      </c>
      <c r="AS747" s="28">
        <v>2029</v>
      </c>
      <c r="AT747" t="b">
        <f t="shared" si="690"/>
        <v>1</v>
      </c>
      <c r="AU747" t="b">
        <f t="shared" si="691"/>
        <v>1</v>
      </c>
      <c r="AV747" t="b">
        <f t="shared" si="692"/>
        <v>1</v>
      </c>
      <c r="AW747" s="83">
        <f t="shared" si="705"/>
        <v>0</v>
      </c>
      <c r="AX747" s="83">
        <f t="shared" si="706"/>
        <v>0</v>
      </c>
      <c r="AY747" s="72" t="b">
        <f t="shared" si="707"/>
        <v>1</v>
      </c>
    </row>
    <row r="748" spans="1:51" ht="23.25" x14ac:dyDescent="0.35">
      <c r="A748" s="49">
        <v>261</v>
      </c>
      <c r="B748" s="77" t="s">
        <v>325</v>
      </c>
      <c r="C748" s="50" t="s">
        <v>290</v>
      </c>
      <c r="D748" s="51">
        <v>44147</v>
      </c>
      <c r="E748" s="52">
        <v>25.7</v>
      </c>
      <c r="F748" s="53">
        <v>1</v>
      </c>
      <c r="G748" s="52">
        <v>25.7</v>
      </c>
      <c r="H748" s="53">
        <v>1</v>
      </c>
      <c r="I748" s="54" t="s">
        <v>1169</v>
      </c>
      <c r="J748" s="54" t="s">
        <v>1170</v>
      </c>
      <c r="K748" s="55">
        <v>1</v>
      </c>
      <c r="L748" s="55">
        <v>1</v>
      </c>
      <c r="M748" s="56">
        <v>25.7</v>
      </c>
      <c r="N748" s="39"/>
      <c r="O748" s="39"/>
      <c r="P748" s="39"/>
      <c r="Q748" s="56">
        <v>25.7</v>
      </c>
      <c r="R748" s="57"/>
      <c r="S748" s="57"/>
      <c r="T748" s="18">
        <f t="shared" si="709"/>
        <v>2788141.6</v>
      </c>
      <c r="U748" s="18">
        <f t="shared" si="714"/>
        <v>1820656.46</v>
      </c>
      <c r="V748" s="18">
        <v>0</v>
      </c>
      <c r="W748" s="18">
        <v>0</v>
      </c>
      <c r="X748" s="18">
        <v>0</v>
      </c>
      <c r="Y748" s="18">
        <f t="shared" si="700"/>
        <v>910328.23</v>
      </c>
      <c r="Z748" s="18">
        <f t="shared" si="701"/>
        <v>910328.23</v>
      </c>
      <c r="AA748" s="18">
        <v>0</v>
      </c>
      <c r="AB748" s="18">
        <f t="shared" si="710"/>
        <v>967485.14</v>
      </c>
      <c r="AC748" s="18">
        <v>0</v>
      </c>
      <c r="AD748" s="18">
        <v>0</v>
      </c>
      <c r="AE748" s="18">
        <v>0</v>
      </c>
      <c r="AF748" s="18">
        <f t="shared" si="703"/>
        <v>483742.57</v>
      </c>
      <c r="AG748" s="18">
        <f t="shared" si="704"/>
        <v>483742.57</v>
      </c>
      <c r="AH748" s="18">
        <v>0</v>
      </c>
      <c r="AI748" s="73">
        <v>0.65300000000000002</v>
      </c>
      <c r="AJ748" s="81">
        <f t="shared" si="711"/>
        <v>0.34699999999999998</v>
      </c>
      <c r="AK748" s="23">
        <f t="shared" si="708"/>
        <v>2788141.6</v>
      </c>
      <c r="AL748" s="22">
        <f t="shared" si="712"/>
        <v>1820656.46</v>
      </c>
      <c r="AM748" s="22">
        <f t="shared" si="713"/>
        <v>967485.14</v>
      </c>
      <c r="AN748" s="74" t="b">
        <f t="shared" si="687"/>
        <v>1</v>
      </c>
      <c r="AO748" s="74" t="b">
        <f t="shared" si="688"/>
        <v>1</v>
      </c>
      <c r="AP748" s="74" t="b">
        <f t="shared" si="689"/>
        <v>1</v>
      </c>
      <c r="AQ748" s="5"/>
      <c r="AR748" s="28" t="s">
        <v>1152</v>
      </c>
      <c r="AS748" s="28" t="s">
        <v>1153</v>
      </c>
      <c r="AT748" t="b">
        <f t="shared" si="690"/>
        <v>1</v>
      </c>
      <c r="AU748" t="b">
        <f t="shared" si="691"/>
        <v>1</v>
      </c>
      <c r="AV748" t="b">
        <f t="shared" si="692"/>
        <v>1</v>
      </c>
      <c r="AW748" s="83">
        <f t="shared" si="705"/>
        <v>0</v>
      </c>
      <c r="AX748" s="83">
        <f t="shared" si="706"/>
        <v>0</v>
      </c>
      <c r="AY748" s="72" t="b">
        <f t="shared" si="707"/>
        <v>1</v>
      </c>
    </row>
    <row r="749" spans="1:51" ht="23.25" x14ac:dyDescent="0.35">
      <c r="A749" s="49">
        <v>262</v>
      </c>
      <c r="B749" s="77" t="s">
        <v>326</v>
      </c>
      <c r="C749" s="50" t="s">
        <v>327</v>
      </c>
      <c r="D749" s="51">
        <v>44530</v>
      </c>
      <c r="E749" s="52">
        <v>31.1</v>
      </c>
      <c r="F749" s="53">
        <v>2</v>
      </c>
      <c r="G749" s="52">
        <v>31.1</v>
      </c>
      <c r="H749" s="53">
        <v>2</v>
      </c>
      <c r="I749" s="54" t="s">
        <v>1169</v>
      </c>
      <c r="J749" s="54" t="s">
        <v>1170</v>
      </c>
      <c r="K749" s="55">
        <v>2</v>
      </c>
      <c r="L749" s="55">
        <v>2</v>
      </c>
      <c r="M749" s="56">
        <v>31.1</v>
      </c>
      <c r="N749" s="39"/>
      <c r="O749" s="39"/>
      <c r="P749" s="39"/>
      <c r="Q749" s="56">
        <v>31.1</v>
      </c>
      <c r="R749" s="57"/>
      <c r="S749" s="57"/>
      <c r="T749" s="18">
        <f t="shared" si="709"/>
        <v>3373976.8</v>
      </c>
      <c r="U749" s="18">
        <f t="shared" si="714"/>
        <v>2203206.85</v>
      </c>
      <c r="V749" s="18">
        <v>0</v>
      </c>
      <c r="W749" s="18">
        <v>0</v>
      </c>
      <c r="X749" s="18">
        <v>0</v>
      </c>
      <c r="Y749" s="18">
        <f t="shared" si="700"/>
        <v>1101603.43</v>
      </c>
      <c r="Z749" s="18">
        <f t="shared" si="701"/>
        <v>1101603.42</v>
      </c>
      <c r="AA749" s="18">
        <v>0</v>
      </c>
      <c r="AB749" s="18">
        <f t="shared" si="710"/>
        <v>1170769.95</v>
      </c>
      <c r="AC749" s="18">
        <v>0</v>
      </c>
      <c r="AD749" s="18">
        <v>0</v>
      </c>
      <c r="AE749" s="18">
        <v>0</v>
      </c>
      <c r="AF749" s="18">
        <f t="shared" si="703"/>
        <v>585384.98</v>
      </c>
      <c r="AG749" s="18">
        <f t="shared" si="704"/>
        <v>585384.97</v>
      </c>
      <c r="AH749" s="18">
        <v>0</v>
      </c>
      <c r="AI749" s="73">
        <v>0.65300000000000002</v>
      </c>
      <c r="AJ749" s="81">
        <f t="shared" si="711"/>
        <v>0.34699999999999998</v>
      </c>
      <c r="AK749" s="23">
        <f t="shared" si="708"/>
        <v>3373976.8</v>
      </c>
      <c r="AL749" s="22">
        <f t="shared" si="712"/>
        <v>2203206.85</v>
      </c>
      <c r="AM749" s="22">
        <f t="shared" si="713"/>
        <v>1170769.95</v>
      </c>
      <c r="AN749" s="74" t="b">
        <f t="shared" si="687"/>
        <v>1</v>
      </c>
      <c r="AO749" s="74" t="b">
        <f t="shared" si="688"/>
        <v>1</v>
      </c>
      <c r="AP749" s="74" t="b">
        <f t="shared" si="689"/>
        <v>1</v>
      </c>
      <c r="AQ749" s="5"/>
      <c r="AR749" s="28" t="s">
        <v>1160</v>
      </c>
      <c r="AS749" s="28">
        <v>2029</v>
      </c>
      <c r="AT749" t="b">
        <f t="shared" si="690"/>
        <v>1</v>
      </c>
      <c r="AU749" t="b">
        <f t="shared" si="691"/>
        <v>1</v>
      </c>
      <c r="AV749" t="b">
        <f t="shared" si="692"/>
        <v>1</v>
      </c>
      <c r="AW749" s="83">
        <f t="shared" si="705"/>
        <v>0</v>
      </c>
      <c r="AX749" s="83">
        <f t="shared" si="706"/>
        <v>0</v>
      </c>
      <c r="AY749" s="72" t="b">
        <f t="shared" si="707"/>
        <v>1</v>
      </c>
    </row>
    <row r="750" spans="1:51" ht="23.25" x14ac:dyDescent="0.35">
      <c r="A750" s="49">
        <v>263</v>
      </c>
      <c r="B750" s="77" t="s">
        <v>328</v>
      </c>
      <c r="C750" s="50" t="s">
        <v>301</v>
      </c>
      <c r="D750" s="51">
        <v>44427</v>
      </c>
      <c r="E750" s="52">
        <v>70.7</v>
      </c>
      <c r="F750" s="53">
        <v>3</v>
      </c>
      <c r="G750" s="52">
        <v>70.7</v>
      </c>
      <c r="H750" s="53">
        <v>3</v>
      </c>
      <c r="I750" s="54" t="s">
        <v>1169</v>
      </c>
      <c r="J750" s="54" t="s">
        <v>1170</v>
      </c>
      <c r="K750" s="55">
        <v>3</v>
      </c>
      <c r="L750" s="55">
        <v>3</v>
      </c>
      <c r="M750" s="56">
        <v>70.7</v>
      </c>
      <c r="N750" s="39"/>
      <c r="O750" s="39"/>
      <c r="P750" s="39"/>
      <c r="Q750" s="56">
        <v>70.7</v>
      </c>
      <c r="R750" s="57"/>
      <c r="S750" s="57"/>
      <c r="T750" s="18">
        <f t="shared" si="709"/>
        <v>7670101.5999999996</v>
      </c>
      <c r="U750" s="18">
        <f t="shared" si="714"/>
        <v>5008576.34</v>
      </c>
      <c r="V750" s="18">
        <v>0</v>
      </c>
      <c r="W750" s="18">
        <v>0</v>
      </c>
      <c r="X750" s="18">
        <v>0</v>
      </c>
      <c r="Y750" s="18">
        <f t="shared" si="700"/>
        <v>2504288.17</v>
      </c>
      <c r="Z750" s="18">
        <f t="shared" si="701"/>
        <v>2504288.17</v>
      </c>
      <c r="AA750" s="18">
        <v>0</v>
      </c>
      <c r="AB750" s="18">
        <f t="shared" si="710"/>
        <v>2661525.2599999998</v>
      </c>
      <c r="AC750" s="18">
        <v>0</v>
      </c>
      <c r="AD750" s="18">
        <v>0</v>
      </c>
      <c r="AE750" s="18">
        <v>0</v>
      </c>
      <c r="AF750" s="18">
        <f t="shared" si="703"/>
        <v>1330762.6299999999</v>
      </c>
      <c r="AG750" s="18">
        <f t="shared" si="704"/>
        <v>1330762.6299999999</v>
      </c>
      <c r="AH750" s="18">
        <v>0</v>
      </c>
      <c r="AI750" s="73">
        <v>0.65300000000000002</v>
      </c>
      <c r="AJ750" s="81">
        <f t="shared" si="711"/>
        <v>0.34699999999999998</v>
      </c>
      <c r="AK750" s="23">
        <f t="shared" si="708"/>
        <v>7670101.5999999996</v>
      </c>
      <c r="AL750" s="22">
        <f t="shared" si="712"/>
        <v>5008576.34</v>
      </c>
      <c r="AM750" s="22">
        <f t="shared" si="713"/>
        <v>2661525.2599999998</v>
      </c>
      <c r="AN750" s="74" t="b">
        <f t="shared" si="687"/>
        <v>1</v>
      </c>
      <c r="AO750" s="74" t="b">
        <f t="shared" si="688"/>
        <v>1</v>
      </c>
      <c r="AP750" s="74" t="b">
        <f t="shared" si="689"/>
        <v>1</v>
      </c>
      <c r="AQ750" s="5"/>
      <c r="AR750" s="28" t="s">
        <v>1160</v>
      </c>
      <c r="AS750" s="28">
        <v>2029</v>
      </c>
      <c r="AT750" t="b">
        <f t="shared" si="690"/>
        <v>1</v>
      </c>
      <c r="AU750" t="b">
        <f t="shared" si="691"/>
        <v>1</v>
      </c>
      <c r="AV750" t="b">
        <f t="shared" si="692"/>
        <v>1</v>
      </c>
      <c r="AW750" s="83">
        <f t="shared" si="705"/>
        <v>0</v>
      </c>
      <c r="AX750" s="83">
        <f t="shared" si="706"/>
        <v>0</v>
      </c>
      <c r="AY750" s="72" t="b">
        <f t="shared" si="707"/>
        <v>1</v>
      </c>
    </row>
    <row r="751" spans="1:51" ht="23.25" x14ac:dyDescent="0.35">
      <c r="A751" s="49">
        <v>264</v>
      </c>
      <c r="B751" s="77" t="s">
        <v>329</v>
      </c>
      <c r="C751" s="50" t="s">
        <v>330</v>
      </c>
      <c r="D751" s="51">
        <v>44530</v>
      </c>
      <c r="E751" s="52">
        <v>72.5</v>
      </c>
      <c r="F751" s="53">
        <v>3</v>
      </c>
      <c r="G751" s="52">
        <v>72.5</v>
      </c>
      <c r="H751" s="53">
        <v>3</v>
      </c>
      <c r="I751" s="54" t="s">
        <v>1169</v>
      </c>
      <c r="J751" s="54" t="s">
        <v>1170</v>
      </c>
      <c r="K751" s="55">
        <v>3</v>
      </c>
      <c r="L751" s="55">
        <v>3</v>
      </c>
      <c r="M751" s="56">
        <v>72.5</v>
      </c>
      <c r="N751" s="39"/>
      <c r="O751" s="39"/>
      <c r="P751" s="39"/>
      <c r="Q751" s="56">
        <v>72.5</v>
      </c>
      <c r="R751" s="57"/>
      <c r="S751" s="57"/>
      <c r="T751" s="18">
        <f t="shared" si="709"/>
        <v>7865380</v>
      </c>
      <c r="U751" s="18">
        <f t="shared" si="714"/>
        <v>5136093.1399999997</v>
      </c>
      <c r="V751" s="18">
        <v>0</v>
      </c>
      <c r="W751" s="18">
        <v>0</v>
      </c>
      <c r="X751" s="18">
        <v>0</v>
      </c>
      <c r="Y751" s="18">
        <f t="shared" si="700"/>
        <v>2568046.5699999998</v>
      </c>
      <c r="Z751" s="18">
        <f t="shared" si="701"/>
        <v>2568046.5699999998</v>
      </c>
      <c r="AA751" s="18">
        <v>0</v>
      </c>
      <c r="AB751" s="18">
        <f t="shared" si="710"/>
        <v>2729286.86</v>
      </c>
      <c r="AC751" s="18">
        <v>0</v>
      </c>
      <c r="AD751" s="18">
        <v>0</v>
      </c>
      <c r="AE751" s="18">
        <v>0</v>
      </c>
      <c r="AF751" s="18">
        <f t="shared" si="703"/>
        <v>1364643.43</v>
      </c>
      <c r="AG751" s="18">
        <f t="shared" si="704"/>
        <v>1364643.43</v>
      </c>
      <c r="AH751" s="18">
        <v>0</v>
      </c>
      <c r="AI751" s="73">
        <v>0.65300000000000002</v>
      </c>
      <c r="AJ751" s="81">
        <f t="shared" si="711"/>
        <v>0.34699999999999998</v>
      </c>
      <c r="AK751" s="23">
        <f t="shared" si="708"/>
        <v>7865380</v>
      </c>
      <c r="AL751" s="22">
        <f t="shared" si="712"/>
        <v>5136093.1399999997</v>
      </c>
      <c r="AM751" s="22">
        <f t="shared" si="713"/>
        <v>2729286.86</v>
      </c>
      <c r="AN751" s="74" t="b">
        <f t="shared" si="687"/>
        <v>1</v>
      </c>
      <c r="AO751" s="74" t="b">
        <f t="shared" si="688"/>
        <v>1</v>
      </c>
      <c r="AP751" s="74" t="b">
        <f t="shared" si="689"/>
        <v>1</v>
      </c>
      <c r="AQ751" s="5"/>
      <c r="AR751" s="28" t="s">
        <v>1160</v>
      </c>
      <c r="AS751" s="28">
        <v>2029</v>
      </c>
      <c r="AT751" t="b">
        <f t="shared" si="690"/>
        <v>1</v>
      </c>
      <c r="AU751" t="b">
        <f t="shared" si="691"/>
        <v>1</v>
      </c>
      <c r="AV751" t="b">
        <f t="shared" si="692"/>
        <v>1</v>
      </c>
      <c r="AW751" s="83">
        <f t="shared" si="705"/>
        <v>0</v>
      </c>
      <c r="AX751" s="83">
        <f t="shared" si="706"/>
        <v>0</v>
      </c>
      <c r="AY751" s="72" t="b">
        <f t="shared" si="707"/>
        <v>1</v>
      </c>
    </row>
    <row r="752" spans="1:51" ht="23.25" x14ac:dyDescent="0.35">
      <c r="A752" s="49">
        <v>265</v>
      </c>
      <c r="B752" s="77" t="s">
        <v>331</v>
      </c>
      <c r="C752" s="50" t="s">
        <v>290</v>
      </c>
      <c r="D752" s="51">
        <v>44147</v>
      </c>
      <c r="E752" s="52">
        <v>157.6</v>
      </c>
      <c r="F752" s="53">
        <v>7</v>
      </c>
      <c r="G752" s="52">
        <v>157.6</v>
      </c>
      <c r="H752" s="53">
        <v>7</v>
      </c>
      <c r="I752" s="54" t="s">
        <v>1169</v>
      </c>
      <c r="J752" s="54" t="s">
        <v>1170</v>
      </c>
      <c r="K752" s="55">
        <v>7</v>
      </c>
      <c r="L752" s="55">
        <v>7</v>
      </c>
      <c r="M752" s="56">
        <v>157.6</v>
      </c>
      <c r="N752" s="39"/>
      <c r="O752" s="39"/>
      <c r="P752" s="39"/>
      <c r="Q752" s="56">
        <v>157.6</v>
      </c>
      <c r="R752" s="57"/>
      <c r="S752" s="57"/>
      <c r="T752" s="18">
        <f t="shared" si="709"/>
        <v>17097708.800000001</v>
      </c>
      <c r="U752" s="18">
        <f t="shared" si="714"/>
        <v>11164803.85</v>
      </c>
      <c r="V752" s="18">
        <v>0</v>
      </c>
      <c r="W752" s="18">
        <v>0</v>
      </c>
      <c r="X752" s="18">
        <v>0</v>
      </c>
      <c r="Y752" s="18">
        <f t="shared" si="700"/>
        <v>5582401.9299999997</v>
      </c>
      <c r="Z752" s="18">
        <f t="shared" si="701"/>
        <v>5582401.9199999999</v>
      </c>
      <c r="AA752" s="18">
        <v>0</v>
      </c>
      <c r="AB752" s="18">
        <f t="shared" si="710"/>
        <v>5932904.9500000002</v>
      </c>
      <c r="AC752" s="18">
        <v>0</v>
      </c>
      <c r="AD752" s="18">
        <v>0</v>
      </c>
      <c r="AE752" s="18">
        <v>0</v>
      </c>
      <c r="AF752" s="18">
        <f t="shared" si="703"/>
        <v>2966452.48</v>
      </c>
      <c r="AG752" s="18">
        <f t="shared" si="704"/>
        <v>2966452.47</v>
      </c>
      <c r="AH752" s="18">
        <v>0</v>
      </c>
      <c r="AI752" s="73">
        <v>0.65300000000000002</v>
      </c>
      <c r="AJ752" s="81">
        <f t="shared" si="711"/>
        <v>0.34699999999999998</v>
      </c>
      <c r="AK752" s="23">
        <f t="shared" si="708"/>
        <v>17097708.800000001</v>
      </c>
      <c r="AL752" s="22">
        <f t="shared" si="712"/>
        <v>11164803.85</v>
      </c>
      <c r="AM752" s="22">
        <f t="shared" si="713"/>
        <v>5932904.9500000002</v>
      </c>
      <c r="AN752" s="74" t="b">
        <f t="shared" si="687"/>
        <v>1</v>
      </c>
      <c r="AO752" s="74" t="b">
        <f t="shared" si="688"/>
        <v>1</v>
      </c>
      <c r="AP752" s="74" t="b">
        <f t="shared" si="689"/>
        <v>1</v>
      </c>
      <c r="AQ752" s="5"/>
      <c r="AR752" s="28" t="s">
        <v>1152</v>
      </c>
      <c r="AS752" s="28" t="s">
        <v>1153</v>
      </c>
      <c r="AT752" t="b">
        <f t="shared" si="690"/>
        <v>1</v>
      </c>
      <c r="AU752" t="b">
        <f t="shared" si="691"/>
        <v>1</v>
      </c>
      <c r="AV752" t="b">
        <f t="shared" si="692"/>
        <v>1</v>
      </c>
      <c r="AW752" s="83">
        <f t="shared" si="705"/>
        <v>0</v>
      </c>
      <c r="AX752" s="83">
        <f t="shared" si="706"/>
        <v>0</v>
      </c>
      <c r="AY752" s="72" t="b">
        <f t="shared" si="707"/>
        <v>1</v>
      </c>
    </row>
    <row r="753" spans="1:51" ht="23.25" x14ac:dyDescent="0.35">
      <c r="A753" s="49">
        <v>266</v>
      </c>
      <c r="B753" s="77" t="s">
        <v>332</v>
      </c>
      <c r="C753" s="50" t="s">
        <v>290</v>
      </c>
      <c r="D753" s="51">
        <v>44147</v>
      </c>
      <c r="E753" s="52">
        <v>290.89999999999998</v>
      </c>
      <c r="F753" s="53">
        <v>27</v>
      </c>
      <c r="G753" s="52">
        <v>290.89999999999998</v>
      </c>
      <c r="H753" s="53">
        <v>27</v>
      </c>
      <c r="I753" s="54" t="s">
        <v>1169</v>
      </c>
      <c r="J753" s="54" t="s">
        <v>1170</v>
      </c>
      <c r="K753" s="55">
        <v>27</v>
      </c>
      <c r="L753" s="55">
        <v>27</v>
      </c>
      <c r="M753" s="56">
        <v>290.89999999999998</v>
      </c>
      <c r="N753" s="39"/>
      <c r="O753" s="39"/>
      <c r="P753" s="39"/>
      <c r="Q753" s="56">
        <v>290.89999999999998</v>
      </c>
      <c r="R753" s="57"/>
      <c r="S753" s="57"/>
      <c r="T753" s="18">
        <f t="shared" si="709"/>
        <v>31559159.199999999</v>
      </c>
      <c r="U753" s="18">
        <f t="shared" si="714"/>
        <v>20608130.960000001</v>
      </c>
      <c r="V753" s="18">
        <v>0</v>
      </c>
      <c r="W753" s="18">
        <v>0</v>
      </c>
      <c r="X753" s="18">
        <v>0</v>
      </c>
      <c r="Y753" s="18">
        <f t="shared" si="700"/>
        <v>10304065.48</v>
      </c>
      <c r="Z753" s="18">
        <f t="shared" si="701"/>
        <v>10304065.48</v>
      </c>
      <c r="AA753" s="18">
        <v>0</v>
      </c>
      <c r="AB753" s="18">
        <f t="shared" si="710"/>
        <v>10951028.24</v>
      </c>
      <c r="AC753" s="18">
        <v>0</v>
      </c>
      <c r="AD753" s="18">
        <v>0</v>
      </c>
      <c r="AE753" s="18">
        <v>0</v>
      </c>
      <c r="AF753" s="18">
        <f t="shared" si="703"/>
        <v>5475514.1200000001</v>
      </c>
      <c r="AG753" s="18">
        <f t="shared" si="704"/>
        <v>5475514.1200000001</v>
      </c>
      <c r="AH753" s="18">
        <v>0</v>
      </c>
      <c r="AI753" s="73">
        <v>0.65300000000000002</v>
      </c>
      <c r="AJ753" s="81">
        <f t="shared" si="711"/>
        <v>0.34699999999999998</v>
      </c>
      <c r="AK753" s="23">
        <f t="shared" si="708"/>
        <v>31559159.199999999</v>
      </c>
      <c r="AL753" s="22">
        <f t="shared" si="712"/>
        <v>20608130.960000001</v>
      </c>
      <c r="AM753" s="22">
        <f t="shared" si="713"/>
        <v>10951028.24</v>
      </c>
      <c r="AN753" s="74" t="b">
        <f t="shared" si="687"/>
        <v>1</v>
      </c>
      <c r="AO753" s="74" t="b">
        <f t="shared" si="688"/>
        <v>1</v>
      </c>
      <c r="AP753" s="74" t="b">
        <f t="shared" si="689"/>
        <v>1</v>
      </c>
      <c r="AQ753" s="5"/>
      <c r="AR753" s="28" t="s">
        <v>1152</v>
      </c>
      <c r="AS753" s="28" t="s">
        <v>1153</v>
      </c>
      <c r="AT753" t="b">
        <f t="shared" si="690"/>
        <v>1</v>
      </c>
      <c r="AU753" t="b">
        <f t="shared" si="691"/>
        <v>1</v>
      </c>
      <c r="AV753" t="b">
        <f t="shared" si="692"/>
        <v>1</v>
      </c>
      <c r="AW753" s="83">
        <f t="shared" si="705"/>
        <v>0</v>
      </c>
      <c r="AX753" s="83">
        <f t="shared" si="706"/>
        <v>0</v>
      </c>
      <c r="AY753" s="72" t="b">
        <f t="shared" si="707"/>
        <v>1</v>
      </c>
    </row>
    <row r="754" spans="1:51" ht="23.25" x14ac:dyDescent="0.35">
      <c r="A754" s="49">
        <v>267</v>
      </c>
      <c r="B754" s="77" t="s">
        <v>333</v>
      </c>
      <c r="C754" s="50" t="s">
        <v>324</v>
      </c>
      <c r="D754" s="51">
        <v>44214</v>
      </c>
      <c r="E754" s="52">
        <v>165.2</v>
      </c>
      <c r="F754" s="53">
        <v>15</v>
      </c>
      <c r="G754" s="52">
        <v>165.2</v>
      </c>
      <c r="H754" s="53">
        <v>15</v>
      </c>
      <c r="I754" s="54" t="s">
        <v>1169</v>
      </c>
      <c r="J754" s="54" t="s">
        <v>1170</v>
      </c>
      <c r="K754" s="55">
        <v>15</v>
      </c>
      <c r="L754" s="55">
        <v>15</v>
      </c>
      <c r="M754" s="56">
        <v>165.2</v>
      </c>
      <c r="N754" s="39"/>
      <c r="O754" s="39"/>
      <c r="P754" s="39"/>
      <c r="Q754" s="56">
        <v>165.2</v>
      </c>
      <c r="R754" s="57"/>
      <c r="S754" s="57"/>
      <c r="T754" s="18">
        <f t="shared" si="709"/>
        <v>17922217.600000001</v>
      </c>
      <c r="U754" s="18">
        <f t="shared" si="714"/>
        <v>11703208.09</v>
      </c>
      <c r="V754" s="18">
        <v>0</v>
      </c>
      <c r="W754" s="18">
        <v>0</v>
      </c>
      <c r="X754" s="18">
        <v>0</v>
      </c>
      <c r="Y754" s="18">
        <f t="shared" si="700"/>
        <v>5851604.0499999998</v>
      </c>
      <c r="Z754" s="18">
        <f t="shared" si="701"/>
        <v>5851604.04</v>
      </c>
      <c r="AA754" s="18">
        <v>0</v>
      </c>
      <c r="AB754" s="18">
        <f t="shared" si="710"/>
        <v>6219009.5099999998</v>
      </c>
      <c r="AC754" s="18">
        <v>0</v>
      </c>
      <c r="AD754" s="18">
        <v>0</v>
      </c>
      <c r="AE754" s="18">
        <v>0</v>
      </c>
      <c r="AF754" s="18">
        <f t="shared" si="703"/>
        <v>3109504.76</v>
      </c>
      <c r="AG754" s="18">
        <f t="shared" si="704"/>
        <v>3109504.75</v>
      </c>
      <c r="AH754" s="18">
        <v>0</v>
      </c>
      <c r="AI754" s="73">
        <v>0.65300000000000002</v>
      </c>
      <c r="AJ754" s="81">
        <f t="shared" si="711"/>
        <v>0.34699999999999998</v>
      </c>
      <c r="AK754" s="23">
        <f t="shared" si="708"/>
        <v>17922217.600000001</v>
      </c>
      <c r="AL754" s="22">
        <f t="shared" si="712"/>
        <v>11703208.09</v>
      </c>
      <c r="AM754" s="22">
        <f t="shared" si="713"/>
        <v>6219009.5099999998</v>
      </c>
      <c r="AN754" s="74" t="b">
        <f t="shared" si="687"/>
        <v>1</v>
      </c>
      <c r="AO754" s="74" t="b">
        <f t="shared" si="688"/>
        <v>1</v>
      </c>
      <c r="AP754" s="74" t="b">
        <f t="shared" si="689"/>
        <v>1</v>
      </c>
      <c r="AQ754" s="5"/>
      <c r="AR754" s="28" t="s">
        <v>1160</v>
      </c>
      <c r="AS754" s="28">
        <v>2029</v>
      </c>
      <c r="AT754" t="b">
        <f t="shared" si="690"/>
        <v>1</v>
      </c>
      <c r="AU754" t="b">
        <f t="shared" si="691"/>
        <v>1</v>
      </c>
      <c r="AV754" t="b">
        <f t="shared" si="692"/>
        <v>1</v>
      </c>
      <c r="AW754" s="83">
        <f t="shared" si="705"/>
        <v>0</v>
      </c>
      <c r="AX754" s="83">
        <f t="shared" si="706"/>
        <v>0</v>
      </c>
      <c r="AY754" s="72" t="b">
        <f t="shared" si="707"/>
        <v>1</v>
      </c>
    </row>
    <row r="755" spans="1:51" ht="23.25" x14ac:dyDescent="0.35">
      <c r="A755" s="49">
        <v>268</v>
      </c>
      <c r="B755" s="77" t="s">
        <v>334</v>
      </c>
      <c r="C755" s="50" t="s">
        <v>301</v>
      </c>
      <c r="D755" s="51">
        <v>44427</v>
      </c>
      <c r="E755" s="52">
        <v>120.2</v>
      </c>
      <c r="F755" s="53">
        <v>9</v>
      </c>
      <c r="G755" s="52">
        <v>120.2</v>
      </c>
      <c r="H755" s="53">
        <v>9</v>
      </c>
      <c r="I755" s="54" t="s">
        <v>1169</v>
      </c>
      <c r="J755" s="54" t="s">
        <v>1170</v>
      </c>
      <c r="K755" s="55">
        <v>9</v>
      </c>
      <c r="L755" s="55">
        <v>9</v>
      </c>
      <c r="M755" s="56">
        <v>120.2</v>
      </c>
      <c r="N755" s="39"/>
      <c r="O755" s="39"/>
      <c r="P755" s="39"/>
      <c r="Q755" s="56">
        <v>120.2</v>
      </c>
      <c r="R755" s="57"/>
      <c r="S755" s="57"/>
      <c r="T755" s="18">
        <f t="shared" si="709"/>
        <v>13040257.6</v>
      </c>
      <c r="U755" s="18">
        <f t="shared" si="714"/>
        <v>8515288.2100000009</v>
      </c>
      <c r="V755" s="18">
        <v>0</v>
      </c>
      <c r="W755" s="18">
        <v>0</v>
      </c>
      <c r="X755" s="18">
        <v>0</v>
      </c>
      <c r="Y755" s="18">
        <f t="shared" si="700"/>
        <v>4257644.1100000003</v>
      </c>
      <c r="Z755" s="18">
        <f t="shared" si="701"/>
        <v>4257644.0999999996</v>
      </c>
      <c r="AA755" s="18">
        <v>0</v>
      </c>
      <c r="AB755" s="18">
        <f t="shared" si="710"/>
        <v>4524969.3899999997</v>
      </c>
      <c r="AC755" s="18">
        <v>0</v>
      </c>
      <c r="AD755" s="18">
        <v>0</v>
      </c>
      <c r="AE755" s="18">
        <v>0</v>
      </c>
      <c r="AF755" s="18">
        <f t="shared" si="703"/>
        <v>2262484.7000000002</v>
      </c>
      <c r="AG755" s="18">
        <f t="shared" si="704"/>
        <v>2262484.69</v>
      </c>
      <c r="AH755" s="18">
        <v>0</v>
      </c>
      <c r="AI755" s="73">
        <v>0.65300000000000002</v>
      </c>
      <c r="AJ755" s="81">
        <f t="shared" si="711"/>
        <v>0.34699999999999998</v>
      </c>
      <c r="AK755" s="23">
        <f t="shared" si="708"/>
        <v>13040257.6</v>
      </c>
      <c r="AL755" s="22">
        <f t="shared" si="712"/>
        <v>8515288.2100000009</v>
      </c>
      <c r="AM755" s="22">
        <f t="shared" si="713"/>
        <v>4524969.3899999997</v>
      </c>
      <c r="AN755" s="74" t="b">
        <f t="shared" si="687"/>
        <v>1</v>
      </c>
      <c r="AO755" s="74" t="b">
        <f t="shared" si="688"/>
        <v>1</v>
      </c>
      <c r="AP755" s="74" t="b">
        <f t="shared" si="689"/>
        <v>1</v>
      </c>
      <c r="AQ755" s="5"/>
      <c r="AR755" s="28" t="s">
        <v>1160</v>
      </c>
      <c r="AS755" s="28">
        <v>2029</v>
      </c>
      <c r="AT755" t="b">
        <f t="shared" si="690"/>
        <v>1</v>
      </c>
      <c r="AU755" t="b">
        <f t="shared" si="691"/>
        <v>1</v>
      </c>
      <c r="AV755" t="b">
        <f t="shared" si="692"/>
        <v>1</v>
      </c>
      <c r="AW755" s="83">
        <f t="shared" si="705"/>
        <v>0</v>
      </c>
      <c r="AX755" s="83">
        <f t="shared" si="706"/>
        <v>0</v>
      </c>
      <c r="AY755" s="72" t="b">
        <f t="shared" si="707"/>
        <v>1</v>
      </c>
    </row>
    <row r="756" spans="1:51" ht="23.25" x14ac:dyDescent="0.35">
      <c r="A756" s="49">
        <v>269</v>
      </c>
      <c r="B756" s="77" t="s">
        <v>335</v>
      </c>
      <c r="C756" s="50" t="s">
        <v>290</v>
      </c>
      <c r="D756" s="51">
        <v>44147</v>
      </c>
      <c r="E756" s="52">
        <v>72.400000000000006</v>
      </c>
      <c r="F756" s="53">
        <v>10</v>
      </c>
      <c r="G756" s="52">
        <v>72.400000000000006</v>
      </c>
      <c r="H756" s="53">
        <v>10</v>
      </c>
      <c r="I756" s="54" t="s">
        <v>1169</v>
      </c>
      <c r="J756" s="54" t="s">
        <v>1170</v>
      </c>
      <c r="K756" s="55">
        <v>10</v>
      </c>
      <c r="L756" s="55">
        <v>10</v>
      </c>
      <c r="M756" s="56">
        <v>72.400000000000006</v>
      </c>
      <c r="N756" s="39"/>
      <c r="O756" s="39"/>
      <c r="P756" s="39"/>
      <c r="Q756" s="56">
        <v>72.400000000000006</v>
      </c>
      <c r="R756" s="57"/>
      <c r="S756" s="57"/>
      <c r="T756" s="18">
        <f t="shared" si="709"/>
        <v>7854531.2000000002</v>
      </c>
      <c r="U756" s="18">
        <f t="shared" si="714"/>
        <v>5129008.87</v>
      </c>
      <c r="V756" s="18">
        <v>0</v>
      </c>
      <c r="W756" s="18">
        <v>0</v>
      </c>
      <c r="X756" s="18">
        <v>0</v>
      </c>
      <c r="Y756" s="18">
        <f t="shared" si="700"/>
        <v>2564504.44</v>
      </c>
      <c r="Z756" s="18">
        <f t="shared" si="701"/>
        <v>2564504.4300000002</v>
      </c>
      <c r="AA756" s="18">
        <v>0</v>
      </c>
      <c r="AB756" s="18">
        <f t="shared" si="710"/>
        <v>2725522.33</v>
      </c>
      <c r="AC756" s="18">
        <v>0</v>
      </c>
      <c r="AD756" s="18">
        <v>0</v>
      </c>
      <c r="AE756" s="18">
        <v>0</v>
      </c>
      <c r="AF756" s="18">
        <f t="shared" si="703"/>
        <v>1362761.17</v>
      </c>
      <c r="AG756" s="18">
        <f t="shared" si="704"/>
        <v>1362761.16</v>
      </c>
      <c r="AH756" s="18">
        <v>0</v>
      </c>
      <c r="AI756" s="73">
        <v>0.65300000000000002</v>
      </c>
      <c r="AJ756" s="81">
        <f t="shared" si="711"/>
        <v>0.34699999999999998</v>
      </c>
      <c r="AK756" s="23">
        <f t="shared" si="708"/>
        <v>7854531.2000000002</v>
      </c>
      <c r="AL756" s="22">
        <f t="shared" si="712"/>
        <v>5129008.87</v>
      </c>
      <c r="AM756" s="22">
        <f t="shared" si="713"/>
        <v>2725522.33</v>
      </c>
      <c r="AN756" s="74" t="b">
        <f t="shared" si="687"/>
        <v>1</v>
      </c>
      <c r="AO756" s="74" t="b">
        <f t="shared" si="688"/>
        <v>1</v>
      </c>
      <c r="AP756" s="74" t="b">
        <f t="shared" si="689"/>
        <v>1</v>
      </c>
      <c r="AQ756" s="5"/>
      <c r="AR756" s="28" t="s">
        <v>1152</v>
      </c>
      <c r="AS756" s="28" t="s">
        <v>1153</v>
      </c>
      <c r="AT756" t="b">
        <f t="shared" si="690"/>
        <v>1</v>
      </c>
      <c r="AU756" t="b">
        <f t="shared" si="691"/>
        <v>1</v>
      </c>
      <c r="AV756" t="b">
        <f t="shared" si="692"/>
        <v>1</v>
      </c>
      <c r="AW756" s="83">
        <f t="shared" si="705"/>
        <v>0</v>
      </c>
      <c r="AX756" s="83">
        <f t="shared" si="706"/>
        <v>0</v>
      </c>
      <c r="AY756" s="72" t="b">
        <f t="shared" si="707"/>
        <v>1</v>
      </c>
    </row>
    <row r="757" spans="1:51" ht="23.25" x14ac:dyDescent="0.35">
      <c r="A757" s="49">
        <v>270</v>
      </c>
      <c r="B757" s="77" t="s">
        <v>336</v>
      </c>
      <c r="C757" s="50" t="s">
        <v>290</v>
      </c>
      <c r="D757" s="51">
        <v>44147</v>
      </c>
      <c r="E757" s="52">
        <v>173.9</v>
      </c>
      <c r="F757" s="53">
        <v>9</v>
      </c>
      <c r="G757" s="52">
        <v>173.9</v>
      </c>
      <c r="H757" s="53">
        <v>9</v>
      </c>
      <c r="I757" s="54" t="s">
        <v>1169</v>
      </c>
      <c r="J757" s="54" t="s">
        <v>1170</v>
      </c>
      <c r="K757" s="55">
        <v>9</v>
      </c>
      <c r="L757" s="55">
        <v>9</v>
      </c>
      <c r="M757" s="56">
        <v>173.9</v>
      </c>
      <c r="N757" s="39"/>
      <c r="O757" s="39"/>
      <c r="P757" s="39"/>
      <c r="Q757" s="56">
        <v>173.9</v>
      </c>
      <c r="R757" s="57"/>
      <c r="S757" s="57"/>
      <c r="T757" s="18">
        <f t="shared" si="709"/>
        <v>18866063.199999999</v>
      </c>
      <c r="U757" s="18">
        <f t="shared" si="714"/>
        <v>12319539.27</v>
      </c>
      <c r="V757" s="18">
        <v>0</v>
      </c>
      <c r="W757" s="18">
        <v>0</v>
      </c>
      <c r="X757" s="18">
        <v>0</v>
      </c>
      <c r="Y757" s="18">
        <f t="shared" si="700"/>
        <v>6159769.6399999997</v>
      </c>
      <c r="Z757" s="18">
        <f t="shared" si="701"/>
        <v>6159769.6299999999</v>
      </c>
      <c r="AA757" s="18">
        <v>0</v>
      </c>
      <c r="AB757" s="18">
        <f t="shared" si="710"/>
        <v>6546523.9299999997</v>
      </c>
      <c r="AC757" s="18">
        <v>0</v>
      </c>
      <c r="AD757" s="18">
        <v>0</v>
      </c>
      <c r="AE757" s="18">
        <v>0</v>
      </c>
      <c r="AF757" s="18">
        <f t="shared" si="703"/>
        <v>3273261.97</v>
      </c>
      <c r="AG757" s="18">
        <f t="shared" si="704"/>
        <v>3273261.96</v>
      </c>
      <c r="AH757" s="18">
        <v>0</v>
      </c>
      <c r="AI757" s="73">
        <v>0.65300000000000002</v>
      </c>
      <c r="AJ757" s="81">
        <f t="shared" si="711"/>
        <v>0.34699999999999998</v>
      </c>
      <c r="AK757" s="23">
        <f t="shared" si="708"/>
        <v>18866063.199999999</v>
      </c>
      <c r="AL757" s="22">
        <f t="shared" si="712"/>
        <v>12319539.27</v>
      </c>
      <c r="AM757" s="22">
        <f t="shared" si="713"/>
        <v>6546523.9299999997</v>
      </c>
      <c r="AN757" s="74" t="b">
        <f t="shared" si="687"/>
        <v>1</v>
      </c>
      <c r="AO757" s="74" t="b">
        <f t="shared" si="688"/>
        <v>1</v>
      </c>
      <c r="AP757" s="74" t="b">
        <f t="shared" si="689"/>
        <v>1</v>
      </c>
      <c r="AQ757" s="5"/>
      <c r="AR757" s="28" t="s">
        <v>1152</v>
      </c>
      <c r="AS757" s="28" t="s">
        <v>1153</v>
      </c>
      <c r="AT757" t="b">
        <f t="shared" si="690"/>
        <v>1</v>
      </c>
      <c r="AU757" t="b">
        <f t="shared" si="691"/>
        <v>1</v>
      </c>
      <c r="AV757" t="b">
        <f t="shared" si="692"/>
        <v>1</v>
      </c>
      <c r="AW757" s="83">
        <f t="shared" si="705"/>
        <v>0</v>
      </c>
      <c r="AX757" s="83">
        <f t="shared" si="706"/>
        <v>0</v>
      </c>
      <c r="AY757" s="72" t="b">
        <f t="shared" si="707"/>
        <v>1</v>
      </c>
    </row>
    <row r="758" spans="1:51" ht="23.25" x14ac:dyDescent="0.35">
      <c r="A758" s="49">
        <v>271</v>
      </c>
      <c r="B758" s="77" t="s">
        <v>337</v>
      </c>
      <c r="C758" s="50" t="s">
        <v>301</v>
      </c>
      <c r="D758" s="51">
        <v>44427</v>
      </c>
      <c r="E758" s="52">
        <v>235.8</v>
      </c>
      <c r="F758" s="53">
        <v>16</v>
      </c>
      <c r="G758" s="52">
        <v>235.8</v>
      </c>
      <c r="H758" s="53">
        <v>16</v>
      </c>
      <c r="I758" s="54" t="s">
        <v>1169</v>
      </c>
      <c r="J758" s="54" t="s">
        <v>1170</v>
      </c>
      <c r="K758" s="55">
        <v>16</v>
      </c>
      <c r="L758" s="55">
        <v>16</v>
      </c>
      <c r="M758" s="56">
        <v>235.8</v>
      </c>
      <c r="N758" s="39"/>
      <c r="O758" s="39"/>
      <c r="P758" s="39"/>
      <c r="Q758" s="56">
        <v>235.8</v>
      </c>
      <c r="R758" s="57"/>
      <c r="S758" s="57"/>
      <c r="T758" s="18">
        <f t="shared" si="709"/>
        <v>25581470.399999999</v>
      </c>
      <c r="U758" s="18">
        <f t="shared" si="714"/>
        <v>16704700.17</v>
      </c>
      <c r="V758" s="18">
        <v>0</v>
      </c>
      <c r="W758" s="18">
        <v>0</v>
      </c>
      <c r="X758" s="18">
        <v>0</v>
      </c>
      <c r="Y758" s="18">
        <f t="shared" si="700"/>
        <v>8352350.0899999999</v>
      </c>
      <c r="Z758" s="18">
        <f t="shared" si="701"/>
        <v>8352350.0800000001</v>
      </c>
      <c r="AA758" s="18">
        <v>0</v>
      </c>
      <c r="AB758" s="18">
        <f t="shared" si="710"/>
        <v>8876770.2300000004</v>
      </c>
      <c r="AC758" s="18">
        <v>0</v>
      </c>
      <c r="AD758" s="18">
        <v>0</v>
      </c>
      <c r="AE758" s="18">
        <v>0</v>
      </c>
      <c r="AF758" s="18">
        <f t="shared" si="703"/>
        <v>4438385.12</v>
      </c>
      <c r="AG758" s="18">
        <f t="shared" si="704"/>
        <v>4438385.1100000003</v>
      </c>
      <c r="AH758" s="18">
        <v>0</v>
      </c>
      <c r="AI758" s="73">
        <v>0.65300000000000002</v>
      </c>
      <c r="AJ758" s="81">
        <f t="shared" si="711"/>
        <v>0.34699999999999998</v>
      </c>
      <c r="AK758" s="23">
        <f t="shared" si="708"/>
        <v>25581470.399999999</v>
      </c>
      <c r="AL758" s="22">
        <f t="shared" si="712"/>
        <v>16704700.17</v>
      </c>
      <c r="AM758" s="22">
        <f t="shared" si="713"/>
        <v>8876770.2300000004</v>
      </c>
      <c r="AN758" s="74" t="b">
        <f t="shared" si="687"/>
        <v>1</v>
      </c>
      <c r="AO758" s="74" t="b">
        <f t="shared" si="688"/>
        <v>1</v>
      </c>
      <c r="AP758" s="74" t="b">
        <f t="shared" si="689"/>
        <v>1</v>
      </c>
      <c r="AQ758" s="5"/>
      <c r="AR758" s="28" t="s">
        <v>1160</v>
      </c>
      <c r="AS758" s="28">
        <v>2029</v>
      </c>
      <c r="AT758" t="b">
        <f t="shared" si="690"/>
        <v>1</v>
      </c>
      <c r="AU758" t="b">
        <f t="shared" si="691"/>
        <v>1</v>
      </c>
      <c r="AV758" t="b">
        <f t="shared" si="692"/>
        <v>1</v>
      </c>
      <c r="AW758" s="83">
        <f t="shared" si="705"/>
        <v>0</v>
      </c>
      <c r="AX758" s="83">
        <f t="shared" si="706"/>
        <v>0</v>
      </c>
      <c r="AY758" s="72" t="b">
        <f t="shared" si="707"/>
        <v>1</v>
      </c>
    </row>
    <row r="759" spans="1:51" ht="23.25" x14ac:dyDescent="0.35">
      <c r="A759" s="49">
        <v>272</v>
      </c>
      <c r="B759" s="77" t="s">
        <v>338</v>
      </c>
      <c r="C759" s="50" t="s">
        <v>301</v>
      </c>
      <c r="D759" s="51">
        <v>44427</v>
      </c>
      <c r="E759" s="52">
        <v>44.8</v>
      </c>
      <c r="F759" s="53">
        <v>4</v>
      </c>
      <c r="G759" s="52">
        <v>65.8</v>
      </c>
      <c r="H759" s="53">
        <v>7</v>
      </c>
      <c r="I759" s="54" t="s">
        <v>1169</v>
      </c>
      <c r="J759" s="54" t="s">
        <v>1170</v>
      </c>
      <c r="K759" s="55">
        <v>7</v>
      </c>
      <c r="L759" s="55">
        <v>7</v>
      </c>
      <c r="M759" s="56">
        <v>65.8</v>
      </c>
      <c r="N759" s="39"/>
      <c r="O759" s="39"/>
      <c r="P759" s="39"/>
      <c r="Q759" s="56">
        <v>65.8</v>
      </c>
      <c r="R759" s="57"/>
      <c r="S759" s="57"/>
      <c r="T759" s="18">
        <f t="shared" si="709"/>
        <v>7138510.4000000004</v>
      </c>
      <c r="U759" s="18">
        <f t="shared" si="714"/>
        <v>4661447.29</v>
      </c>
      <c r="V759" s="18">
        <v>0</v>
      </c>
      <c r="W759" s="18">
        <v>0</v>
      </c>
      <c r="X759" s="18">
        <v>0</v>
      </c>
      <c r="Y759" s="18">
        <f t="shared" si="700"/>
        <v>2330723.65</v>
      </c>
      <c r="Z759" s="18">
        <f t="shared" si="701"/>
        <v>2330723.64</v>
      </c>
      <c r="AA759" s="18">
        <v>0</v>
      </c>
      <c r="AB759" s="18">
        <f t="shared" si="710"/>
        <v>2477063.11</v>
      </c>
      <c r="AC759" s="18">
        <v>0</v>
      </c>
      <c r="AD759" s="18">
        <v>0</v>
      </c>
      <c r="AE759" s="18">
        <v>0</v>
      </c>
      <c r="AF759" s="18">
        <f t="shared" si="703"/>
        <v>1238531.56</v>
      </c>
      <c r="AG759" s="18">
        <f t="shared" si="704"/>
        <v>1238531.55</v>
      </c>
      <c r="AH759" s="18">
        <v>0</v>
      </c>
      <c r="AI759" s="73">
        <v>0.65300000000000002</v>
      </c>
      <c r="AJ759" s="81">
        <f t="shared" si="711"/>
        <v>0.34699999999999998</v>
      </c>
      <c r="AK759" s="23">
        <f t="shared" si="708"/>
        <v>7138510.4000000004</v>
      </c>
      <c r="AL759" s="22">
        <f t="shared" si="712"/>
        <v>4661447.29</v>
      </c>
      <c r="AM759" s="22">
        <f t="shared" si="713"/>
        <v>2477063.11</v>
      </c>
      <c r="AN759" s="74" t="b">
        <f t="shared" si="687"/>
        <v>1</v>
      </c>
      <c r="AO759" s="74" t="b">
        <f t="shared" si="688"/>
        <v>1</v>
      </c>
      <c r="AP759" s="74" t="b">
        <f t="shared" si="689"/>
        <v>1</v>
      </c>
      <c r="AQ759" s="5"/>
      <c r="AR759" s="28" t="s">
        <v>1160</v>
      </c>
      <c r="AS759" s="28">
        <v>2029</v>
      </c>
      <c r="AT759" t="b">
        <f t="shared" si="690"/>
        <v>1</v>
      </c>
      <c r="AU759" t="b">
        <f t="shared" si="691"/>
        <v>1</v>
      </c>
      <c r="AV759" t="b">
        <f t="shared" si="692"/>
        <v>1</v>
      </c>
      <c r="AW759" s="83">
        <f t="shared" si="705"/>
        <v>0</v>
      </c>
      <c r="AX759" s="83">
        <f t="shared" si="706"/>
        <v>0</v>
      </c>
      <c r="AY759" s="72" t="b">
        <f t="shared" si="707"/>
        <v>1</v>
      </c>
    </row>
    <row r="760" spans="1:51" ht="23.25" x14ac:dyDescent="0.35">
      <c r="A760" s="49">
        <v>273</v>
      </c>
      <c r="B760" s="77" t="s">
        <v>339</v>
      </c>
      <c r="C760" s="50" t="s">
        <v>340</v>
      </c>
      <c r="D760" s="51">
        <v>44147</v>
      </c>
      <c r="E760" s="52">
        <v>208.7</v>
      </c>
      <c r="F760" s="53">
        <v>25</v>
      </c>
      <c r="G760" s="52">
        <v>208.7</v>
      </c>
      <c r="H760" s="53">
        <v>25</v>
      </c>
      <c r="I760" s="54" t="s">
        <v>1169</v>
      </c>
      <c r="J760" s="54" t="s">
        <v>1170</v>
      </c>
      <c r="K760" s="55">
        <v>25</v>
      </c>
      <c r="L760" s="55">
        <v>25</v>
      </c>
      <c r="M760" s="56">
        <v>208.7</v>
      </c>
      <c r="N760" s="39"/>
      <c r="O760" s="39"/>
      <c r="P760" s="39"/>
      <c r="Q760" s="56">
        <v>208.7</v>
      </c>
      <c r="R760" s="57"/>
      <c r="S760" s="57"/>
      <c r="T760" s="18">
        <f t="shared" si="709"/>
        <v>22641445.600000001</v>
      </c>
      <c r="U760" s="18">
        <f t="shared" si="714"/>
        <v>14784863.98</v>
      </c>
      <c r="V760" s="18">
        <v>0</v>
      </c>
      <c r="W760" s="18">
        <v>0</v>
      </c>
      <c r="X760" s="18">
        <v>0</v>
      </c>
      <c r="Y760" s="18">
        <f t="shared" si="700"/>
        <v>7392431.9900000002</v>
      </c>
      <c r="Z760" s="18">
        <f t="shared" si="701"/>
        <v>7392431.9900000002</v>
      </c>
      <c r="AA760" s="18">
        <v>0</v>
      </c>
      <c r="AB760" s="18">
        <f t="shared" si="710"/>
        <v>7856581.6200000001</v>
      </c>
      <c r="AC760" s="18">
        <v>0</v>
      </c>
      <c r="AD760" s="18">
        <v>0</v>
      </c>
      <c r="AE760" s="18">
        <v>0</v>
      </c>
      <c r="AF760" s="18">
        <f t="shared" si="703"/>
        <v>3928290.81</v>
      </c>
      <c r="AG760" s="18">
        <f t="shared" si="704"/>
        <v>3928290.81</v>
      </c>
      <c r="AH760" s="18">
        <v>0</v>
      </c>
      <c r="AI760" s="73">
        <v>0.65300000000000002</v>
      </c>
      <c r="AJ760" s="81">
        <f t="shared" si="711"/>
        <v>0.34699999999999998</v>
      </c>
      <c r="AK760" s="23">
        <f t="shared" si="708"/>
        <v>22641445.600000001</v>
      </c>
      <c r="AL760" s="22">
        <f t="shared" si="712"/>
        <v>14784863.98</v>
      </c>
      <c r="AM760" s="22">
        <f t="shared" si="713"/>
        <v>7856581.6200000001</v>
      </c>
      <c r="AN760" s="74" t="b">
        <f t="shared" si="687"/>
        <v>1</v>
      </c>
      <c r="AO760" s="74" t="b">
        <f t="shared" si="688"/>
        <v>1</v>
      </c>
      <c r="AP760" s="74" t="b">
        <f t="shared" si="689"/>
        <v>1</v>
      </c>
      <c r="AQ760" s="5"/>
      <c r="AR760" s="28" t="s">
        <v>1160</v>
      </c>
      <c r="AS760" s="28">
        <v>2029</v>
      </c>
      <c r="AT760" t="b">
        <f t="shared" si="690"/>
        <v>1</v>
      </c>
      <c r="AU760" t="b">
        <f t="shared" si="691"/>
        <v>1</v>
      </c>
      <c r="AV760" t="b">
        <f t="shared" si="692"/>
        <v>1</v>
      </c>
      <c r="AW760" s="83">
        <f t="shared" si="705"/>
        <v>0</v>
      </c>
      <c r="AX760" s="83">
        <f t="shared" si="706"/>
        <v>0</v>
      </c>
      <c r="AY760" s="72" t="b">
        <f t="shared" si="707"/>
        <v>1</v>
      </c>
    </row>
    <row r="761" spans="1:51" ht="23.25" x14ac:dyDescent="0.35">
      <c r="A761" s="49">
        <v>274</v>
      </c>
      <c r="B761" s="77" t="s">
        <v>341</v>
      </c>
      <c r="C761" s="50" t="s">
        <v>340</v>
      </c>
      <c r="D761" s="51">
        <v>44147</v>
      </c>
      <c r="E761" s="52">
        <v>183.1</v>
      </c>
      <c r="F761" s="53">
        <v>18</v>
      </c>
      <c r="G761" s="52">
        <v>183.1</v>
      </c>
      <c r="H761" s="53">
        <v>18</v>
      </c>
      <c r="I761" s="54" t="s">
        <v>1169</v>
      </c>
      <c r="J761" s="54" t="s">
        <v>1170</v>
      </c>
      <c r="K761" s="55">
        <v>18</v>
      </c>
      <c r="L761" s="55">
        <v>18</v>
      </c>
      <c r="M761" s="56">
        <v>183.1</v>
      </c>
      <c r="N761" s="39"/>
      <c r="O761" s="39"/>
      <c r="P761" s="39"/>
      <c r="Q761" s="56">
        <v>183.1</v>
      </c>
      <c r="R761" s="57"/>
      <c r="S761" s="57"/>
      <c r="T761" s="18">
        <f t="shared" si="709"/>
        <v>19864152.800000001</v>
      </c>
      <c r="U761" s="18">
        <f t="shared" si="714"/>
        <v>12971291.779999999</v>
      </c>
      <c r="V761" s="18">
        <v>0</v>
      </c>
      <c r="W761" s="18">
        <v>0</v>
      </c>
      <c r="X761" s="18">
        <v>0</v>
      </c>
      <c r="Y761" s="18">
        <f t="shared" si="700"/>
        <v>6485645.8899999997</v>
      </c>
      <c r="Z761" s="18">
        <f t="shared" si="701"/>
        <v>6485645.8899999997</v>
      </c>
      <c r="AA761" s="18">
        <v>0</v>
      </c>
      <c r="AB761" s="18">
        <f t="shared" si="710"/>
        <v>6892861.0199999996</v>
      </c>
      <c r="AC761" s="18">
        <v>0</v>
      </c>
      <c r="AD761" s="18">
        <v>0</v>
      </c>
      <c r="AE761" s="18">
        <v>0</v>
      </c>
      <c r="AF761" s="18">
        <f t="shared" si="703"/>
        <v>3446430.51</v>
      </c>
      <c r="AG761" s="18">
        <f t="shared" si="704"/>
        <v>3446430.51</v>
      </c>
      <c r="AH761" s="18">
        <v>0</v>
      </c>
      <c r="AI761" s="73">
        <v>0.65300000000000002</v>
      </c>
      <c r="AJ761" s="81">
        <f t="shared" si="711"/>
        <v>0.34699999999999998</v>
      </c>
      <c r="AK761" s="23">
        <f t="shared" si="708"/>
        <v>19864152.800000001</v>
      </c>
      <c r="AL761" s="22">
        <f t="shared" si="712"/>
        <v>12971291.779999999</v>
      </c>
      <c r="AM761" s="22">
        <f t="shared" si="713"/>
        <v>6892861.0199999996</v>
      </c>
      <c r="AN761" s="74" t="b">
        <f t="shared" si="687"/>
        <v>1</v>
      </c>
      <c r="AO761" s="74" t="b">
        <f t="shared" si="688"/>
        <v>1</v>
      </c>
      <c r="AP761" s="74" t="b">
        <f t="shared" si="689"/>
        <v>1</v>
      </c>
      <c r="AQ761" s="5"/>
      <c r="AR761" s="28" t="s">
        <v>1160</v>
      </c>
      <c r="AS761" s="28">
        <v>2029</v>
      </c>
      <c r="AT761" t="b">
        <f t="shared" si="690"/>
        <v>1</v>
      </c>
      <c r="AU761" t="b">
        <f t="shared" si="691"/>
        <v>1</v>
      </c>
      <c r="AV761" t="b">
        <f t="shared" si="692"/>
        <v>1</v>
      </c>
      <c r="AW761" s="83">
        <f t="shared" si="705"/>
        <v>0</v>
      </c>
      <c r="AX761" s="83">
        <f t="shared" si="706"/>
        <v>0</v>
      </c>
      <c r="AY761" s="72" t="b">
        <f t="shared" si="707"/>
        <v>1</v>
      </c>
    </row>
    <row r="762" spans="1:51" ht="42" customHeight="1" x14ac:dyDescent="0.35">
      <c r="A762" s="49">
        <v>275</v>
      </c>
      <c r="B762" s="77" t="s">
        <v>342</v>
      </c>
      <c r="C762" s="50" t="s">
        <v>343</v>
      </c>
      <c r="D762" s="51">
        <v>44147</v>
      </c>
      <c r="E762" s="52">
        <v>552.4</v>
      </c>
      <c r="F762" s="53">
        <v>40</v>
      </c>
      <c r="G762" s="52">
        <v>552.4</v>
      </c>
      <c r="H762" s="53">
        <v>40</v>
      </c>
      <c r="I762" s="54" t="s">
        <v>1169</v>
      </c>
      <c r="J762" s="54" t="s">
        <v>1170</v>
      </c>
      <c r="K762" s="55">
        <v>40</v>
      </c>
      <c r="L762" s="55">
        <v>40</v>
      </c>
      <c r="M762" s="56">
        <v>552.4</v>
      </c>
      <c r="N762" s="39"/>
      <c r="O762" s="39"/>
      <c r="P762" s="39"/>
      <c r="Q762" s="56">
        <v>552.4</v>
      </c>
      <c r="R762" s="57"/>
      <c r="S762" s="57"/>
      <c r="T762" s="18">
        <f t="shared" si="709"/>
        <v>59928771.200000003</v>
      </c>
      <c r="U762" s="18">
        <f t="shared" si="714"/>
        <v>39133487.590000004</v>
      </c>
      <c r="V762" s="18">
        <v>0</v>
      </c>
      <c r="W762" s="18">
        <v>0</v>
      </c>
      <c r="X762" s="18">
        <v>0</v>
      </c>
      <c r="Y762" s="18">
        <f t="shared" si="700"/>
        <v>19566743.800000001</v>
      </c>
      <c r="Z762" s="18">
        <f t="shared" si="701"/>
        <v>19566743.789999999</v>
      </c>
      <c r="AA762" s="18">
        <v>0</v>
      </c>
      <c r="AB762" s="18">
        <f t="shared" si="710"/>
        <v>20795283.609999999</v>
      </c>
      <c r="AC762" s="18">
        <v>0</v>
      </c>
      <c r="AD762" s="18">
        <v>0</v>
      </c>
      <c r="AE762" s="18">
        <v>0</v>
      </c>
      <c r="AF762" s="18">
        <f t="shared" si="703"/>
        <v>10397641.810000001</v>
      </c>
      <c r="AG762" s="18">
        <f t="shared" si="704"/>
        <v>10397641.800000001</v>
      </c>
      <c r="AH762" s="18">
        <v>0</v>
      </c>
      <c r="AI762" s="73">
        <v>0.65300000000000002</v>
      </c>
      <c r="AJ762" s="81">
        <f t="shared" si="711"/>
        <v>0.34699999999999998</v>
      </c>
      <c r="AK762" s="23">
        <f t="shared" si="708"/>
        <v>59928771.200000003</v>
      </c>
      <c r="AL762" s="22">
        <f t="shared" si="712"/>
        <v>39133487.590000004</v>
      </c>
      <c r="AM762" s="22">
        <f t="shared" si="713"/>
        <v>20795283.609999999</v>
      </c>
      <c r="AN762" s="74" t="b">
        <f t="shared" si="687"/>
        <v>1</v>
      </c>
      <c r="AO762" s="74" t="b">
        <f t="shared" si="688"/>
        <v>1</v>
      </c>
      <c r="AP762" s="74" t="b">
        <f t="shared" si="689"/>
        <v>1</v>
      </c>
      <c r="AQ762" s="5"/>
      <c r="AR762" s="28" t="s">
        <v>1152</v>
      </c>
      <c r="AS762" s="28" t="s">
        <v>1153</v>
      </c>
      <c r="AT762" t="b">
        <f t="shared" si="690"/>
        <v>1</v>
      </c>
      <c r="AU762" t="b">
        <f t="shared" si="691"/>
        <v>1</v>
      </c>
      <c r="AV762" t="b">
        <f t="shared" si="692"/>
        <v>1</v>
      </c>
      <c r="AW762" s="83">
        <f t="shared" si="705"/>
        <v>0</v>
      </c>
      <c r="AX762" s="83">
        <f t="shared" si="706"/>
        <v>0</v>
      </c>
      <c r="AY762" s="72" t="b">
        <f t="shared" si="707"/>
        <v>1</v>
      </c>
    </row>
    <row r="763" spans="1:51" ht="23.25" x14ac:dyDescent="0.35">
      <c r="A763" s="49">
        <v>276</v>
      </c>
      <c r="B763" s="77" t="s">
        <v>344</v>
      </c>
      <c r="C763" s="50" t="s">
        <v>345</v>
      </c>
      <c r="D763" s="51">
        <v>44442</v>
      </c>
      <c r="E763" s="52">
        <v>170.1</v>
      </c>
      <c r="F763" s="53">
        <v>12</v>
      </c>
      <c r="G763" s="52">
        <v>170.1</v>
      </c>
      <c r="H763" s="53">
        <v>12</v>
      </c>
      <c r="I763" s="54" t="s">
        <v>1169</v>
      </c>
      <c r="J763" s="54" t="s">
        <v>1170</v>
      </c>
      <c r="K763" s="55">
        <v>12</v>
      </c>
      <c r="L763" s="55">
        <v>12</v>
      </c>
      <c r="M763" s="56">
        <v>170.1</v>
      </c>
      <c r="N763" s="39"/>
      <c r="O763" s="39"/>
      <c r="P763" s="39"/>
      <c r="Q763" s="56">
        <v>170.1</v>
      </c>
      <c r="R763" s="57"/>
      <c r="S763" s="57"/>
      <c r="T763" s="18">
        <f t="shared" si="709"/>
        <v>18453808.800000001</v>
      </c>
      <c r="U763" s="18">
        <f t="shared" si="714"/>
        <v>12050337.15</v>
      </c>
      <c r="V763" s="18">
        <v>0</v>
      </c>
      <c r="W763" s="18">
        <v>0</v>
      </c>
      <c r="X763" s="18">
        <v>0</v>
      </c>
      <c r="Y763" s="18">
        <f t="shared" si="700"/>
        <v>6025168.5800000001</v>
      </c>
      <c r="Z763" s="18">
        <f t="shared" si="701"/>
        <v>6025168.5700000003</v>
      </c>
      <c r="AA763" s="18">
        <v>0</v>
      </c>
      <c r="AB763" s="18">
        <f t="shared" si="710"/>
        <v>6403471.6500000004</v>
      </c>
      <c r="AC763" s="18">
        <v>0</v>
      </c>
      <c r="AD763" s="18">
        <v>0</v>
      </c>
      <c r="AE763" s="18">
        <v>0</v>
      </c>
      <c r="AF763" s="18">
        <f t="shared" si="703"/>
        <v>3201735.83</v>
      </c>
      <c r="AG763" s="18">
        <f t="shared" si="704"/>
        <v>3201735.82</v>
      </c>
      <c r="AH763" s="18">
        <v>0</v>
      </c>
      <c r="AI763" s="73">
        <v>0.65300000000000002</v>
      </c>
      <c r="AJ763" s="81">
        <f t="shared" si="711"/>
        <v>0.34699999999999998</v>
      </c>
      <c r="AK763" s="23">
        <f t="shared" si="708"/>
        <v>18453808.800000001</v>
      </c>
      <c r="AL763" s="22">
        <f t="shared" si="712"/>
        <v>12050337.15</v>
      </c>
      <c r="AM763" s="22">
        <f t="shared" si="713"/>
        <v>6403471.6500000004</v>
      </c>
      <c r="AN763" s="74" t="b">
        <f t="shared" si="687"/>
        <v>1</v>
      </c>
      <c r="AO763" s="74" t="b">
        <f t="shared" si="688"/>
        <v>1</v>
      </c>
      <c r="AP763" s="74" t="b">
        <f t="shared" si="689"/>
        <v>1</v>
      </c>
      <c r="AQ763" s="5"/>
      <c r="AR763" s="28" t="s">
        <v>1160</v>
      </c>
      <c r="AS763" s="28">
        <v>2029</v>
      </c>
      <c r="AT763" t="b">
        <f t="shared" si="690"/>
        <v>1</v>
      </c>
      <c r="AU763" t="b">
        <f t="shared" si="691"/>
        <v>1</v>
      </c>
      <c r="AV763" t="b">
        <f t="shared" si="692"/>
        <v>1</v>
      </c>
      <c r="AW763" s="83">
        <f t="shared" si="705"/>
        <v>0</v>
      </c>
      <c r="AX763" s="83">
        <f t="shared" si="706"/>
        <v>0</v>
      </c>
      <c r="AY763" s="72" t="b">
        <f t="shared" si="707"/>
        <v>1</v>
      </c>
    </row>
    <row r="764" spans="1:51" s="14" customFormat="1" ht="20.25" customHeight="1" x14ac:dyDescent="0.35">
      <c r="A764" s="181" t="s">
        <v>407</v>
      </c>
      <c r="B764" s="181"/>
      <c r="C764" s="181"/>
      <c r="D764" s="181"/>
      <c r="E764" s="58">
        <f>SUM(E765:E765)</f>
        <v>111.2</v>
      </c>
      <c r="F764" s="59">
        <f t="shared" ref="F764:AH764" si="715">SUM(F765:F765)</f>
        <v>13</v>
      </c>
      <c r="G764" s="47">
        <f t="shared" si="715"/>
        <v>111.2</v>
      </c>
      <c r="H764" s="6">
        <f t="shared" si="715"/>
        <v>13</v>
      </c>
      <c r="I764" s="6"/>
      <c r="J764" s="6"/>
      <c r="K764" s="32">
        <f t="shared" si="715"/>
        <v>13</v>
      </c>
      <c r="L764" s="32">
        <f t="shared" si="715"/>
        <v>13</v>
      </c>
      <c r="M764" s="31">
        <f t="shared" si="715"/>
        <v>111.2</v>
      </c>
      <c r="N764" s="32">
        <f t="shared" si="715"/>
        <v>0</v>
      </c>
      <c r="O764" s="32">
        <f t="shared" si="715"/>
        <v>0</v>
      </c>
      <c r="P764" s="32">
        <f t="shared" si="715"/>
        <v>0</v>
      </c>
      <c r="Q764" s="31">
        <f t="shared" si="715"/>
        <v>111.2</v>
      </c>
      <c r="R764" s="48">
        <f t="shared" si="715"/>
        <v>0</v>
      </c>
      <c r="S764" s="48">
        <f t="shared" si="715"/>
        <v>0</v>
      </c>
      <c r="T764" s="19">
        <f t="shared" si="715"/>
        <v>12063865.6</v>
      </c>
      <c r="U764" s="19">
        <f t="shared" si="715"/>
        <v>10399052.15</v>
      </c>
      <c r="V764" s="19">
        <f t="shared" si="715"/>
        <v>6789309.2300000004</v>
      </c>
      <c r="W764" s="19">
        <f t="shared" si="715"/>
        <v>0</v>
      </c>
      <c r="X764" s="19">
        <f t="shared" si="715"/>
        <v>0</v>
      </c>
      <c r="Y764" s="19">
        <f t="shared" si="715"/>
        <v>3609742.92</v>
      </c>
      <c r="Z764" s="19">
        <f t="shared" si="715"/>
        <v>0</v>
      </c>
      <c r="AA764" s="19">
        <f t="shared" si="715"/>
        <v>0</v>
      </c>
      <c r="AB764" s="19">
        <f t="shared" si="715"/>
        <v>1664813.45</v>
      </c>
      <c r="AC764" s="19">
        <f t="shared" si="715"/>
        <v>1086919.57</v>
      </c>
      <c r="AD764" s="19">
        <f t="shared" si="715"/>
        <v>0</v>
      </c>
      <c r="AE764" s="19">
        <f t="shared" si="715"/>
        <v>0</v>
      </c>
      <c r="AF764" s="19">
        <f t="shared" si="715"/>
        <v>577893.88</v>
      </c>
      <c r="AG764" s="19">
        <f t="shared" si="715"/>
        <v>0</v>
      </c>
      <c r="AH764" s="19">
        <f t="shared" si="715"/>
        <v>0</v>
      </c>
      <c r="AI764" s="73">
        <v>0.86199999999999999</v>
      </c>
      <c r="AJ764" s="73">
        <f t="shared" si="711"/>
        <v>0.13800000000000001</v>
      </c>
      <c r="AK764" s="23">
        <f t="shared" si="708"/>
        <v>12063865.6</v>
      </c>
      <c r="AL764" s="23">
        <f t="shared" si="712"/>
        <v>10399052.15</v>
      </c>
      <c r="AM764" s="23">
        <f t="shared" si="713"/>
        <v>1664813.45</v>
      </c>
      <c r="AN764" s="74" t="b">
        <f t="shared" si="687"/>
        <v>1</v>
      </c>
      <c r="AO764" s="74" t="b">
        <f t="shared" si="688"/>
        <v>1</v>
      </c>
      <c r="AP764" s="74" t="b">
        <f t="shared" si="689"/>
        <v>1</v>
      </c>
      <c r="AQ764" s="6"/>
      <c r="AR764" s="29"/>
      <c r="AS764" s="29"/>
      <c r="AT764" t="b">
        <f t="shared" si="690"/>
        <v>1</v>
      </c>
      <c r="AU764" t="b">
        <f t="shared" si="691"/>
        <v>1</v>
      </c>
      <c r="AV764" t="b">
        <f t="shared" si="692"/>
        <v>1</v>
      </c>
      <c r="AW764" s="83">
        <f t="shared" si="705"/>
        <v>0.65</v>
      </c>
      <c r="AX764" s="83">
        <f t="shared" si="706"/>
        <v>0.65</v>
      </c>
      <c r="AY764" s="72" t="b">
        <f t="shared" si="707"/>
        <v>1</v>
      </c>
    </row>
    <row r="765" spans="1:51" ht="23.25" x14ac:dyDescent="0.35">
      <c r="A765" s="49">
        <v>322</v>
      </c>
      <c r="B765" s="77" t="s">
        <v>408</v>
      </c>
      <c r="C765" s="50">
        <v>931</v>
      </c>
      <c r="D765" s="51">
        <v>42941</v>
      </c>
      <c r="E765" s="52">
        <v>111.2</v>
      </c>
      <c r="F765" s="53">
        <v>13</v>
      </c>
      <c r="G765" s="52">
        <v>111.2</v>
      </c>
      <c r="H765" s="53">
        <v>13</v>
      </c>
      <c r="I765" s="54" t="s">
        <v>1168</v>
      </c>
      <c r="J765" s="54" t="s">
        <v>1169</v>
      </c>
      <c r="K765" s="55">
        <v>13</v>
      </c>
      <c r="L765" s="55">
        <v>13</v>
      </c>
      <c r="M765" s="56">
        <v>111.2</v>
      </c>
      <c r="N765" s="39"/>
      <c r="O765" s="39"/>
      <c r="P765" s="39"/>
      <c r="Q765" s="56">
        <v>111.2</v>
      </c>
      <c r="R765" s="57"/>
      <c r="S765" s="57"/>
      <c r="T765" s="18">
        <f>AK765</f>
        <v>12063865.6</v>
      </c>
      <c r="U765" s="18">
        <f>T765*AI765</f>
        <v>10399052.15</v>
      </c>
      <c r="V765" s="18">
        <v>6789309.2300000004</v>
      </c>
      <c r="W765" s="18">
        <v>0</v>
      </c>
      <c r="X765" s="18">
        <v>0</v>
      </c>
      <c r="Y765" s="18">
        <f>U765-V765</f>
        <v>3609742.92</v>
      </c>
      <c r="Z765" s="18">
        <v>0</v>
      </c>
      <c r="AA765" s="18">
        <v>0</v>
      </c>
      <c r="AB765" s="18">
        <f>T765-U765</f>
        <v>1664813.45</v>
      </c>
      <c r="AC765" s="18">
        <v>1086919.57</v>
      </c>
      <c r="AD765" s="18">
        <v>0</v>
      </c>
      <c r="AE765" s="18">
        <v>0</v>
      </c>
      <c r="AF765" s="18">
        <f>AB765-AC765</f>
        <v>577893.88</v>
      </c>
      <c r="AG765" s="18">
        <f>AB765-AC765-AF765</f>
        <v>0</v>
      </c>
      <c r="AH765" s="18">
        <v>0</v>
      </c>
      <c r="AI765" s="73">
        <v>0.86199999999999999</v>
      </c>
      <c r="AJ765" s="81">
        <f>1-AI765</f>
        <v>0.13800000000000001</v>
      </c>
      <c r="AK765" s="23">
        <f t="shared" si="708"/>
        <v>12063865.6</v>
      </c>
      <c r="AL765" s="22">
        <f>ROUND(AK765*AI765,2)</f>
        <v>10399052.15</v>
      </c>
      <c r="AM765" s="22">
        <f>AK765-AL765</f>
        <v>1664813.45</v>
      </c>
      <c r="AN765" s="74" t="b">
        <f t="shared" si="687"/>
        <v>1</v>
      </c>
      <c r="AO765" s="74" t="b">
        <f t="shared" si="688"/>
        <v>1</v>
      </c>
      <c r="AP765" s="74" t="b">
        <f t="shared" si="689"/>
        <v>1</v>
      </c>
      <c r="AQ765" s="5"/>
      <c r="AR765" s="28" t="s">
        <v>1152</v>
      </c>
      <c r="AS765" s="28">
        <v>2027</v>
      </c>
      <c r="AT765" t="b">
        <f t="shared" si="690"/>
        <v>1</v>
      </c>
      <c r="AU765" t="b">
        <f t="shared" si="691"/>
        <v>1</v>
      </c>
      <c r="AV765" t="b">
        <f t="shared" si="692"/>
        <v>1</v>
      </c>
      <c r="AW765" s="83">
        <f t="shared" si="705"/>
        <v>0.65</v>
      </c>
      <c r="AX765" s="83">
        <f t="shared" si="706"/>
        <v>0.65</v>
      </c>
      <c r="AY765" s="72" t="b">
        <f t="shared" si="707"/>
        <v>1</v>
      </c>
    </row>
    <row r="766" spans="1:51" s="14" customFormat="1" ht="20.25" customHeight="1" x14ac:dyDescent="0.35">
      <c r="A766" s="181" t="s">
        <v>528</v>
      </c>
      <c r="B766" s="181"/>
      <c r="C766" s="181"/>
      <c r="D766" s="181"/>
      <c r="E766" s="58">
        <f>SUM(E767:E806)</f>
        <v>11104.09</v>
      </c>
      <c r="F766" s="59">
        <f>SUM(F767:F806)</f>
        <v>702</v>
      </c>
      <c r="G766" s="47">
        <f>SUM(G767:G806)</f>
        <v>11102.59</v>
      </c>
      <c r="H766" s="6">
        <f>SUM(H767:H806)</f>
        <v>704</v>
      </c>
      <c r="I766" s="6"/>
      <c r="J766" s="6"/>
      <c r="K766" s="32">
        <f t="shared" ref="K766:AH766" si="716">SUM(K767:K806)</f>
        <v>704</v>
      </c>
      <c r="L766" s="32">
        <f t="shared" si="716"/>
        <v>704</v>
      </c>
      <c r="M766" s="31">
        <f t="shared" si="716"/>
        <v>11102.59</v>
      </c>
      <c r="N766" s="32">
        <f t="shared" si="716"/>
        <v>495</v>
      </c>
      <c r="O766" s="32">
        <f t="shared" si="716"/>
        <v>495</v>
      </c>
      <c r="P766" s="32">
        <f t="shared" si="716"/>
        <v>495</v>
      </c>
      <c r="Q766" s="31">
        <f t="shared" si="716"/>
        <v>11102.59</v>
      </c>
      <c r="R766" s="48">
        <f t="shared" si="716"/>
        <v>0</v>
      </c>
      <c r="S766" s="48">
        <f t="shared" si="716"/>
        <v>0</v>
      </c>
      <c r="T766" s="19">
        <f t="shared" si="716"/>
        <v>1204497783.9200001</v>
      </c>
      <c r="U766" s="19">
        <f t="shared" si="716"/>
        <v>904577835.72000003</v>
      </c>
      <c r="V766" s="19">
        <f t="shared" si="716"/>
        <v>23786476.77</v>
      </c>
      <c r="W766" s="19">
        <f t="shared" si="716"/>
        <v>0</v>
      </c>
      <c r="X766" s="19">
        <f t="shared" si="716"/>
        <v>0</v>
      </c>
      <c r="Y766" s="19">
        <f t="shared" si="716"/>
        <v>440395679.60000002</v>
      </c>
      <c r="Z766" s="19">
        <f t="shared" si="716"/>
        <v>440395679.35000002</v>
      </c>
      <c r="AA766" s="19">
        <f t="shared" si="716"/>
        <v>0</v>
      </c>
      <c r="AB766" s="19">
        <f t="shared" si="716"/>
        <v>299919948.19999999</v>
      </c>
      <c r="AC766" s="19">
        <f t="shared" si="716"/>
        <v>7886594.8300000001</v>
      </c>
      <c r="AD766" s="19">
        <f t="shared" si="716"/>
        <v>0</v>
      </c>
      <c r="AE766" s="19">
        <f t="shared" si="716"/>
        <v>0</v>
      </c>
      <c r="AF766" s="19">
        <f t="shared" si="716"/>
        <v>146016676.81</v>
      </c>
      <c r="AG766" s="19">
        <f t="shared" si="716"/>
        <v>146016676.56</v>
      </c>
      <c r="AH766" s="19">
        <f t="shared" si="716"/>
        <v>0</v>
      </c>
      <c r="AI766" s="73">
        <v>0.751</v>
      </c>
      <c r="AJ766" s="73">
        <f t="shared" ref="AJ766:AJ767" si="717">1-AI766</f>
        <v>0.249</v>
      </c>
      <c r="AK766" s="23">
        <f t="shared" si="708"/>
        <v>1204497783.9200001</v>
      </c>
      <c r="AL766" s="23">
        <f t="shared" ref="AL766:AL767" si="718">ROUND(AK766*AI766,2)</f>
        <v>904577835.72000003</v>
      </c>
      <c r="AM766" s="23">
        <f t="shared" ref="AM766:AM767" si="719">AK766-AL766</f>
        <v>299919948.19999999</v>
      </c>
      <c r="AN766" s="74" t="b">
        <f t="shared" si="687"/>
        <v>1</v>
      </c>
      <c r="AO766" s="74" t="b">
        <f t="shared" si="688"/>
        <v>1</v>
      </c>
      <c r="AP766" s="74" t="b">
        <f t="shared" si="689"/>
        <v>1</v>
      </c>
      <c r="AQ766" s="6"/>
      <c r="AR766" s="29"/>
      <c r="AS766" s="29"/>
      <c r="AT766" t="b">
        <f t="shared" si="690"/>
        <v>1</v>
      </c>
      <c r="AU766" t="b">
        <f t="shared" si="691"/>
        <v>1</v>
      </c>
      <c r="AV766" t="b">
        <f t="shared" si="692"/>
        <v>1</v>
      </c>
      <c r="AW766" s="83">
        <f t="shared" si="705"/>
        <v>0.03</v>
      </c>
      <c r="AX766" s="83">
        <f t="shared" si="706"/>
        <v>0.03</v>
      </c>
      <c r="AY766" s="72" t="b">
        <f t="shared" si="707"/>
        <v>1</v>
      </c>
    </row>
    <row r="767" spans="1:51" ht="23.25" x14ac:dyDescent="0.35">
      <c r="A767" s="49">
        <v>424</v>
      </c>
      <c r="B767" s="77" t="s">
        <v>529</v>
      </c>
      <c r="C767" s="50">
        <v>2309</v>
      </c>
      <c r="D767" s="51">
        <v>43430</v>
      </c>
      <c r="E767" s="52">
        <v>229</v>
      </c>
      <c r="F767" s="53">
        <v>11</v>
      </c>
      <c r="G767" s="52">
        <v>229</v>
      </c>
      <c r="H767" s="53">
        <v>11</v>
      </c>
      <c r="I767" s="54" t="s">
        <v>1169</v>
      </c>
      <c r="J767" s="54" t="s">
        <v>1170</v>
      </c>
      <c r="K767" s="55">
        <v>11</v>
      </c>
      <c r="L767" s="55">
        <v>11</v>
      </c>
      <c r="M767" s="56">
        <v>229</v>
      </c>
      <c r="N767" s="39"/>
      <c r="O767" s="39"/>
      <c r="P767" s="39"/>
      <c r="Q767" s="56">
        <v>229</v>
      </c>
      <c r="R767" s="57"/>
      <c r="S767" s="57"/>
      <c r="T767" s="18">
        <f t="shared" ref="T767" si="720">AK767</f>
        <v>24843752</v>
      </c>
      <c r="U767" s="18">
        <f t="shared" ref="U767:U806" si="721">T767*AI767</f>
        <v>18657657.75</v>
      </c>
      <c r="V767" s="18">
        <v>0</v>
      </c>
      <c r="W767" s="18">
        <v>0</v>
      </c>
      <c r="X767" s="18">
        <v>0</v>
      </c>
      <c r="Y767" s="18">
        <f t="shared" ref="Y767:Y806" si="722">U767*0.5</f>
        <v>9328828.8800000008</v>
      </c>
      <c r="Z767" s="18">
        <f t="shared" ref="Z767:Z806" si="723">U767-Y767</f>
        <v>9328828.8699999992</v>
      </c>
      <c r="AA767" s="18">
        <v>0</v>
      </c>
      <c r="AB767" s="18">
        <f t="shared" ref="AB767" si="724">T767-U767</f>
        <v>6186094.25</v>
      </c>
      <c r="AC767" s="18">
        <v>0</v>
      </c>
      <c r="AD767" s="18">
        <v>0</v>
      </c>
      <c r="AE767" s="18">
        <v>0</v>
      </c>
      <c r="AF767" s="18">
        <f t="shared" ref="AF767:AF806" si="725">AB767*0.5</f>
        <v>3093047.13</v>
      </c>
      <c r="AG767" s="18">
        <f t="shared" ref="AG767:AG806" si="726">AB767-AF767</f>
        <v>3093047.12</v>
      </c>
      <c r="AH767" s="18">
        <v>0</v>
      </c>
      <c r="AI767" s="73">
        <v>0.751</v>
      </c>
      <c r="AJ767" s="81">
        <f t="shared" si="717"/>
        <v>0.249</v>
      </c>
      <c r="AK767" s="23">
        <f t="shared" si="708"/>
        <v>24843752</v>
      </c>
      <c r="AL767" s="22">
        <f t="shared" si="718"/>
        <v>18657657.75</v>
      </c>
      <c r="AM767" s="22">
        <f t="shared" si="719"/>
        <v>6186094.25</v>
      </c>
      <c r="AN767" s="74" t="b">
        <f t="shared" si="687"/>
        <v>1</v>
      </c>
      <c r="AO767" s="74" t="b">
        <f t="shared" si="688"/>
        <v>1</v>
      </c>
      <c r="AP767" s="74" t="b">
        <f t="shared" si="689"/>
        <v>1</v>
      </c>
      <c r="AQ767" s="5"/>
      <c r="AR767" s="28" t="s">
        <v>1156</v>
      </c>
      <c r="AS767" s="28">
        <v>2026</v>
      </c>
      <c r="AT767" t="b">
        <f t="shared" si="690"/>
        <v>1</v>
      </c>
      <c r="AU767" t="b">
        <f t="shared" si="691"/>
        <v>1</v>
      </c>
      <c r="AV767" t="b">
        <f t="shared" si="692"/>
        <v>1</v>
      </c>
      <c r="AW767" s="83">
        <f t="shared" si="705"/>
        <v>0</v>
      </c>
      <c r="AX767" s="83">
        <f t="shared" si="706"/>
        <v>0</v>
      </c>
      <c r="AY767" s="72" t="b">
        <f t="shared" si="707"/>
        <v>1</v>
      </c>
    </row>
    <row r="768" spans="1:51" ht="23.25" x14ac:dyDescent="0.35">
      <c r="A768" s="49">
        <v>425</v>
      </c>
      <c r="B768" s="77" t="s">
        <v>530</v>
      </c>
      <c r="C768" s="50">
        <v>2004</v>
      </c>
      <c r="D768" s="51">
        <v>44124</v>
      </c>
      <c r="E768" s="52">
        <v>108.5</v>
      </c>
      <c r="F768" s="53">
        <v>9</v>
      </c>
      <c r="G768" s="52">
        <v>108.5</v>
      </c>
      <c r="H768" s="53">
        <v>9</v>
      </c>
      <c r="I768" s="54" t="s">
        <v>1169</v>
      </c>
      <c r="J768" s="54" t="s">
        <v>1170</v>
      </c>
      <c r="K768" s="55">
        <v>9</v>
      </c>
      <c r="L768" s="55">
        <v>9</v>
      </c>
      <c r="M768" s="56">
        <v>108.5</v>
      </c>
      <c r="N768" s="39"/>
      <c r="O768" s="39"/>
      <c r="P768" s="39"/>
      <c r="Q768" s="56">
        <v>108.5</v>
      </c>
      <c r="R768" s="57"/>
      <c r="S768" s="57"/>
      <c r="T768" s="18">
        <f t="shared" ref="T768:T806" si="727">AK768</f>
        <v>11770948</v>
      </c>
      <c r="U768" s="18">
        <f t="shared" si="721"/>
        <v>8839981.9499999993</v>
      </c>
      <c r="V768" s="18">
        <v>0</v>
      </c>
      <c r="W768" s="18">
        <v>0</v>
      </c>
      <c r="X768" s="18">
        <v>0</v>
      </c>
      <c r="Y768" s="18">
        <f t="shared" si="722"/>
        <v>4419990.9800000004</v>
      </c>
      <c r="Z768" s="18">
        <f t="shared" si="723"/>
        <v>4419990.97</v>
      </c>
      <c r="AA768" s="18">
        <v>0</v>
      </c>
      <c r="AB768" s="18">
        <f t="shared" ref="AB768:AB806" si="728">T768-U768</f>
        <v>2930966.05</v>
      </c>
      <c r="AC768" s="18">
        <v>0</v>
      </c>
      <c r="AD768" s="18">
        <v>0</v>
      </c>
      <c r="AE768" s="18">
        <v>0</v>
      </c>
      <c r="AF768" s="18">
        <f t="shared" si="725"/>
        <v>1465483.03</v>
      </c>
      <c r="AG768" s="18">
        <f t="shared" si="726"/>
        <v>1465483.02</v>
      </c>
      <c r="AH768" s="18">
        <v>0</v>
      </c>
      <c r="AI768" s="73">
        <v>0.751</v>
      </c>
      <c r="AJ768" s="81">
        <f t="shared" ref="AJ768:AJ798" si="729">1-AI768</f>
        <v>0.249</v>
      </c>
      <c r="AK768" s="23">
        <f t="shared" si="708"/>
        <v>11770948</v>
      </c>
      <c r="AL768" s="22">
        <f t="shared" ref="AL768:AL798" si="730">ROUND(AK768*AI768,2)</f>
        <v>8839981.9499999993</v>
      </c>
      <c r="AM768" s="22">
        <f t="shared" ref="AM768:AM798" si="731">AK768-AL768</f>
        <v>2930966.05</v>
      </c>
      <c r="AN768" s="74" t="b">
        <f t="shared" si="687"/>
        <v>1</v>
      </c>
      <c r="AO768" s="74" t="b">
        <f t="shared" si="688"/>
        <v>1</v>
      </c>
      <c r="AP768" s="74" t="b">
        <f t="shared" si="689"/>
        <v>1</v>
      </c>
      <c r="AQ768" s="5"/>
      <c r="AR768" s="28" t="s">
        <v>1156</v>
      </c>
      <c r="AS768" s="28">
        <v>2026</v>
      </c>
      <c r="AT768" t="b">
        <f t="shared" si="690"/>
        <v>1</v>
      </c>
      <c r="AU768" t="b">
        <f t="shared" si="691"/>
        <v>1</v>
      </c>
      <c r="AV768" t="b">
        <f t="shared" si="692"/>
        <v>1</v>
      </c>
      <c r="AW768" s="83">
        <f t="shared" si="705"/>
        <v>0</v>
      </c>
      <c r="AX768" s="83">
        <f t="shared" si="706"/>
        <v>0</v>
      </c>
      <c r="AY768" s="72" t="b">
        <f t="shared" si="707"/>
        <v>1</v>
      </c>
    </row>
    <row r="769" spans="1:51" ht="23.25" x14ac:dyDescent="0.35">
      <c r="A769" s="49">
        <v>426</v>
      </c>
      <c r="B769" s="77" t="s">
        <v>531</v>
      </c>
      <c r="C769" s="50">
        <v>2005</v>
      </c>
      <c r="D769" s="51">
        <v>44124</v>
      </c>
      <c r="E769" s="52">
        <v>562.4</v>
      </c>
      <c r="F769" s="53">
        <v>48</v>
      </c>
      <c r="G769" s="52">
        <v>562.4</v>
      </c>
      <c r="H769" s="53">
        <v>48</v>
      </c>
      <c r="I769" s="54" t="s">
        <v>1169</v>
      </c>
      <c r="J769" s="54" t="s">
        <v>1170</v>
      </c>
      <c r="K769" s="55">
        <v>48</v>
      </c>
      <c r="L769" s="55">
        <v>48</v>
      </c>
      <c r="M769" s="56">
        <v>562.4</v>
      </c>
      <c r="N769" s="39"/>
      <c r="O769" s="39"/>
      <c r="P769" s="39"/>
      <c r="Q769" s="56">
        <v>562.4</v>
      </c>
      <c r="R769" s="57"/>
      <c r="S769" s="57"/>
      <c r="T769" s="18">
        <f t="shared" si="727"/>
        <v>61013651.200000003</v>
      </c>
      <c r="U769" s="18">
        <f t="shared" si="721"/>
        <v>45821252.049999997</v>
      </c>
      <c r="V769" s="18">
        <v>0</v>
      </c>
      <c r="W769" s="18">
        <v>0</v>
      </c>
      <c r="X769" s="18">
        <v>0</v>
      </c>
      <c r="Y769" s="18">
        <f t="shared" si="722"/>
        <v>22910626.030000001</v>
      </c>
      <c r="Z769" s="18">
        <f t="shared" si="723"/>
        <v>22910626.02</v>
      </c>
      <c r="AA769" s="18">
        <v>0</v>
      </c>
      <c r="AB769" s="18">
        <f t="shared" si="728"/>
        <v>15192399.15</v>
      </c>
      <c r="AC769" s="18">
        <v>0</v>
      </c>
      <c r="AD769" s="18">
        <v>0</v>
      </c>
      <c r="AE769" s="18">
        <v>0</v>
      </c>
      <c r="AF769" s="18">
        <f t="shared" si="725"/>
        <v>7596199.5800000001</v>
      </c>
      <c r="AG769" s="18">
        <f t="shared" si="726"/>
        <v>7596199.5700000003</v>
      </c>
      <c r="AH769" s="18">
        <v>0</v>
      </c>
      <c r="AI769" s="73">
        <v>0.751</v>
      </c>
      <c r="AJ769" s="81">
        <f t="shared" si="729"/>
        <v>0.249</v>
      </c>
      <c r="AK769" s="23">
        <f t="shared" si="708"/>
        <v>61013651.200000003</v>
      </c>
      <c r="AL769" s="22">
        <f t="shared" si="730"/>
        <v>45821252.049999997</v>
      </c>
      <c r="AM769" s="22">
        <f t="shared" si="731"/>
        <v>15192399.15</v>
      </c>
      <c r="AN769" s="74" t="b">
        <f t="shared" si="687"/>
        <v>1</v>
      </c>
      <c r="AO769" s="74" t="b">
        <f t="shared" si="688"/>
        <v>1</v>
      </c>
      <c r="AP769" s="74" t="b">
        <f t="shared" si="689"/>
        <v>1</v>
      </c>
      <c r="AQ769" s="5"/>
      <c r="AR769" s="28" t="s">
        <v>1156</v>
      </c>
      <c r="AS769" s="28">
        <v>2026</v>
      </c>
      <c r="AT769" t="b">
        <f t="shared" si="690"/>
        <v>1</v>
      </c>
      <c r="AU769" t="b">
        <f t="shared" si="691"/>
        <v>1</v>
      </c>
      <c r="AV769" t="b">
        <f t="shared" si="692"/>
        <v>1</v>
      </c>
      <c r="AW769" s="83">
        <f t="shared" si="705"/>
        <v>0</v>
      </c>
      <c r="AX769" s="83">
        <f t="shared" si="706"/>
        <v>0</v>
      </c>
      <c r="AY769" s="72" t="b">
        <f t="shared" si="707"/>
        <v>1</v>
      </c>
    </row>
    <row r="770" spans="1:51" ht="23.25" x14ac:dyDescent="0.35">
      <c r="A770" s="49">
        <v>427</v>
      </c>
      <c r="B770" s="77" t="s">
        <v>532</v>
      </c>
      <c r="C770" s="50">
        <v>545</v>
      </c>
      <c r="D770" s="51">
        <v>44295</v>
      </c>
      <c r="E770" s="52">
        <v>114.1</v>
      </c>
      <c r="F770" s="53">
        <v>3</v>
      </c>
      <c r="G770" s="52">
        <v>114.1</v>
      </c>
      <c r="H770" s="53">
        <v>3</v>
      </c>
      <c r="I770" s="54" t="s">
        <v>1169</v>
      </c>
      <c r="J770" s="54" t="s">
        <v>1170</v>
      </c>
      <c r="K770" s="55">
        <v>3</v>
      </c>
      <c r="L770" s="55">
        <v>3</v>
      </c>
      <c r="M770" s="56">
        <v>114.1</v>
      </c>
      <c r="N770" s="39"/>
      <c r="O770" s="39"/>
      <c r="P770" s="39"/>
      <c r="Q770" s="56">
        <v>114.1</v>
      </c>
      <c r="R770" s="57"/>
      <c r="S770" s="57"/>
      <c r="T770" s="18">
        <f t="shared" si="727"/>
        <v>12378480.800000001</v>
      </c>
      <c r="U770" s="18">
        <f t="shared" si="721"/>
        <v>9296239.0800000001</v>
      </c>
      <c r="V770" s="18">
        <v>0</v>
      </c>
      <c r="W770" s="18">
        <v>0</v>
      </c>
      <c r="X770" s="18">
        <v>0</v>
      </c>
      <c r="Y770" s="18">
        <f t="shared" si="722"/>
        <v>4648119.54</v>
      </c>
      <c r="Z770" s="18">
        <f t="shared" si="723"/>
        <v>4648119.54</v>
      </c>
      <c r="AA770" s="18">
        <v>0</v>
      </c>
      <c r="AB770" s="18">
        <f t="shared" si="728"/>
        <v>3082241.72</v>
      </c>
      <c r="AC770" s="18">
        <v>0</v>
      </c>
      <c r="AD770" s="18">
        <v>0</v>
      </c>
      <c r="AE770" s="18">
        <v>0</v>
      </c>
      <c r="AF770" s="18">
        <f t="shared" si="725"/>
        <v>1541120.86</v>
      </c>
      <c r="AG770" s="18">
        <f t="shared" si="726"/>
        <v>1541120.86</v>
      </c>
      <c r="AH770" s="18">
        <v>0</v>
      </c>
      <c r="AI770" s="73">
        <v>0.751</v>
      </c>
      <c r="AJ770" s="81">
        <f t="shared" si="729"/>
        <v>0.249</v>
      </c>
      <c r="AK770" s="23">
        <f t="shared" si="708"/>
        <v>12378480.800000001</v>
      </c>
      <c r="AL770" s="22">
        <f t="shared" si="730"/>
        <v>9296239.0800000001</v>
      </c>
      <c r="AM770" s="22">
        <f t="shared" si="731"/>
        <v>3082241.72</v>
      </c>
      <c r="AN770" s="74" t="b">
        <f t="shared" si="687"/>
        <v>1</v>
      </c>
      <c r="AO770" s="74" t="b">
        <f t="shared" si="688"/>
        <v>1</v>
      </c>
      <c r="AP770" s="74" t="b">
        <f t="shared" si="689"/>
        <v>1</v>
      </c>
      <c r="AQ770" s="5"/>
      <c r="AR770" s="28" t="s">
        <v>1156</v>
      </c>
      <c r="AS770" s="28">
        <v>2026</v>
      </c>
      <c r="AT770" t="b">
        <f t="shared" si="690"/>
        <v>1</v>
      </c>
      <c r="AU770" t="b">
        <f t="shared" si="691"/>
        <v>1</v>
      </c>
      <c r="AV770" t="b">
        <f t="shared" si="692"/>
        <v>1</v>
      </c>
      <c r="AW770" s="83">
        <f t="shared" si="705"/>
        <v>0</v>
      </c>
      <c r="AX770" s="83">
        <f t="shared" si="706"/>
        <v>0</v>
      </c>
      <c r="AY770" s="72" t="b">
        <f t="shared" si="707"/>
        <v>1</v>
      </c>
    </row>
    <row r="771" spans="1:51" ht="23.25" x14ac:dyDescent="0.35">
      <c r="A771" s="49">
        <v>430</v>
      </c>
      <c r="B771" s="77" t="s">
        <v>533</v>
      </c>
      <c r="C771" s="50">
        <v>73</v>
      </c>
      <c r="D771" s="51">
        <v>43231</v>
      </c>
      <c r="E771" s="52">
        <v>429.2</v>
      </c>
      <c r="F771" s="53">
        <v>22</v>
      </c>
      <c r="G771" s="52">
        <v>429.2</v>
      </c>
      <c r="H771" s="53">
        <v>22</v>
      </c>
      <c r="I771" s="54" t="s">
        <v>1169</v>
      </c>
      <c r="J771" s="54" t="s">
        <v>1170</v>
      </c>
      <c r="K771" s="55">
        <v>22</v>
      </c>
      <c r="L771" s="55">
        <v>22</v>
      </c>
      <c r="M771" s="56">
        <v>429.2</v>
      </c>
      <c r="N771" s="39"/>
      <c r="O771" s="39"/>
      <c r="P771" s="39"/>
      <c r="Q771" s="56">
        <v>429.2</v>
      </c>
      <c r="R771" s="57"/>
      <c r="S771" s="57"/>
      <c r="T771" s="18">
        <f t="shared" si="727"/>
        <v>46563049.600000001</v>
      </c>
      <c r="U771" s="18">
        <f t="shared" si="721"/>
        <v>34968850.25</v>
      </c>
      <c r="V771" s="18">
        <v>0</v>
      </c>
      <c r="W771" s="18">
        <v>0</v>
      </c>
      <c r="X771" s="18">
        <v>0</v>
      </c>
      <c r="Y771" s="18">
        <f t="shared" si="722"/>
        <v>17484425.129999999</v>
      </c>
      <c r="Z771" s="18">
        <f t="shared" si="723"/>
        <v>17484425.120000001</v>
      </c>
      <c r="AA771" s="18">
        <v>0</v>
      </c>
      <c r="AB771" s="18">
        <f t="shared" si="728"/>
        <v>11594199.35</v>
      </c>
      <c r="AC771" s="18">
        <v>0</v>
      </c>
      <c r="AD771" s="18">
        <v>0</v>
      </c>
      <c r="AE771" s="18">
        <v>0</v>
      </c>
      <c r="AF771" s="18">
        <f t="shared" si="725"/>
        <v>5797099.6799999997</v>
      </c>
      <c r="AG771" s="18">
        <f t="shared" si="726"/>
        <v>5797099.6699999999</v>
      </c>
      <c r="AH771" s="18">
        <v>0</v>
      </c>
      <c r="AI771" s="73">
        <v>0.751</v>
      </c>
      <c r="AJ771" s="81">
        <f t="shared" si="729"/>
        <v>0.249</v>
      </c>
      <c r="AK771" s="23">
        <f t="shared" si="708"/>
        <v>46563049.600000001</v>
      </c>
      <c r="AL771" s="22">
        <f t="shared" si="730"/>
        <v>34968850.25</v>
      </c>
      <c r="AM771" s="22">
        <f t="shared" si="731"/>
        <v>11594199.35</v>
      </c>
      <c r="AN771" s="74" t="b">
        <f t="shared" ref="AN771:AN834" si="732">AK771=T771</f>
        <v>1</v>
      </c>
      <c r="AO771" s="74" t="b">
        <f t="shared" ref="AO771:AO834" si="733">AL771=U771</f>
        <v>1</v>
      </c>
      <c r="AP771" s="74" t="b">
        <f t="shared" ref="AP771:AP834" si="734">AM771=AB771</f>
        <v>1</v>
      </c>
      <c r="AQ771" s="5"/>
      <c r="AR771" s="28" t="s">
        <v>1156</v>
      </c>
      <c r="AS771" s="28">
        <v>2026</v>
      </c>
      <c r="AT771" t="b">
        <f t="shared" ref="AT771:AT834" si="735">T771=U771+AB771</f>
        <v>1</v>
      </c>
      <c r="AU771" t="b">
        <f t="shared" ref="AU771:AU834" si="736">U771=V771+W771+X771+Y771+Z771+AA771</f>
        <v>1</v>
      </c>
      <c r="AV771" t="b">
        <f t="shared" ref="AV771:AV834" si="737">AB771=AC771+AD771+AE771+AF771+AG771</f>
        <v>1</v>
      </c>
      <c r="AW771" s="83">
        <f t="shared" si="705"/>
        <v>0</v>
      </c>
      <c r="AX771" s="83">
        <f t="shared" si="706"/>
        <v>0</v>
      </c>
      <c r="AY771" s="72" t="b">
        <f t="shared" si="707"/>
        <v>1</v>
      </c>
    </row>
    <row r="772" spans="1:51" ht="23.25" x14ac:dyDescent="0.35">
      <c r="A772" s="49">
        <v>431</v>
      </c>
      <c r="B772" s="77" t="s">
        <v>534</v>
      </c>
      <c r="C772" s="50">
        <v>1222</v>
      </c>
      <c r="D772" s="51">
        <v>44406</v>
      </c>
      <c r="E772" s="52">
        <v>281.60000000000002</v>
      </c>
      <c r="F772" s="53">
        <v>19</v>
      </c>
      <c r="G772" s="52">
        <v>281.60000000000002</v>
      </c>
      <c r="H772" s="53">
        <v>19</v>
      </c>
      <c r="I772" s="54" t="s">
        <v>1169</v>
      </c>
      <c r="J772" s="54" t="s">
        <v>1170</v>
      </c>
      <c r="K772" s="55">
        <v>19</v>
      </c>
      <c r="L772" s="55">
        <v>19</v>
      </c>
      <c r="M772" s="56">
        <v>281.60000000000002</v>
      </c>
      <c r="N772" s="39"/>
      <c r="O772" s="39"/>
      <c r="P772" s="39"/>
      <c r="Q772" s="56">
        <v>281.60000000000002</v>
      </c>
      <c r="R772" s="57"/>
      <c r="S772" s="57"/>
      <c r="T772" s="18">
        <f t="shared" si="727"/>
        <v>30550220.800000001</v>
      </c>
      <c r="U772" s="18">
        <f t="shared" si="721"/>
        <v>22943215.82</v>
      </c>
      <c r="V772" s="18">
        <v>0</v>
      </c>
      <c r="W772" s="18">
        <v>0</v>
      </c>
      <c r="X772" s="18">
        <v>0</v>
      </c>
      <c r="Y772" s="18">
        <f t="shared" si="722"/>
        <v>11471607.91</v>
      </c>
      <c r="Z772" s="18">
        <f t="shared" si="723"/>
        <v>11471607.91</v>
      </c>
      <c r="AA772" s="18">
        <v>0</v>
      </c>
      <c r="AB772" s="18">
        <f t="shared" si="728"/>
        <v>7607004.9800000004</v>
      </c>
      <c r="AC772" s="18">
        <v>0</v>
      </c>
      <c r="AD772" s="18">
        <v>0</v>
      </c>
      <c r="AE772" s="18">
        <v>0</v>
      </c>
      <c r="AF772" s="18">
        <f t="shared" si="725"/>
        <v>3803502.49</v>
      </c>
      <c r="AG772" s="18">
        <f t="shared" si="726"/>
        <v>3803502.49</v>
      </c>
      <c r="AH772" s="18">
        <v>0</v>
      </c>
      <c r="AI772" s="73">
        <v>0.751</v>
      </c>
      <c r="AJ772" s="81">
        <f t="shared" si="729"/>
        <v>0.249</v>
      </c>
      <c r="AK772" s="23">
        <f t="shared" si="708"/>
        <v>30550220.800000001</v>
      </c>
      <c r="AL772" s="22">
        <f t="shared" si="730"/>
        <v>22943215.82</v>
      </c>
      <c r="AM772" s="22">
        <f t="shared" si="731"/>
        <v>7607004.9800000004</v>
      </c>
      <c r="AN772" s="74" t="b">
        <f t="shared" si="732"/>
        <v>1</v>
      </c>
      <c r="AO772" s="74" t="b">
        <f t="shared" si="733"/>
        <v>1</v>
      </c>
      <c r="AP772" s="74" t="b">
        <f t="shared" si="734"/>
        <v>1</v>
      </c>
      <c r="AQ772" s="5"/>
      <c r="AR772" s="28" t="s">
        <v>1156</v>
      </c>
      <c r="AS772" s="28">
        <v>2026</v>
      </c>
      <c r="AT772" t="b">
        <f t="shared" si="735"/>
        <v>1</v>
      </c>
      <c r="AU772" t="b">
        <f t="shared" si="736"/>
        <v>1</v>
      </c>
      <c r="AV772" t="b">
        <f t="shared" si="737"/>
        <v>1</v>
      </c>
      <c r="AW772" s="83">
        <f t="shared" si="705"/>
        <v>0</v>
      </c>
      <c r="AX772" s="83">
        <f t="shared" si="706"/>
        <v>0</v>
      </c>
      <c r="AY772" s="72" t="b">
        <f t="shared" si="707"/>
        <v>1</v>
      </c>
    </row>
    <row r="773" spans="1:51" ht="23.25" x14ac:dyDescent="0.35">
      <c r="A773" s="49">
        <v>432</v>
      </c>
      <c r="B773" s="77" t="s">
        <v>535</v>
      </c>
      <c r="C773" s="50">
        <v>1662</v>
      </c>
      <c r="D773" s="51">
        <v>44477</v>
      </c>
      <c r="E773" s="52">
        <v>136.19999999999999</v>
      </c>
      <c r="F773" s="53">
        <v>15</v>
      </c>
      <c r="G773" s="52">
        <v>136.19999999999999</v>
      </c>
      <c r="H773" s="53">
        <v>15</v>
      </c>
      <c r="I773" s="54" t="s">
        <v>1169</v>
      </c>
      <c r="J773" s="54" t="s">
        <v>1170</v>
      </c>
      <c r="K773" s="55">
        <v>15</v>
      </c>
      <c r="L773" s="55">
        <v>15</v>
      </c>
      <c r="M773" s="56">
        <v>136.19999999999999</v>
      </c>
      <c r="N773" s="39"/>
      <c r="O773" s="39"/>
      <c r="P773" s="39"/>
      <c r="Q773" s="56">
        <v>136.19999999999999</v>
      </c>
      <c r="R773" s="57"/>
      <c r="S773" s="57"/>
      <c r="T773" s="18">
        <f t="shared" si="727"/>
        <v>14776065.6</v>
      </c>
      <c r="U773" s="18">
        <f t="shared" si="721"/>
        <v>11096825.27</v>
      </c>
      <c r="V773" s="18">
        <v>0</v>
      </c>
      <c r="W773" s="18">
        <v>0</v>
      </c>
      <c r="X773" s="18">
        <v>0</v>
      </c>
      <c r="Y773" s="18">
        <f t="shared" si="722"/>
        <v>5548412.6399999997</v>
      </c>
      <c r="Z773" s="18">
        <f t="shared" si="723"/>
        <v>5548412.6299999999</v>
      </c>
      <c r="AA773" s="18">
        <v>0</v>
      </c>
      <c r="AB773" s="18">
        <f t="shared" si="728"/>
        <v>3679240.33</v>
      </c>
      <c r="AC773" s="18">
        <v>0</v>
      </c>
      <c r="AD773" s="18">
        <v>0</v>
      </c>
      <c r="AE773" s="18">
        <v>0</v>
      </c>
      <c r="AF773" s="18">
        <f t="shared" si="725"/>
        <v>1839620.17</v>
      </c>
      <c r="AG773" s="18">
        <f t="shared" si="726"/>
        <v>1839620.16</v>
      </c>
      <c r="AH773" s="18">
        <v>0</v>
      </c>
      <c r="AI773" s="73">
        <v>0.751</v>
      </c>
      <c r="AJ773" s="81">
        <f t="shared" si="729"/>
        <v>0.249</v>
      </c>
      <c r="AK773" s="23">
        <f t="shared" si="708"/>
        <v>14776065.6</v>
      </c>
      <c r="AL773" s="22">
        <f t="shared" si="730"/>
        <v>11096825.27</v>
      </c>
      <c r="AM773" s="22">
        <f t="shared" si="731"/>
        <v>3679240.33</v>
      </c>
      <c r="AN773" s="74" t="b">
        <f t="shared" si="732"/>
        <v>1</v>
      </c>
      <c r="AO773" s="74" t="b">
        <f t="shared" si="733"/>
        <v>1</v>
      </c>
      <c r="AP773" s="74" t="b">
        <f t="shared" si="734"/>
        <v>1</v>
      </c>
      <c r="AQ773" s="5"/>
      <c r="AR773" s="28" t="s">
        <v>1156</v>
      </c>
      <c r="AS773" s="28">
        <v>2026</v>
      </c>
      <c r="AT773" t="b">
        <f t="shared" si="735"/>
        <v>1</v>
      </c>
      <c r="AU773" t="b">
        <f t="shared" si="736"/>
        <v>1</v>
      </c>
      <c r="AV773" t="b">
        <f t="shared" si="737"/>
        <v>1</v>
      </c>
      <c r="AW773" s="83">
        <f t="shared" si="705"/>
        <v>0</v>
      </c>
      <c r="AX773" s="83">
        <f t="shared" si="706"/>
        <v>0</v>
      </c>
      <c r="AY773" s="72" t="b">
        <f t="shared" si="707"/>
        <v>1</v>
      </c>
    </row>
    <row r="774" spans="1:51" ht="23.25" x14ac:dyDescent="0.35">
      <c r="A774" s="49">
        <v>433</v>
      </c>
      <c r="B774" s="77" t="s">
        <v>536</v>
      </c>
      <c r="C774" s="50">
        <v>517</v>
      </c>
      <c r="D774" s="51">
        <v>43083</v>
      </c>
      <c r="E774" s="52">
        <v>399</v>
      </c>
      <c r="F774" s="53">
        <v>28</v>
      </c>
      <c r="G774" s="52">
        <v>399</v>
      </c>
      <c r="H774" s="53">
        <v>28</v>
      </c>
      <c r="I774" s="54" t="s">
        <v>1169</v>
      </c>
      <c r="J774" s="54" t="s">
        <v>1170</v>
      </c>
      <c r="K774" s="55">
        <v>28</v>
      </c>
      <c r="L774" s="55">
        <v>28</v>
      </c>
      <c r="M774" s="56">
        <v>399</v>
      </c>
      <c r="N774" s="39"/>
      <c r="O774" s="39"/>
      <c r="P774" s="39"/>
      <c r="Q774" s="56">
        <v>399</v>
      </c>
      <c r="R774" s="57"/>
      <c r="S774" s="57"/>
      <c r="T774" s="18">
        <f t="shared" si="727"/>
        <v>43286712</v>
      </c>
      <c r="U774" s="18">
        <f t="shared" si="721"/>
        <v>32508320.710000001</v>
      </c>
      <c r="V774" s="18">
        <v>0</v>
      </c>
      <c r="W774" s="18">
        <v>0</v>
      </c>
      <c r="X774" s="18">
        <v>0</v>
      </c>
      <c r="Y774" s="18">
        <f t="shared" si="722"/>
        <v>16254160.359999999</v>
      </c>
      <c r="Z774" s="18">
        <f t="shared" si="723"/>
        <v>16254160.35</v>
      </c>
      <c r="AA774" s="18">
        <v>0</v>
      </c>
      <c r="AB774" s="18">
        <f t="shared" si="728"/>
        <v>10778391.289999999</v>
      </c>
      <c r="AC774" s="18">
        <v>0</v>
      </c>
      <c r="AD774" s="18">
        <v>0</v>
      </c>
      <c r="AE774" s="18">
        <v>0</v>
      </c>
      <c r="AF774" s="18">
        <f t="shared" si="725"/>
        <v>5389195.6500000004</v>
      </c>
      <c r="AG774" s="18">
        <f t="shared" si="726"/>
        <v>5389195.6399999997</v>
      </c>
      <c r="AH774" s="18">
        <v>0</v>
      </c>
      <c r="AI774" s="73">
        <v>0.751</v>
      </c>
      <c r="AJ774" s="81">
        <f t="shared" si="729"/>
        <v>0.249</v>
      </c>
      <c r="AK774" s="23">
        <f t="shared" si="708"/>
        <v>43286712</v>
      </c>
      <c r="AL774" s="22">
        <f t="shared" si="730"/>
        <v>32508320.710000001</v>
      </c>
      <c r="AM774" s="22">
        <f t="shared" si="731"/>
        <v>10778391.289999999</v>
      </c>
      <c r="AN774" s="74" t="b">
        <f t="shared" si="732"/>
        <v>1</v>
      </c>
      <c r="AO774" s="74" t="b">
        <f t="shared" si="733"/>
        <v>1</v>
      </c>
      <c r="AP774" s="74" t="b">
        <f t="shared" si="734"/>
        <v>1</v>
      </c>
      <c r="AQ774" s="5"/>
      <c r="AR774" s="28" t="s">
        <v>1156</v>
      </c>
      <c r="AS774" s="28">
        <v>2026</v>
      </c>
      <c r="AT774" t="b">
        <f t="shared" si="735"/>
        <v>1</v>
      </c>
      <c r="AU774" t="b">
        <f t="shared" si="736"/>
        <v>1</v>
      </c>
      <c r="AV774" t="b">
        <f t="shared" si="737"/>
        <v>1</v>
      </c>
      <c r="AW774" s="83">
        <f t="shared" si="705"/>
        <v>0</v>
      </c>
      <c r="AX774" s="83">
        <f t="shared" si="706"/>
        <v>0</v>
      </c>
      <c r="AY774" s="72" t="b">
        <f t="shared" si="707"/>
        <v>1</v>
      </c>
    </row>
    <row r="775" spans="1:51" s="33" customFormat="1" ht="23.25" x14ac:dyDescent="0.35">
      <c r="A775" s="61">
        <v>434</v>
      </c>
      <c r="B775" s="78" t="s">
        <v>537</v>
      </c>
      <c r="C775" s="62">
        <v>67</v>
      </c>
      <c r="D775" s="63">
        <v>43518</v>
      </c>
      <c r="E775" s="64">
        <v>178.2</v>
      </c>
      <c r="F775" s="65">
        <v>17</v>
      </c>
      <c r="G775" s="64">
        <v>178.2</v>
      </c>
      <c r="H775" s="65">
        <v>17</v>
      </c>
      <c r="I775" s="54" t="s">
        <v>1169</v>
      </c>
      <c r="J775" s="54" t="s">
        <v>1170</v>
      </c>
      <c r="K775" s="66">
        <v>17</v>
      </c>
      <c r="L775" s="66">
        <v>17</v>
      </c>
      <c r="M775" s="67">
        <v>178.2</v>
      </c>
      <c r="N775" s="68"/>
      <c r="O775" s="68"/>
      <c r="P775" s="68"/>
      <c r="Q775" s="67">
        <v>178.2</v>
      </c>
      <c r="R775" s="69"/>
      <c r="S775" s="69"/>
      <c r="T775" s="34">
        <f t="shared" si="727"/>
        <v>19332561.600000001</v>
      </c>
      <c r="U775" s="34">
        <f t="shared" si="721"/>
        <v>14518753.76</v>
      </c>
      <c r="V775" s="34">
        <v>0</v>
      </c>
      <c r="W775" s="34">
        <v>0</v>
      </c>
      <c r="X775" s="34">
        <v>0</v>
      </c>
      <c r="Y775" s="34">
        <f t="shared" si="722"/>
        <v>7259376.8799999999</v>
      </c>
      <c r="Z775" s="34">
        <f t="shared" si="723"/>
        <v>7259376.8799999999</v>
      </c>
      <c r="AA775" s="34">
        <v>0</v>
      </c>
      <c r="AB775" s="34">
        <f t="shared" si="728"/>
        <v>4813807.84</v>
      </c>
      <c r="AC775" s="34">
        <v>0</v>
      </c>
      <c r="AD775" s="34">
        <v>0</v>
      </c>
      <c r="AE775" s="34">
        <v>0</v>
      </c>
      <c r="AF775" s="34">
        <f t="shared" si="725"/>
        <v>2406903.92</v>
      </c>
      <c r="AG775" s="34">
        <f t="shared" si="726"/>
        <v>2406903.92</v>
      </c>
      <c r="AH775" s="34">
        <v>0</v>
      </c>
      <c r="AI775" s="73">
        <v>0.751</v>
      </c>
      <c r="AJ775" s="82">
        <f t="shared" si="729"/>
        <v>0.249</v>
      </c>
      <c r="AK775" s="23">
        <f t="shared" si="708"/>
        <v>19332561.600000001</v>
      </c>
      <c r="AL775" s="35">
        <f t="shared" si="730"/>
        <v>14518753.76</v>
      </c>
      <c r="AM775" s="35">
        <f t="shared" si="731"/>
        <v>4813807.84</v>
      </c>
      <c r="AN775" s="74" t="b">
        <f t="shared" si="732"/>
        <v>1</v>
      </c>
      <c r="AO775" s="74" t="b">
        <f t="shared" si="733"/>
        <v>1</v>
      </c>
      <c r="AP775" s="74" t="b">
        <f t="shared" si="734"/>
        <v>1</v>
      </c>
      <c r="AQ775" s="28"/>
      <c r="AR775" s="28"/>
      <c r="AS775" s="28" t="s">
        <v>1154</v>
      </c>
      <c r="AT775" t="b">
        <f t="shared" si="735"/>
        <v>1</v>
      </c>
      <c r="AU775" t="b">
        <f t="shared" si="736"/>
        <v>1</v>
      </c>
      <c r="AV775" t="b">
        <f t="shared" si="737"/>
        <v>1</v>
      </c>
      <c r="AW775" s="83">
        <f t="shared" si="705"/>
        <v>0</v>
      </c>
      <c r="AX775" s="83">
        <f t="shared" si="706"/>
        <v>0</v>
      </c>
      <c r="AY775" s="72" t="b">
        <f t="shared" si="707"/>
        <v>1</v>
      </c>
    </row>
    <row r="776" spans="1:51" ht="23.25" x14ac:dyDescent="0.35">
      <c r="A776" s="49">
        <v>435</v>
      </c>
      <c r="B776" s="77" t="s">
        <v>538</v>
      </c>
      <c r="C776" s="50">
        <v>478</v>
      </c>
      <c r="D776" s="51">
        <v>44286</v>
      </c>
      <c r="E776" s="52">
        <v>680.1</v>
      </c>
      <c r="F776" s="53">
        <v>33</v>
      </c>
      <c r="G776" s="52">
        <v>680.1</v>
      </c>
      <c r="H776" s="53">
        <v>33</v>
      </c>
      <c r="I776" s="54" t="s">
        <v>1169</v>
      </c>
      <c r="J776" s="54" t="s">
        <v>1170</v>
      </c>
      <c r="K776" s="55">
        <v>33</v>
      </c>
      <c r="L776" s="55">
        <v>33</v>
      </c>
      <c r="M776" s="56">
        <v>680.1</v>
      </c>
      <c r="N776" s="39"/>
      <c r="O776" s="39"/>
      <c r="P776" s="39"/>
      <c r="Q776" s="56">
        <v>680.1</v>
      </c>
      <c r="R776" s="57"/>
      <c r="S776" s="57"/>
      <c r="T776" s="18">
        <f t="shared" si="727"/>
        <v>73782688.799999997</v>
      </c>
      <c r="U776" s="18">
        <f t="shared" si="721"/>
        <v>55410799.289999999</v>
      </c>
      <c r="V776" s="18">
        <v>0</v>
      </c>
      <c r="W776" s="18">
        <v>0</v>
      </c>
      <c r="X776" s="18">
        <v>0</v>
      </c>
      <c r="Y776" s="18">
        <f t="shared" si="722"/>
        <v>27705399.649999999</v>
      </c>
      <c r="Z776" s="18">
        <f t="shared" si="723"/>
        <v>27705399.640000001</v>
      </c>
      <c r="AA776" s="18">
        <v>0</v>
      </c>
      <c r="AB776" s="18">
        <f t="shared" si="728"/>
        <v>18371889.510000002</v>
      </c>
      <c r="AC776" s="18">
        <v>0</v>
      </c>
      <c r="AD776" s="18">
        <v>0</v>
      </c>
      <c r="AE776" s="18">
        <v>0</v>
      </c>
      <c r="AF776" s="18">
        <f t="shared" si="725"/>
        <v>9185944.7599999998</v>
      </c>
      <c r="AG776" s="18">
        <f t="shared" si="726"/>
        <v>9185944.75</v>
      </c>
      <c r="AH776" s="18">
        <v>0</v>
      </c>
      <c r="AI776" s="73">
        <v>0.751</v>
      </c>
      <c r="AJ776" s="81">
        <f t="shared" si="729"/>
        <v>0.249</v>
      </c>
      <c r="AK776" s="23">
        <f t="shared" si="708"/>
        <v>73782688.799999997</v>
      </c>
      <c r="AL776" s="22">
        <f t="shared" si="730"/>
        <v>55410799.289999999</v>
      </c>
      <c r="AM776" s="22">
        <f t="shared" si="731"/>
        <v>18371889.510000002</v>
      </c>
      <c r="AN776" s="74" t="b">
        <f t="shared" si="732"/>
        <v>1</v>
      </c>
      <c r="AO776" s="74" t="b">
        <f t="shared" si="733"/>
        <v>1</v>
      </c>
      <c r="AP776" s="74" t="b">
        <f t="shared" si="734"/>
        <v>1</v>
      </c>
      <c r="AQ776" s="5"/>
      <c r="AR776" s="28" t="s">
        <v>1156</v>
      </c>
      <c r="AS776" s="28">
        <v>2026</v>
      </c>
      <c r="AT776" t="b">
        <f t="shared" si="735"/>
        <v>1</v>
      </c>
      <c r="AU776" t="b">
        <f t="shared" si="736"/>
        <v>1</v>
      </c>
      <c r="AV776" t="b">
        <f t="shared" si="737"/>
        <v>1</v>
      </c>
      <c r="AW776" s="83">
        <f t="shared" si="705"/>
        <v>0</v>
      </c>
      <c r="AX776" s="83">
        <f t="shared" si="706"/>
        <v>0</v>
      </c>
      <c r="AY776" s="72" t="b">
        <f t="shared" si="707"/>
        <v>1</v>
      </c>
    </row>
    <row r="777" spans="1:51" ht="23.25" x14ac:dyDescent="0.35">
      <c r="A777" s="49">
        <v>436</v>
      </c>
      <c r="B777" s="77" t="s">
        <v>539</v>
      </c>
      <c r="C777" s="50">
        <v>1668</v>
      </c>
      <c r="D777" s="51">
        <v>44477</v>
      </c>
      <c r="E777" s="52">
        <v>99.6</v>
      </c>
      <c r="F777" s="53">
        <v>7</v>
      </c>
      <c r="G777" s="52">
        <v>99.6</v>
      </c>
      <c r="H777" s="53">
        <v>7</v>
      </c>
      <c r="I777" s="54" t="s">
        <v>1169</v>
      </c>
      <c r="J777" s="54" t="s">
        <v>1170</v>
      </c>
      <c r="K777" s="55">
        <v>7</v>
      </c>
      <c r="L777" s="55">
        <v>7</v>
      </c>
      <c r="M777" s="56">
        <v>99.6</v>
      </c>
      <c r="N777" s="39"/>
      <c r="O777" s="39"/>
      <c r="P777" s="39"/>
      <c r="Q777" s="56">
        <v>99.6</v>
      </c>
      <c r="R777" s="57"/>
      <c r="S777" s="57"/>
      <c r="T777" s="18">
        <f t="shared" si="727"/>
        <v>10805404.800000001</v>
      </c>
      <c r="U777" s="18">
        <f t="shared" si="721"/>
        <v>8114859</v>
      </c>
      <c r="V777" s="18">
        <v>0</v>
      </c>
      <c r="W777" s="18">
        <v>0</v>
      </c>
      <c r="X777" s="18">
        <v>0</v>
      </c>
      <c r="Y777" s="18">
        <f t="shared" si="722"/>
        <v>4057429.5</v>
      </c>
      <c r="Z777" s="18">
        <f t="shared" si="723"/>
        <v>4057429.5</v>
      </c>
      <c r="AA777" s="18">
        <v>0</v>
      </c>
      <c r="AB777" s="18">
        <f t="shared" si="728"/>
        <v>2690545.8</v>
      </c>
      <c r="AC777" s="18">
        <v>0</v>
      </c>
      <c r="AD777" s="18">
        <v>0</v>
      </c>
      <c r="AE777" s="18">
        <v>0</v>
      </c>
      <c r="AF777" s="18">
        <f t="shared" si="725"/>
        <v>1345272.9</v>
      </c>
      <c r="AG777" s="18">
        <f t="shared" si="726"/>
        <v>1345272.9</v>
      </c>
      <c r="AH777" s="18">
        <v>0</v>
      </c>
      <c r="AI777" s="73">
        <v>0.751</v>
      </c>
      <c r="AJ777" s="81">
        <f t="shared" si="729"/>
        <v>0.249</v>
      </c>
      <c r="AK777" s="23">
        <f t="shared" si="708"/>
        <v>10805404.800000001</v>
      </c>
      <c r="AL777" s="22">
        <f t="shared" si="730"/>
        <v>8114859</v>
      </c>
      <c r="AM777" s="22">
        <f t="shared" si="731"/>
        <v>2690545.8</v>
      </c>
      <c r="AN777" s="74" t="b">
        <f t="shared" si="732"/>
        <v>1</v>
      </c>
      <c r="AO777" s="74" t="b">
        <f t="shared" si="733"/>
        <v>1</v>
      </c>
      <c r="AP777" s="74" t="b">
        <f t="shared" si="734"/>
        <v>1</v>
      </c>
      <c r="AQ777" s="5"/>
      <c r="AR777" s="28" t="s">
        <v>1156</v>
      </c>
      <c r="AS777" s="28">
        <v>2026</v>
      </c>
      <c r="AT777" t="b">
        <f t="shared" si="735"/>
        <v>1</v>
      </c>
      <c r="AU777" t="b">
        <f t="shared" si="736"/>
        <v>1</v>
      </c>
      <c r="AV777" t="b">
        <f t="shared" si="737"/>
        <v>1</v>
      </c>
      <c r="AW777" s="83">
        <f t="shared" si="705"/>
        <v>0</v>
      </c>
      <c r="AX777" s="83">
        <f t="shared" si="706"/>
        <v>0</v>
      </c>
      <c r="AY777" s="72" t="b">
        <f t="shared" si="707"/>
        <v>1</v>
      </c>
    </row>
    <row r="778" spans="1:51" ht="43.5" customHeight="1" x14ac:dyDescent="0.35">
      <c r="A778" s="49">
        <v>437</v>
      </c>
      <c r="B778" s="77" t="s">
        <v>540</v>
      </c>
      <c r="C778" s="50">
        <v>1666</v>
      </c>
      <c r="D778" s="51">
        <v>44477</v>
      </c>
      <c r="E778" s="52">
        <v>87.8</v>
      </c>
      <c r="F778" s="53">
        <v>6</v>
      </c>
      <c r="G778" s="52">
        <v>87.8</v>
      </c>
      <c r="H778" s="53">
        <v>6</v>
      </c>
      <c r="I778" s="54" t="s">
        <v>1169</v>
      </c>
      <c r="J778" s="54" t="s">
        <v>1170</v>
      </c>
      <c r="K778" s="55">
        <v>6</v>
      </c>
      <c r="L778" s="55">
        <v>6</v>
      </c>
      <c r="M778" s="56">
        <v>87.8</v>
      </c>
      <c r="N778" s="39"/>
      <c r="O778" s="39"/>
      <c r="P778" s="39"/>
      <c r="Q778" s="56">
        <v>87.8</v>
      </c>
      <c r="R778" s="57"/>
      <c r="S778" s="57"/>
      <c r="T778" s="18">
        <f t="shared" si="727"/>
        <v>9525246.4000000004</v>
      </c>
      <c r="U778" s="18">
        <f t="shared" si="721"/>
        <v>7153460.0499999998</v>
      </c>
      <c r="V778" s="18">
        <v>0</v>
      </c>
      <c r="W778" s="18">
        <v>0</v>
      </c>
      <c r="X778" s="18">
        <v>0</v>
      </c>
      <c r="Y778" s="18">
        <f t="shared" si="722"/>
        <v>3576730.03</v>
      </c>
      <c r="Z778" s="18">
        <f t="shared" si="723"/>
        <v>3576730.02</v>
      </c>
      <c r="AA778" s="18">
        <v>0</v>
      </c>
      <c r="AB778" s="18">
        <f t="shared" si="728"/>
        <v>2371786.35</v>
      </c>
      <c r="AC778" s="18">
        <v>0</v>
      </c>
      <c r="AD778" s="18">
        <v>0</v>
      </c>
      <c r="AE778" s="18">
        <v>0</v>
      </c>
      <c r="AF778" s="18">
        <f t="shared" si="725"/>
        <v>1185893.18</v>
      </c>
      <c r="AG778" s="18">
        <f t="shared" si="726"/>
        <v>1185893.17</v>
      </c>
      <c r="AH778" s="18">
        <v>0</v>
      </c>
      <c r="AI778" s="73">
        <v>0.751</v>
      </c>
      <c r="AJ778" s="81">
        <f t="shared" si="729"/>
        <v>0.249</v>
      </c>
      <c r="AK778" s="23">
        <f t="shared" si="708"/>
        <v>9525246.4000000004</v>
      </c>
      <c r="AL778" s="22">
        <f t="shared" si="730"/>
        <v>7153460.0499999998</v>
      </c>
      <c r="AM778" s="22">
        <f t="shared" si="731"/>
        <v>2371786.35</v>
      </c>
      <c r="AN778" s="74" t="b">
        <f t="shared" si="732"/>
        <v>1</v>
      </c>
      <c r="AO778" s="74" t="b">
        <f t="shared" si="733"/>
        <v>1</v>
      </c>
      <c r="AP778" s="74" t="b">
        <f t="shared" si="734"/>
        <v>1</v>
      </c>
      <c r="AQ778" s="5"/>
      <c r="AR778" s="28" t="s">
        <v>1156</v>
      </c>
      <c r="AS778" s="28">
        <v>2026</v>
      </c>
      <c r="AT778" t="b">
        <f t="shared" si="735"/>
        <v>1</v>
      </c>
      <c r="AU778" t="b">
        <f t="shared" si="736"/>
        <v>1</v>
      </c>
      <c r="AV778" t="b">
        <f t="shared" si="737"/>
        <v>1</v>
      </c>
      <c r="AW778" s="83">
        <f t="shared" si="705"/>
        <v>0</v>
      </c>
      <c r="AX778" s="83">
        <f t="shared" si="706"/>
        <v>0</v>
      </c>
      <c r="AY778" s="72" t="b">
        <f t="shared" si="707"/>
        <v>1</v>
      </c>
    </row>
    <row r="779" spans="1:51" ht="23.25" x14ac:dyDescent="0.35">
      <c r="A779" s="49">
        <v>438</v>
      </c>
      <c r="B779" s="77" t="s">
        <v>541</v>
      </c>
      <c r="C779" s="50">
        <v>66</v>
      </c>
      <c r="D779" s="51">
        <v>43518</v>
      </c>
      <c r="E779" s="52">
        <v>388.6</v>
      </c>
      <c r="F779" s="53">
        <v>28</v>
      </c>
      <c r="G779" s="52">
        <v>388.6</v>
      </c>
      <c r="H779" s="53">
        <v>28</v>
      </c>
      <c r="I779" s="54" t="s">
        <v>1169</v>
      </c>
      <c r="J779" s="54" t="s">
        <v>1170</v>
      </c>
      <c r="K779" s="55">
        <v>28</v>
      </c>
      <c r="L779" s="55">
        <v>28</v>
      </c>
      <c r="M779" s="56">
        <v>388.6</v>
      </c>
      <c r="N779" s="39"/>
      <c r="O779" s="39"/>
      <c r="P779" s="39"/>
      <c r="Q779" s="56">
        <v>388.6</v>
      </c>
      <c r="R779" s="57"/>
      <c r="S779" s="57"/>
      <c r="T779" s="18">
        <f t="shared" si="727"/>
        <v>42158436.799999997</v>
      </c>
      <c r="U779" s="18">
        <f t="shared" si="721"/>
        <v>31660986.039999999</v>
      </c>
      <c r="V779" s="18">
        <v>0</v>
      </c>
      <c r="W779" s="18">
        <v>0</v>
      </c>
      <c r="X779" s="18">
        <v>0</v>
      </c>
      <c r="Y779" s="18">
        <f t="shared" si="722"/>
        <v>15830493.02</v>
      </c>
      <c r="Z779" s="18">
        <f t="shared" si="723"/>
        <v>15830493.02</v>
      </c>
      <c r="AA779" s="18">
        <v>0</v>
      </c>
      <c r="AB779" s="18">
        <f t="shared" si="728"/>
        <v>10497450.76</v>
      </c>
      <c r="AC779" s="18">
        <v>0</v>
      </c>
      <c r="AD779" s="18">
        <v>0</v>
      </c>
      <c r="AE779" s="18">
        <v>0</v>
      </c>
      <c r="AF779" s="18">
        <f t="shared" si="725"/>
        <v>5248725.38</v>
      </c>
      <c r="AG779" s="18">
        <f t="shared" si="726"/>
        <v>5248725.38</v>
      </c>
      <c r="AH779" s="18">
        <v>0</v>
      </c>
      <c r="AI779" s="73">
        <v>0.751</v>
      </c>
      <c r="AJ779" s="81">
        <f t="shared" si="729"/>
        <v>0.249</v>
      </c>
      <c r="AK779" s="23">
        <f t="shared" si="708"/>
        <v>42158436.799999997</v>
      </c>
      <c r="AL779" s="22">
        <f t="shared" si="730"/>
        <v>31660986.039999999</v>
      </c>
      <c r="AM779" s="22">
        <f t="shared" si="731"/>
        <v>10497450.76</v>
      </c>
      <c r="AN779" s="74" t="b">
        <f t="shared" si="732"/>
        <v>1</v>
      </c>
      <c r="AO779" s="74" t="b">
        <f t="shared" si="733"/>
        <v>1</v>
      </c>
      <c r="AP779" s="74" t="b">
        <f t="shared" si="734"/>
        <v>1</v>
      </c>
      <c r="AQ779" s="5"/>
      <c r="AR779" s="28" t="s">
        <v>1156</v>
      </c>
      <c r="AS779" s="28">
        <v>2026</v>
      </c>
      <c r="AT779" t="b">
        <f t="shared" si="735"/>
        <v>1</v>
      </c>
      <c r="AU779" t="b">
        <f t="shared" si="736"/>
        <v>1</v>
      </c>
      <c r="AV779" t="b">
        <f t="shared" si="737"/>
        <v>1</v>
      </c>
      <c r="AW779" s="83">
        <f t="shared" si="705"/>
        <v>0</v>
      </c>
      <c r="AX779" s="83">
        <f t="shared" si="706"/>
        <v>0</v>
      </c>
      <c r="AY779" s="72" t="b">
        <f t="shared" si="707"/>
        <v>1</v>
      </c>
    </row>
    <row r="780" spans="1:51" ht="23.25" x14ac:dyDescent="0.35">
      <c r="A780" s="49">
        <v>439</v>
      </c>
      <c r="B780" s="77" t="s">
        <v>542</v>
      </c>
      <c r="C780" s="50">
        <v>65</v>
      </c>
      <c r="D780" s="51">
        <v>43518</v>
      </c>
      <c r="E780" s="52">
        <v>288.7</v>
      </c>
      <c r="F780" s="53">
        <v>15</v>
      </c>
      <c r="G780" s="52">
        <v>235.6</v>
      </c>
      <c r="H780" s="53">
        <v>13</v>
      </c>
      <c r="I780" s="54" t="s">
        <v>1169</v>
      </c>
      <c r="J780" s="54" t="s">
        <v>1170</v>
      </c>
      <c r="K780" s="55">
        <v>13</v>
      </c>
      <c r="L780" s="55">
        <v>13</v>
      </c>
      <c r="M780" s="56">
        <v>235.6</v>
      </c>
      <c r="N780" s="39">
        <v>235.6</v>
      </c>
      <c r="O780" s="39">
        <v>235.6</v>
      </c>
      <c r="P780" s="39">
        <v>235.6</v>
      </c>
      <c r="Q780" s="56">
        <v>235.6</v>
      </c>
      <c r="R780" s="57"/>
      <c r="S780" s="57"/>
      <c r="T780" s="18">
        <f t="shared" si="727"/>
        <v>25559772.800000001</v>
      </c>
      <c r="U780" s="18">
        <f t="shared" si="721"/>
        <v>19195389.370000001</v>
      </c>
      <c r="V780" s="18">
        <v>0</v>
      </c>
      <c r="W780" s="18">
        <v>0</v>
      </c>
      <c r="X780" s="18">
        <v>0</v>
      </c>
      <c r="Y780" s="18">
        <f t="shared" si="722"/>
        <v>9597694.6899999995</v>
      </c>
      <c r="Z780" s="18">
        <f t="shared" si="723"/>
        <v>9597694.6799999997</v>
      </c>
      <c r="AA780" s="18">
        <v>0</v>
      </c>
      <c r="AB780" s="18">
        <f t="shared" si="728"/>
        <v>6364383.4299999997</v>
      </c>
      <c r="AC780" s="18">
        <v>0</v>
      </c>
      <c r="AD780" s="18">
        <v>0</v>
      </c>
      <c r="AE780" s="18">
        <v>0</v>
      </c>
      <c r="AF780" s="18">
        <f t="shared" si="725"/>
        <v>3182191.72</v>
      </c>
      <c r="AG780" s="18">
        <f t="shared" si="726"/>
        <v>3182191.71</v>
      </c>
      <c r="AH780" s="18">
        <v>0</v>
      </c>
      <c r="AI780" s="73">
        <v>0.751</v>
      </c>
      <c r="AJ780" s="81">
        <f t="shared" si="729"/>
        <v>0.249</v>
      </c>
      <c r="AK780" s="23">
        <f t="shared" si="708"/>
        <v>25559772.800000001</v>
      </c>
      <c r="AL780" s="22">
        <f t="shared" si="730"/>
        <v>19195389.370000001</v>
      </c>
      <c r="AM780" s="22">
        <f t="shared" si="731"/>
        <v>6364383.4299999997</v>
      </c>
      <c r="AN780" s="74" t="b">
        <f t="shared" si="732"/>
        <v>1</v>
      </c>
      <c r="AO780" s="74" t="b">
        <f t="shared" si="733"/>
        <v>1</v>
      </c>
      <c r="AP780" s="74" t="b">
        <f t="shared" si="734"/>
        <v>1</v>
      </c>
      <c r="AQ780" s="5"/>
      <c r="AR780" s="28" t="s">
        <v>1156</v>
      </c>
      <c r="AS780" s="28">
        <v>2026</v>
      </c>
      <c r="AT780" t="b">
        <f t="shared" si="735"/>
        <v>1</v>
      </c>
      <c r="AU780" t="b">
        <f t="shared" si="736"/>
        <v>1</v>
      </c>
      <c r="AV780" t="b">
        <f t="shared" si="737"/>
        <v>1</v>
      </c>
      <c r="AW780" s="83">
        <f t="shared" si="705"/>
        <v>0</v>
      </c>
      <c r="AX780" s="83">
        <f t="shared" si="706"/>
        <v>0</v>
      </c>
      <c r="AY780" s="72" t="b">
        <f t="shared" si="707"/>
        <v>1</v>
      </c>
    </row>
    <row r="781" spans="1:51" ht="23.25" x14ac:dyDescent="0.35">
      <c r="A781" s="49">
        <v>440</v>
      </c>
      <c r="B781" s="77" t="s">
        <v>543</v>
      </c>
      <c r="C781" s="50">
        <v>73</v>
      </c>
      <c r="D781" s="51">
        <v>43518</v>
      </c>
      <c r="E781" s="52">
        <v>298.2</v>
      </c>
      <c r="F781" s="53">
        <v>15</v>
      </c>
      <c r="G781" s="52">
        <v>259.7</v>
      </c>
      <c r="H781" s="53">
        <v>14</v>
      </c>
      <c r="I781" s="54" t="s">
        <v>1169</v>
      </c>
      <c r="J781" s="54" t="s">
        <v>1170</v>
      </c>
      <c r="K781" s="55">
        <v>14</v>
      </c>
      <c r="L781" s="55">
        <v>14</v>
      </c>
      <c r="M781" s="56">
        <v>259.7</v>
      </c>
      <c r="N781" s="39">
        <v>259.7</v>
      </c>
      <c r="O781" s="39">
        <v>259.7</v>
      </c>
      <c r="P781" s="39">
        <v>259.7</v>
      </c>
      <c r="Q781" s="56">
        <v>259.7</v>
      </c>
      <c r="R781" s="57"/>
      <c r="S781" s="57"/>
      <c r="T781" s="18">
        <f t="shared" si="727"/>
        <v>28174333.600000001</v>
      </c>
      <c r="U781" s="18">
        <f t="shared" si="721"/>
        <v>21158924.530000001</v>
      </c>
      <c r="V781" s="18">
        <v>0</v>
      </c>
      <c r="W781" s="18">
        <v>0</v>
      </c>
      <c r="X781" s="18">
        <v>0</v>
      </c>
      <c r="Y781" s="18">
        <f t="shared" si="722"/>
        <v>10579462.27</v>
      </c>
      <c r="Z781" s="18">
        <f t="shared" si="723"/>
        <v>10579462.26</v>
      </c>
      <c r="AA781" s="18">
        <v>0</v>
      </c>
      <c r="AB781" s="18">
        <f t="shared" si="728"/>
        <v>7015409.0700000003</v>
      </c>
      <c r="AC781" s="18">
        <v>0</v>
      </c>
      <c r="AD781" s="18">
        <v>0</v>
      </c>
      <c r="AE781" s="18">
        <v>0</v>
      </c>
      <c r="AF781" s="18">
        <f t="shared" si="725"/>
        <v>3507704.54</v>
      </c>
      <c r="AG781" s="18">
        <f t="shared" si="726"/>
        <v>3507704.53</v>
      </c>
      <c r="AH781" s="18">
        <v>0</v>
      </c>
      <c r="AI781" s="73">
        <v>0.751</v>
      </c>
      <c r="AJ781" s="81">
        <f t="shared" si="729"/>
        <v>0.249</v>
      </c>
      <c r="AK781" s="23">
        <f t="shared" si="708"/>
        <v>28174333.600000001</v>
      </c>
      <c r="AL781" s="22">
        <f t="shared" si="730"/>
        <v>21158924.530000001</v>
      </c>
      <c r="AM781" s="22">
        <f t="shared" si="731"/>
        <v>7015409.0700000003</v>
      </c>
      <c r="AN781" s="74" t="b">
        <f t="shared" si="732"/>
        <v>1</v>
      </c>
      <c r="AO781" s="74" t="b">
        <f t="shared" si="733"/>
        <v>1</v>
      </c>
      <c r="AP781" s="74" t="b">
        <f t="shared" si="734"/>
        <v>1</v>
      </c>
      <c r="AQ781" s="5"/>
      <c r="AR781" s="28" t="s">
        <v>1156</v>
      </c>
      <c r="AS781" s="28">
        <v>2026</v>
      </c>
      <c r="AT781" t="b">
        <f t="shared" si="735"/>
        <v>1</v>
      </c>
      <c r="AU781" t="b">
        <f t="shared" si="736"/>
        <v>1</v>
      </c>
      <c r="AV781" t="b">
        <f t="shared" si="737"/>
        <v>1</v>
      </c>
      <c r="AW781" s="83">
        <f t="shared" si="705"/>
        <v>0</v>
      </c>
      <c r="AX781" s="83">
        <f t="shared" si="706"/>
        <v>0</v>
      </c>
      <c r="AY781" s="72" t="b">
        <f t="shared" si="707"/>
        <v>1</v>
      </c>
    </row>
    <row r="782" spans="1:51" ht="23.25" x14ac:dyDescent="0.35">
      <c r="A782" s="49">
        <v>441</v>
      </c>
      <c r="B782" s="77" t="s">
        <v>544</v>
      </c>
      <c r="C782" s="50">
        <v>74</v>
      </c>
      <c r="D782" s="51">
        <v>43518</v>
      </c>
      <c r="E782" s="52">
        <v>702.4</v>
      </c>
      <c r="F782" s="53">
        <v>44</v>
      </c>
      <c r="G782" s="52">
        <v>702.4</v>
      </c>
      <c r="H782" s="53">
        <v>44</v>
      </c>
      <c r="I782" s="54" t="s">
        <v>1169</v>
      </c>
      <c r="J782" s="54" t="s">
        <v>1170</v>
      </c>
      <c r="K782" s="55">
        <v>44</v>
      </c>
      <c r="L782" s="55">
        <v>44</v>
      </c>
      <c r="M782" s="56">
        <v>702.4</v>
      </c>
      <c r="N782" s="39"/>
      <c r="O782" s="39"/>
      <c r="P782" s="39"/>
      <c r="Q782" s="56">
        <v>702.4</v>
      </c>
      <c r="R782" s="57"/>
      <c r="S782" s="57"/>
      <c r="T782" s="18">
        <f t="shared" si="727"/>
        <v>76201971.200000003</v>
      </c>
      <c r="U782" s="18">
        <f t="shared" si="721"/>
        <v>57227680.369999997</v>
      </c>
      <c r="V782" s="18">
        <v>0</v>
      </c>
      <c r="W782" s="18">
        <v>0</v>
      </c>
      <c r="X782" s="18">
        <v>0</v>
      </c>
      <c r="Y782" s="18">
        <f t="shared" si="722"/>
        <v>28613840.190000001</v>
      </c>
      <c r="Z782" s="18">
        <f t="shared" si="723"/>
        <v>28613840.18</v>
      </c>
      <c r="AA782" s="18">
        <v>0</v>
      </c>
      <c r="AB782" s="18">
        <f t="shared" si="728"/>
        <v>18974290.829999998</v>
      </c>
      <c r="AC782" s="18">
        <v>0</v>
      </c>
      <c r="AD782" s="18">
        <v>0</v>
      </c>
      <c r="AE782" s="18">
        <v>0</v>
      </c>
      <c r="AF782" s="18">
        <f t="shared" si="725"/>
        <v>9487145.4199999999</v>
      </c>
      <c r="AG782" s="18">
        <f t="shared" si="726"/>
        <v>9487145.4100000001</v>
      </c>
      <c r="AH782" s="18">
        <v>0</v>
      </c>
      <c r="AI782" s="73">
        <v>0.751</v>
      </c>
      <c r="AJ782" s="81">
        <f t="shared" si="729"/>
        <v>0.249</v>
      </c>
      <c r="AK782" s="23">
        <f t="shared" si="708"/>
        <v>76201971.200000003</v>
      </c>
      <c r="AL782" s="22">
        <f t="shared" si="730"/>
        <v>57227680.369999997</v>
      </c>
      <c r="AM782" s="22">
        <f t="shared" si="731"/>
        <v>18974290.829999998</v>
      </c>
      <c r="AN782" s="74" t="b">
        <f t="shared" si="732"/>
        <v>1</v>
      </c>
      <c r="AO782" s="74" t="b">
        <f t="shared" si="733"/>
        <v>1</v>
      </c>
      <c r="AP782" s="74" t="b">
        <f t="shared" si="734"/>
        <v>1</v>
      </c>
      <c r="AQ782" s="5"/>
      <c r="AR782" s="28" t="s">
        <v>1156</v>
      </c>
      <c r="AS782" s="28">
        <v>2026</v>
      </c>
      <c r="AT782" t="b">
        <f t="shared" si="735"/>
        <v>1</v>
      </c>
      <c r="AU782" t="b">
        <f t="shared" si="736"/>
        <v>1</v>
      </c>
      <c r="AV782" t="b">
        <f t="shared" si="737"/>
        <v>1</v>
      </c>
      <c r="AW782" s="83">
        <f t="shared" si="705"/>
        <v>0</v>
      </c>
      <c r="AX782" s="83">
        <f t="shared" si="706"/>
        <v>0</v>
      </c>
      <c r="AY782" s="72" t="b">
        <f t="shared" si="707"/>
        <v>1</v>
      </c>
    </row>
    <row r="783" spans="1:51" ht="23.25" x14ac:dyDescent="0.35">
      <c r="A783" s="49">
        <v>442</v>
      </c>
      <c r="B783" s="77" t="s">
        <v>545</v>
      </c>
      <c r="C783" s="50">
        <v>72</v>
      </c>
      <c r="D783" s="51">
        <v>43518</v>
      </c>
      <c r="E783" s="52">
        <v>361.6</v>
      </c>
      <c r="F783" s="53">
        <v>28</v>
      </c>
      <c r="G783" s="52">
        <v>451.7</v>
      </c>
      <c r="H783" s="53">
        <v>33</v>
      </c>
      <c r="I783" s="54" t="s">
        <v>1169</v>
      </c>
      <c r="J783" s="54" t="s">
        <v>1170</v>
      </c>
      <c r="K783" s="55">
        <v>33</v>
      </c>
      <c r="L783" s="55">
        <v>33</v>
      </c>
      <c r="M783" s="56">
        <v>451.7</v>
      </c>
      <c r="N783" s="39"/>
      <c r="O783" s="39"/>
      <c r="P783" s="39"/>
      <c r="Q783" s="56">
        <v>451.7</v>
      </c>
      <c r="R783" s="57"/>
      <c r="S783" s="57"/>
      <c r="T783" s="18">
        <f t="shared" si="727"/>
        <v>49004029.600000001</v>
      </c>
      <c r="U783" s="18">
        <f t="shared" si="721"/>
        <v>36802026.229999997</v>
      </c>
      <c r="V783" s="18">
        <v>0</v>
      </c>
      <c r="W783" s="18">
        <v>0</v>
      </c>
      <c r="X783" s="18">
        <v>0</v>
      </c>
      <c r="Y783" s="18">
        <f t="shared" si="722"/>
        <v>18401013.120000001</v>
      </c>
      <c r="Z783" s="18">
        <f t="shared" si="723"/>
        <v>18401013.109999999</v>
      </c>
      <c r="AA783" s="18">
        <v>0</v>
      </c>
      <c r="AB783" s="18">
        <f t="shared" si="728"/>
        <v>12202003.369999999</v>
      </c>
      <c r="AC783" s="18">
        <v>0</v>
      </c>
      <c r="AD783" s="18">
        <v>0</v>
      </c>
      <c r="AE783" s="18">
        <v>0</v>
      </c>
      <c r="AF783" s="18">
        <f t="shared" si="725"/>
        <v>6101001.6900000004</v>
      </c>
      <c r="AG783" s="18">
        <f t="shared" si="726"/>
        <v>6101001.6799999997</v>
      </c>
      <c r="AH783" s="18">
        <v>0</v>
      </c>
      <c r="AI783" s="73">
        <v>0.751</v>
      </c>
      <c r="AJ783" s="81">
        <f t="shared" si="729"/>
        <v>0.249</v>
      </c>
      <c r="AK783" s="23">
        <f t="shared" si="708"/>
        <v>49004029.600000001</v>
      </c>
      <c r="AL783" s="22">
        <f t="shared" si="730"/>
        <v>36802026.229999997</v>
      </c>
      <c r="AM783" s="22">
        <f t="shared" si="731"/>
        <v>12202003.369999999</v>
      </c>
      <c r="AN783" s="74" t="b">
        <f t="shared" si="732"/>
        <v>1</v>
      </c>
      <c r="AO783" s="74" t="b">
        <f t="shared" si="733"/>
        <v>1</v>
      </c>
      <c r="AP783" s="74" t="b">
        <f t="shared" si="734"/>
        <v>1</v>
      </c>
      <c r="AQ783" s="5"/>
      <c r="AR783" s="28" t="s">
        <v>1156</v>
      </c>
      <c r="AS783" s="28">
        <v>2026</v>
      </c>
      <c r="AT783" t="b">
        <f t="shared" si="735"/>
        <v>1</v>
      </c>
      <c r="AU783" t="b">
        <f t="shared" si="736"/>
        <v>1</v>
      </c>
      <c r="AV783" t="b">
        <f t="shared" si="737"/>
        <v>1</v>
      </c>
      <c r="AW783" s="83">
        <f t="shared" si="705"/>
        <v>0</v>
      </c>
      <c r="AX783" s="83">
        <f t="shared" si="706"/>
        <v>0</v>
      </c>
      <c r="AY783" s="72" t="b">
        <f t="shared" si="707"/>
        <v>1</v>
      </c>
    </row>
    <row r="784" spans="1:51" ht="23.25" x14ac:dyDescent="0.35">
      <c r="A784" s="49">
        <v>443</v>
      </c>
      <c r="B784" s="77" t="s">
        <v>546</v>
      </c>
      <c r="C784" s="50">
        <v>71</v>
      </c>
      <c r="D784" s="51">
        <v>43518</v>
      </c>
      <c r="E784" s="52">
        <v>328.9</v>
      </c>
      <c r="F784" s="53">
        <v>20</v>
      </c>
      <c r="G784" s="52">
        <v>328.9</v>
      </c>
      <c r="H784" s="53">
        <v>20</v>
      </c>
      <c r="I784" s="54" t="s">
        <v>1169</v>
      </c>
      <c r="J784" s="54" t="s">
        <v>1170</v>
      </c>
      <c r="K784" s="55">
        <v>20</v>
      </c>
      <c r="L784" s="55">
        <v>20</v>
      </c>
      <c r="M784" s="56">
        <v>328.9</v>
      </c>
      <c r="N784" s="39"/>
      <c r="O784" s="39"/>
      <c r="P784" s="39"/>
      <c r="Q784" s="56">
        <v>328.9</v>
      </c>
      <c r="R784" s="57"/>
      <c r="S784" s="57"/>
      <c r="T784" s="18">
        <f t="shared" si="727"/>
        <v>35681703.200000003</v>
      </c>
      <c r="U784" s="18">
        <f t="shared" si="721"/>
        <v>26796959.100000001</v>
      </c>
      <c r="V784" s="18">
        <v>0</v>
      </c>
      <c r="W784" s="18">
        <v>0</v>
      </c>
      <c r="X784" s="18">
        <v>0</v>
      </c>
      <c r="Y784" s="18">
        <f t="shared" si="722"/>
        <v>13398479.550000001</v>
      </c>
      <c r="Z784" s="18">
        <f t="shared" si="723"/>
        <v>13398479.550000001</v>
      </c>
      <c r="AA784" s="18">
        <v>0</v>
      </c>
      <c r="AB784" s="18">
        <f t="shared" si="728"/>
        <v>8884744.0999999996</v>
      </c>
      <c r="AC784" s="18">
        <v>0</v>
      </c>
      <c r="AD784" s="18">
        <v>0</v>
      </c>
      <c r="AE784" s="18">
        <v>0</v>
      </c>
      <c r="AF784" s="18">
        <f t="shared" si="725"/>
        <v>4442372.05</v>
      </c>
      <c r="AG784" s="18">
        <f t="shared" si="726"/>
        <v>4442372.05</v>
      </c>
      <c r="AH784" s="18">
        <v>0</v>
      </c>
      <c r="AI784" s="73">
        <v>0.751</v>
      </c>
      <c r="AJ784" s="81">
        <f t="shared" si="729"/>
        <v>0.249</v>
      </c>
      <c r="AK784" s="23">
        <f t="shared" si="708"/>
        <v>35681703.200000003</v>
      </c>
      <c r="AL784" s="22">
        <f t="shared" si="730"/>
        <v>26796959.100000001</v>
      </c>
      <c r="AM784" s="22">
        <f t="shared" si="731"/>
        <v>8884744.0999999996</v>
      </c>
      <c r="AN784" s="74" t="b">
        <f t="shared" si="732"/>
        <v>1</v>
      </c>
      <c r="AO784" s="74" t="b">
        <f t="shared" si="733"/>
        <v>1</v>
      </c>
      <c r="AP784" s="74" t="b">
        <f t="shared" si="734"/>
        <v>1</v>
      </c>
      <c r="AQ784" s="5"/>
      <c r="AR784" s="28" t="s">
        <v>1156</v>
      </c>
      <c r="AS784" s="28">
        <v>2026</v>
      </c>
      <c r="AT784" t="b">
        <f t="shared" si="735"/>
        <v>1</v>
      </c>
      <c r="AU784" t="b">
        <f t="shared" si="736"/>
        <v>1</v>
      </c>
      <c r="AV784" t="b">
        <f t="shared" si="737"/>
        <v>1</v>
      </c>
      <c r="AW784" s="83">
        <f t="shared" si="705"/>
        <v>0</v>
      </c>
      <c r="AX784" s="83">
        <f t="shared" si="706"/>
        <v>0</v>
      </c>
      <c r="AY784" s="72" t="b">
        <f t="shared" si="707"/>
        <v>1</v>
      </c>
    </row>
    <row r="785" spans="1:51" ht="23.25" x14ac:dyDescent="0.35">
      <c r="A785" s="49">
        <v>444</v>
      </c>
      <c r="B785" s="77" t="s">
        <v>547</v>
      </c>
      <c r="C785" s="50">
        <v>70</v>
      </c>
      <c r="D785" s="51">
        <v>43518</v>
      </c>
      <c r="E785" s="52">
        <v>359.9</v>
      </c>
      <c r="F785" s="53">
        <v>25</v>
      </c>
      <c r="G785" s="52">
        <v>359.9</v>
      </c>
      <c r="H785" s="53">
        <v>25</v>
      </c>
      <c r="I785" s="54" t="s">
        <v>1169</v>
      </c>
      <c r="J785" s="54" t="s">
        <v>1170</v>
      </c>
      <c r="K785" s="55">
        <v>25</v>
      </c>
      <c r="L785" s="55">
        <v>25</v>
      </c>
      <c r="M785" s="56">
        <v>359.9</v>
      </c>
      <c r="N785" s="39"/>
      <c r="O785" s="39"/>
      <c r="P785" s="39"/>
      <c r="Q785" s="56">
        <v>359.9</v>
      </c>
      <c r="R785" s="57"/>
      <c r="S785" s="57"/>
      <c r="T785" s="18">
        <f t="shared" si="727"/>
        <v>39044831.200000003</v>
      </c>
      <c r="U785" s="18">
        <f t="shared" si="721"/>
        <v>29322668.23</v>
      </c>
      <c r="V785" s="18">
        <v>0</v>
      </c>
      <c r="W785" s="18">
        <v>0</v>
      </c>
      <c r="X785" s="18">
        <v>0</v>
      </c>
      <c r="Y785" s="18">
        <f t="shared" si="722"/>
        <v>14661334.119999999</v>
      </c>
      <c r="Z785" s="18">
        <f t="shared" si="723"/>
        <v>14661334.109999999</v>
      </c>
      <c r="AA785" s="18">
        <v>0</v>
      </c>
      <c r="AB785" s="18">
        <f t="shared" si="728"/>
        <v>9722162.9700000007</v>
      </c>
      <c r="AC785" s="18">
        <v>0</v>
      </c>
      <c r="AD785" s="18">
        <v>0</v>
      </c>
      <c r="AE785" s="18">
        <v>0</v>
      </c>
      <c r="AF785" s="18">
        <f t="shared" si="725"/>
        <v>4861081.49</v>
      </c>
      <c r="AG785" s="18">
        <f t="shared" si="726"/>
        <v>4861081.4800000004</v>
      </c>
      <c r="AH785" s="18">
        <v>0</v>
      </c>
      <c r="AI785" s="73">
        <v>0.751</v>
      </c>
      <c r="AJ785" s="81">
        <f t="shared" si="729"/>
        <v>0.249</v>
      </c>
      <c r="AK785" s="23">
        <f t="shared" si="708"/>
        <v>39044831.200000003</v>
      </c>
      <c r="AL785" s="22">
        <f t="shared" si="730"/>
        <v>29322668.23</v>
      </c>
      <c r="AM785" s="22">
        <f t="shared" si="731"/>
        <v>9722162.9700000007</v>
      </c>
      <c r="AN785" s="74" t="b">
        <f t="shared" si="732"/>
        <v>1</v>
      </c>
      <c r="AO785" s="74" t="b">
        <f t="shared" si="733"/>
        <v>1</v>
      </c>
      <c r="AP785" s="74" t="b">
        <f t="shared" si="734"/>
        <v>1</v>
      </c>
      <c r="AQ785" s="5"/>
      <c r="AR785" s="28" t="s">
        <v>1156</v>
      </c>
      <c r="AS785" s="28">
        <v>2026</v>
      </c>
      <c r="AT785" t="b">
        <f t="shared" si="735"/>
        <v>1</v>
      </c>
      <c r="AU785" t="b">
        <f t="shared" si="736"/>
        <v>1</v>
      </c>
      <c r="AV785" t="b">
        <f t="shared" si="737"/>
        <v>1</v>
      </c>
      <c r="AW785" s="83">
        <f t="shared" si="705"/>
        <v>0</v>
      </c>
      <c r="AX785" s="83">
        <f t="shared" si="706"/>
        <v>0</v>
      </c>
      <c r="AY785" s="72" t="b">
        <f t="shared" si="707"/>
        <v>1</v>
      </c>
    </row>
    <row r="786" spans="1:51" ht="23.25" x14ac:dyDescent="0.35">
      <c r="A786" s="49">
        <v>445</v>
      </c>
      <c r="B786" s="77" t="s">
        <v>548</v>
      </c>
      <c r="C786" s="50">
        <v>80</v>
      </c>
      <c r="D786" s="51">
        <v>43518</v>
      </c>
      <c r="E786" s="52">
        <v>169.4</v>
      </c>
      <c r="F786" s="53">
        <v>11</v>
      </c>
      <c r="G786" s="52">
        <v>169.4</v>
      </c>
      <c r="H786" s="53">
        <v>11</v>
      </c>
      <c r="I786" s="54" t="s">
        <v>1169</v>
      </c>
      <c r="J786" s="54" t="s">
        <v>1170</v>
      </c>
      <c r="K786" s="55">
        <v>11</v>
      </c>
      <c r="L786" s="55">
        <v>11</v>
      </c>
      <c r="M786" s="56">
        <v>169.4</v>
      </c>
      <c r="N786" s="39"/>
      <c r="O786" s="39"/>
      <c r="P786" s="39"/>
      <c r="Q786" s="56">
        <v>169.4</v>
      </c>
      <c r="R786" s="57"/>
      <c r="S786" s="57"/>
      <c r="T786" s="18">
        <f t="shared" si="727"/>
        <v>18377867.199999999</v>
      </c>
      <c r="U786" s="18">
        <f t="shared" si="721"/>
        <v>13801778.27</v>
      </c>
      <c r="V786" s="18">
        <v>0</v>
      </c>
      <c r="W786" s="18">
        <v>0</v>
      </c>
      <c r="X786" s="18">
        <v>0</v>
      </c>
      <c r="Y786" s="18">
        <f t="shared" si="722"/>
        <v>6900889.1399999997</v>
      </c>
      <c r="Z786" s="18">
        <f t="shared" si="723"/>
        <v>6900889.1299999999</v>
      </c>
      <c r="AA786" s="18">
        <v>0</v>
      </c>
      <c r="AB786" s="18">
        <f t="shared" si="728"/>
        <v>4576088.93</v>
      </c>
      <c r="AC786" s="18">
        <v>0</v>
      </c>
      <c r="AD786" s="18">
        <v>0</v>
      </c>
      <c r="AE786" s="18">
        <v>0</v>
      </c>
      <c r="AF786" s="18">
        <f t="shared" si="725"/>
        <v>2288044.4700000002</v>
      </c>
      <c r="AG786" s="18">
        <f t="shared" si="726"/>
        <v>2288044.46</v>
      </c>
      <c r="AH786" s="18">
        <v>0</v>
      </c>
      <c r="AI786" s="73">
        <v>0.751</v>
      </c>
      <c r="AJ786" s="81">
        <f t="shared" si="729"/>
        <v>0.249</v>
      </c>
      <c r="AK786" s="23">
        <f t="shared" si="708"/>
        <v>18377867.199999999</v>
      </c>
      <c r="AL786" s="22">
        <f t="shared" si="730"/>
        <v>13801778.27</v>
      </c>
      <c r="AM786" s="22">
        <f t="shared" si="731"/>
        <v>4576088.93</v>
      </c>
      <c r="AN786" s="74" t="b">
        <f t="shared" si="732"/>
        <v>1</v>
      </c>
      <c r="AO786" s="74" t="b">
        <f t="shared" si="733"/>
        <v>1</v>
      </c>
      <c r="AP786" s="74" t="b">
        <f t="shared" si="734"/>
        <v>1</v>
      </c>
      <c r="AQ786" s="5"/>
      <c r="AR786" s="28" t="s">
        <v>1156</v>
      </c>
      <c r="AS786" s="28">
        <v>2026</v>
      </c>
      <c r="AT786" t="b">
        <f t="shared" si="735"/>
        <v>1</v>
      </c>
      <c r="AU786" t="b">
        <f t="shared" si="736"/>
        <v>1</v>
      </c>
      <c r="AV786" t="b">
        <f t="shared" si="737"/>
        <v>1</v>
      </c>
      <c r="AW786" s="83">
        <f t="shared" ref="AW786:AW849" si="738">V786/U786</f>
        <v>0</v>
      </c>
      <c r="AX786" s="83">
        <f t="shared" ref="AX786:AX849" si="739">AC786/AB786</f>
        <v>0</v>
      </c>
      <c r="AY786" s="72" t="b">
        <f t="shared" ref="AY786:AY849" si="740">AW786=AX786</f>
        <v>1</v>
      </c>
    </row>
    <row r="787" spans="1:51" ht="51.75" customHeight="1" x14ac:dyDescent="0.35">
      <c r="A787" s="49">
        <v>446</v>
      </c>
      <c r="B787" s="77" t="s">
        <v>549</v>
      </c>
      <c r="C787" s="50" t="s">
        <v>550</v>
      </c>
      <c r="D787" s="51">
        <v>44426</v>
      </c>
      <c r="E787" s="52">
        <v>657.6</v>
      </c>
      <c r="F787" s="53">
        <v>29</v>
      </c>
      <c r="G787" s="52">
        <v>657.6</v>
      </c>
      <c r="H787" s="53">
        <v>29</v>
      </c>
      <c r="I787" s="54" t="s">
        <v>1169</v>
      </c>
      <c r="J787" s="54" t="s">
        <v>1170</v>
      </c>
      <c r="K787" s="55">
        <v>29</v>
      </c>
      <c r="L787" s="55">
        <v>29</v>
      </c>
      <c r="M787" s="56">
        <v>657.6</v>
      </c>
      <c r="N787" s="39"/>
      <c r="O787" s="39"/>
      <c r="P787" s="39"/>
      <c r="Q787" s="56">
        <v>657.6</v>
      </c>
      <c r="R787" s="57"/>
      <c r="S787" s="57"/>
      <c r="T787" s="18">
        <f t="shared" si="727"/>
        <v>71341708.799999997</v>
      </c>
      <c r="U787" s="18">
        <f t="shared" si="721"/>
        <v>53577623.310000002</v>
      </c>
      <c r="V787" s="18">
        <v>0</v>
      </c>
      <c r="W787" s="18">
        <v>0</v>
      </c>
      <c r="X787" s="18">
        <v>0</v>
      </c>
      <c r="Y787" s="18">
        <f t="shared" si="722"/>
        <v>26788811.66</v>
      </c>
      <c r="Z787" s="18">
        <f t="shared" si="723"/>
        <v>26788811.649999999</v>
      </c>
      <c r="AA787" s="18">
        <v>0</v>
      </c>
      <c r="AB787" s="18">
        <f t="shared" si="728"/>
        <v>17764085.489999998</v>
      </c>
      <c r="AC787" s="18">
        <v>0</v>
      </c>
      <c r="AD787" s="18">
        <v>0</v>
      </c>
      <c r="AE787" s="18">
        <v>0</v>
      </c>
      <c r="AF787" s="18">
        <f t="shared" si="725"/>
        <v>8882042.75</v>
      </c>
      <c r="AG787" s="18">
        <f t="shared" si="726"/>
        <v>8882042.7400000002</v>
      </c>
      <c r="AH787" s="18">
        <v>0</v>
      </c>
      <c r="AI787" s="73">
        <v>0.751</v>
      </c>
      <c r="AJ787" s="81">
        <f t="shared" si="729"/>
        <v>0.249</v>
      </c>
      <c r="AK787" s="23">
        <f t="shared" ref="AK787:AK850" si="741">G787*108488</f>
        <v>71341708.799999997</v>
      </c>
      <c r="AL787" s="22">
        <f t="shared" si="730"/>
        <v>53577623.310000002</v>
      </c>
      <c r="AM787" s="22">
        <f t="shared" si="731"/>
        <v>17764085.489999998</v>
      </c>
      <c r="AN787" s="74" t="b">
        <f t="shared" si="732"/>
        <v>1</v>
      </c>
      <c r="AO787" s="74" t="b">
        <f t="shared" si="733"/>
        <v>1</v>
      </c>
      <c r="AP787" s="74" t="b">
        <f t="shared" si="734"/>
        <v>1</v>
      </c>
      <c r="AQ787" s="5"/>
      <c r="AR787" s="28" t="s">
        <v>1156</v>
      </c>
      <c r="AS787" s="28">
        <v>2026</v>
      </c>
      <c r="AT787" t="b">
        <f t="shared" si="735"/>
        <v>1</v>
      </c>
      <c r="AU787" t="b">
        <f t="shared" si="736"/>
        <v>1</v>
      </c>
      <c r="AV787" t="b">
        <f t="shared" si="737"/>
        <v>1</v>
      </c>
      <c r="AW787" s="83">
        <f t="shared" si="738"/>
        <v>0</v>
      </c>
      <c r="AX787" s="83">
        <f t="shared" si="739"/>
        <v>0</v>
      </c>
      <c r="AY787" s="72" t="b">
        <f t="shared" si="740"/>
        <v>1</v>
      </c>
    </row>
    <row r="788" spans="1:51" ht="23.25" x14ac:dyDescent="0.35">
      <c r="A788" s="49">
        <v>447</v>
      </c>
      <c r="B788" s="77" t="s">
        <v>551</v>
      </c>
      <c r="C788" s="50" t="s">
        <v>552</v>
      </c>
      <c r="D788" s="51">
        <v>43284</v>
      </c>
      <c r="E788" s="52">
        <v>219</v>
      </c>
      <c r="F788" s="53">
        <v>22</v>
      </c>
      <c r="G788" s="52">
        <v>219</v>
      </c>
      <c r="H788" s="53">
        <v>22</v>
      </c>
      <c r="I788" s="54" t="s">
        <v>1169</v>
      </c>
      <c r="J788" s="54" t="s">
        <v>1170</v>
      </c>
      <c r="K788" s="55">
        <v>22</v>
      </c>
      <c r="L788" s="55">
        <v>22</v>
      </c>
      <c r="M788" s="56">
        <v>219</v>
      </c>
      <c r="N788" s="39"/>
      <c r="O788" s="39"/>
      <c r="P788" s="39"/>
      <c r="Q788" s="56">
        <v>219</v>
      </c>
      <c r="R788" s="57"/>
      <c r="S788" s="57"/>
      <c r="T788" s="18">
        <f t="shared" si="727"/>
        <v>23758872</v>
      </c>
      <c r="U788" s="18">
        <f t="shared" si="721"/>
        <v>17842912.870000001</v>
      </c>
      <c r="V788" s="18">
        <v>0</v>
      </c>
      <c r="W788" s="18">
        <v>0</v>
      </c>
      <c r="X788" s="18">
        <v>0</v>
      </c>
      <c r="Y788" s="18">
        <f t="shared" si="722"/>
        <v>8921456.4399999995</v>
      </c>
      <c r="Z788" s="18">
        <f t="shared" si="723"/>
        <v>8921456.4299999997</v>
      </c>
      <c r="AA788" s="18">
        <v>0</v>
      </c>
      <c r="AB788" s="18">
        <f t="shared" si="728"/>
        <v>5915959.1299999999</v>
      </c>
      <c r="AC788" s="18">
        <v>0</v>
      </c>
      <c r="AD788" s="18">
        <v>0</v>
      </c>
      <c r="AE788" s="18">
        <v>0</v>
      </c>
      <c r="AF788" s="18">
        <f t="shared" si="725"/>
        <v>2957979.57</v>
      </c>
      <c r="AG788" s="18">
        <f t="shared" si="726"/>
        <v>2957979.56</v>
      </c>
      <c r="AH788" s="18">
        <v>0</v>
      </c>
      <c r="AI788" s="73">
        <v>0.751</v>
      </c>
      <c r="AJ788" s="81">
        <f t="shared" si="729"/>
        <v>0.249</v>
      </c>
      <c r="AK788" s="23">
        <f t="shared" si="741"/>
        <v>23758872</v>
      </c>
      <c r="AL788" s="22">
        <f t="shared" si="730"/>
        <v>17842912.870000001</v>
      </c>
      <c r="AM788" s="22">
        <f t="shared" si="731"/>
        <v>5915959.1299999999</v>
      </c>
      <c r="AN788" s="74" t="b">
        <f t="shared" si="732"/>
        <v>1</v>
      </c>
      <c r="AO788" s="74" t="b">
        <f t="shared" si="733"/>
        <v>1</v>
      </c>
      <c r="AP788" s="74" t="b">
        <f t="shared" si="734"/>
        <v>1</v>
      </c>
      <c r="AQ788" s="5"/>
      <c r="AR788" s="28" t="s">
        <v>1156</v>
      </c>
      <c r="AS788" s="28">
        <v>2026</v>
      </c>
      <c r="AT788" t="b">
        <f t="shared" si="735"/>
        <v>1</v>
      </c>
      <c r="AU788" t="b">
        <f t="shared" si="736"/>
        <v>1</v>
      </c>
      <c r="AV788" t="b">
        <f t="shared" si="737"/>
        <v>1</v>
      </c>
      <c r="AW788" s="83">
        <f t="shared" si="738"/>
        <v>0</v>
      </c>
      <c r="AX788" s="83">
        <f t="shared" si="739"/>
        <v>0</v>
      </c>
      <c r="AY788" s="72" t="b">
        <f t="shared" si="740"/>
        <v>1</v>
      </c>
    </row>
    <row r="789" spans="1:51" ht="23.25" x14ac:dyDescent="0.35">
      <c r="A789" s="49">
        <v>448</v>
      </c>
      <c r="B789" s="77" t="s">
        <v>553</v>
      </c>
      <c r="C789" s="50">
        <v>46</v>
      </c>
      <c r="D789" s="51">
        <v>43510</v>
      </c>
      <c r="E789" s="52">
        <v>837.7</v>
      </c>
      <c r="F789" s="53">
        <v>35</v>
      </c>
      <c r="G789" s="52">
        <v>837.7</v>
      </c>
      <c r="H789" s="53">
        <v>35</v>
      </c>
      <c r="I789" s="54" t="s">
        <v>1169</v>
      </c>
      <c r="J789" s="54" t="s">
        <v>1170</v>
      </c>
      <c r="K789" s="55">
        <v>35</v>
      </c>
      <c r="L789" s="55">
        <v>35</v>
      </c>
      <c r="M789" s="56">
        <v>837.7</v>
      </c>
      <c r="N789" s="39"/>
      <c r="O789" s="39"/>
      <c r="P789" s="39"/>
      <c r="Q789" s="56">
        <v>837.7</v>
      </c>
      <c r="R789" s="57"/>
      <c r="S789" s="57"/>
      <c r="T789" s="18">
        <f t="shared" si="727"/>
        <v>90880397.599999994</v>
      </c>
      <c r="U789" s="18">
        <f t="shared" si="721"/>
        <v>68251178.599999994</v>
      </c>
      <c r="V789" s="18">
        <v>23786476.77</v>
      </c>
      <c r="W789" s="18">
        <v>0</v>
      </c>
      <c r="X789" s="18">
        <v>0</v>
      </c>
      <c r="Y789" s="18">
        <f>(U789-V789)*0.5</f>
        <v>22232350.920000002</v>
      </c>
      <c r="Z789" s="18">
        <f>U789-V789-Y789</f>
        <v>22232350.91</v>
      </c>
      <c r="AA789" s="18">
        <v>0</v>
      </c>
      <c r="AB789" s="18">
        <f t="shared" si="728"/>
        <v>22629219</v>
      </c>
      <c r="AC789" s="18">
        <v>7886594.8300000001</v>
      </c>
      <c r="AD789" s="18">
        <v>0</v>
      </c>
      <c r="AE789" s="18">
        <v>0</v>
      </c>
      <c r="AF789" s="18">
        <f>(AB789-AC789)*0.5</f>
        <v>7371312.0899999999</v>
      </c>
      <c r="AG789" s="18">
        <f>AB789-AC789-AF789</f>
        <v>7371312.0800000001</v>
      </c>
      <c r="AH789" s="18">
        <v>0</v>
      </c>
      <c r="AI789" s="73">
        <v>0.751</v>
      </c>
      <c r="AJ789" s="81">
        <f t="shared" si="729"/>
        <v>0.249</v>
      </c>
      <c r="AK789" s="23">
        <f t="shared" si="741"/>
        <v>90880397.599999994</v>
      </c>
      <c r="AL789" s="22">
        <f t="shared" si="730"/>
        <v>68251178.599999994</v>
      </c>
      <c r="AM789" s="22">
        <f t="shared" si="731"/>
        <v>22629219</v>
      </c>
      <c r="AN789" s="74" t="b">
        <f t="shared" si="732"/>
        <v>1</v>
      </c>
      <c r="AO789" s="74" t="b">
        <f t="shared" si="733"/>
        <v>1</v>
      </c>
      <c r="AP789" s="74" t="b">
        <f t="shared" si="734"/>
        <v>1</v>
      </c>
      <c r="AQ789" s="5"/>
      <c r="AR789" s="28" t="s">
        <v>1156</v>
      </c>
      <c r="AS789" s="28">
        <v>2026</v>
      </c>
      <c r="AT789" t="b">
        <f t="shared" si="735"/>
        <v>1</v>
      </c>
      <c r="AU789" t="b">
        <f t="shared" si="736"/>
        <v>1</v>
      </c>
      <c r="AV789" t="b">
        <f t="shared" si="737"/>
        <v>1</v>
      </c>
      <c r="AW789" s="83">
        <f t="shared" si="738"/>
        <v>0.35</v>
      </c>
      <c r="AX789" s="83">
        <f t="shared" si="739"/>
        <v>0.35</v>
      </c>
      <c r="AY789" s="72" t="b">
        <f t="shared" si="740"/>
        <v>1</v>
      </c>
    </row>
    <row r="790" spans="1:51" ht="23.25" x14ac:dyDescent="0.35">
      <c r="A790" s="49">
        <v>449</v>
      </c>
      <c r="B790" s="77" t="s">
        <v>554</v>
      </c>
      <c r="C790" s="50">
        <v>477</v>
      </c>
      <c r="D790" s="51">
        <v>44286</v>
      </c>
      <c r="E790" s="52">
        <v>116.1</v>
      </c>
      <c r="F790" s="53">
        <v>9</v>
      </c>
      <c r="G790" s="52">
        <v>116.1</v>
      </c>
      <c r="H790" s="53">
        <v>9</v>
      </c>
      <c r="I790" s="54" t="s">
        <v>1169</v>
      </c>
      <c r="J790" s="54" t="s">
        <v>1170</v>
      </c>
      <c r="K790" s="55">
        <v>9</v>
      </c>
      <c r="L790" s="55">
        <v>9</v>
      </c>
      <c r="M790" s="56">
        <v>116.1</v>
      </c>
      <c r="N790" s="39"/>
      <c r="O790" s="39"/>
      <c r="P790" s="39"/>
      <c r="Q790" s="56">
        <v>116.1</v>
      </c>
      <c r="R790" s="57"/>
      <c r="S790" s="57"/>
      <c r="T790" s="18">
        <f t="shared" si="727"/>
        <v>12595456.800000001</v>
      </c>
      <c r="U790" s="18">
        <f t="shared" si="721"/>
        <v>9459188.0600000005</v>
      </c>
      <c r="V790" s="18">
        <v>0</v>
      </c>
      <c r="W790" s="18">
        <v>0</v>
      </c>
      <c r="X790" s="18">
        <v>0</v>
      </c>
      <c r="Y790" s="18">
        <f t="shared" si="722"/>
        <v>4729594.03</v>
      </c>
      <c r="Z790" s="18">
        <f t="shared" si="723"/>
        <v>4729594.03</v>
      </c>
      <c r="AA790" s="18">
        <v>0</v>
      </c>
      <c r="AB790" s="18">
        <f t="shared" si="728"/>
        <v>3136268.74</v>
      </c>
      <c r="AC790" s="18">
        <v>0</v>
      </c>
      <c r="AD790" s="18">
        <v>0</v>
      </c>
      <c r="AE790" s="18">
        <v>0</v>
      </c>
      <c r="AF790" s="18">
        <f t="shared" si="725"/>
        <v>1568134.37</v>
      </c>
      <c r="AG790" s="18">
        <f t="shared" si="726"/>
        <v>1568134.37</v>
      </c>
      <c r="AH790" s="18">
        <v>0</v>
      </c>
      <c r="AI790" s="73">
        <v>0.751</v>
      </c>
      <c r="AJ790" s="81">
        <f t="shared" si="729"/>
        <v>0.249</v>
      </c>
      <c r="AK790" s="23">
        <f t="shared" si="741"/>
        <v>12595456.800000001</v>
      </c>
      <c r="AL790" s="22">
        <f t="shared" si="730"/>
        <v>9459188.0600000005</v>
      </c>
      <c r="AM790" s="22">
        <f t="shared" si="731"/>
        <v>3136268.74</v>
      </c>
      <c r="AN790" s="74" t="b">
        <f t="shared" si="732"/>
        <v>1</v>
      </c>
      <c r="AO790" s="74" t="b">
        <f t="shared" si="733"/>
        <v>1</v>
      </c>
      <c r="AP790" s="74" t="b">
        <f t="shared" si="734"/>
        <v>1</v>
      </c>
      <c r="AQ790" s="5"/>
      <c r="AR790" s="28" t="s">
        <v>1156</v>
      </c>
      <c r="AS790" s="28">
        <v>2026</v>
      </c>
      <c r="AT790" t="b">
        <f t="shared" si="735"/>
        <v>1</v>
      </c>
      <c r="AU790" t="b">
        <f t="shared" si="736"/>
        <v>1</v>
      </c>
      <c r="AV790" t="b">
        <f t="shared" si="737"/>
        <v>1</v>
      </c>
      <c r="AW790" s="83">
        <f t="shared" si="738"/>
        <v>0</v>
      </c>
      <c r="AX790" s="83">
        <f t="shared" si="739"/>
        <v>0</v>
      </c>
      <c r="AY790" s="72" t="b">
        <f t="shared" si="740"/>
        <v>1</v>
      </c>
    </row>
    <row r="791" spans="1:51" ht="23.25" x14ac:dyDescent="0.35">
      <c r="A791" s="49">
        <v>450</v>
      </c>
      <c r="B791" s="77" t="s">
        <v>555</v>
      </c>
      <c r="C791" s="50">
        <v>1928</v>
      </c>
      <c r="D791" s="51">
        <v>43769</v>
      </c>
      <c r="E791" s="52">
        <v>70.8</v>
      </c>
      <c r="F791" s="53">
        <v>3</v>
      </c>
      <c r="G791" s="52">
        <v>70.8</v>
      </c>
      <c r="H791" s="53">
        <v>3</v>
      </c>
      <c r="I791" s="54" t="s">
        <v>1169</v>
      </c>
      <c r="J791" s="54" t="s">
        <v>1170</v>
      </c>
      <c r="K791" s="55">
        <v>3</v>
      </c>
      <c r="L791" s="55">
        <v>3</v>
      </c>
      <c r="M791" s="56">
        <v>70.8</v>
      </c>
      <c r="N791" s="39"/>
      <c r="O791" s="39"/>
      <c r="P791" s="39"/>
      <c r="Q791" s="56">
        <v>70.8</v>
      </c>
      <c r="R791" s="57"/>
      <c r="S791" s="57"/>
      <c r="T791" s="18">
        <f t="shared" si="727"/>
        <v>7680950.4000000004</v>
      </c>
      <c r="U791" s="18">
        <f t="shared" si="721"/>
        <v>5768393.75</v>
      </c>
      <c r="V791" s="18">
        <v>0</v>
      </c>
      <c r="W791" s="18">
        <v>0</v>
      </c>
      <c r="X791" s="18">
        <v>0</v>
      </c>
      <c r="Y791" s="18">
        <f t="shared" si="722"/>
        <v>2884196.88</v>
      </c>
      <c r="Z791" s="18">
        <f t="shared" si="723"/>
        <v>2884196.87</v>
      </c>
      <c r="AA791" s="18">
        <v>0</v>
      </c>
      <c r="AB791" s="18">
        <f t="shared" si="728"/>
        <v>1912556.65</v>
      </c>
      <c r="AC791" s="18">
        <v>0</v>
      </c>
      <c r="AD791" s="18">
        <v>0</v>
      </c>
      <c r="AE791" s="18">
        <v>0</v>
      </c>
      <c r="AF791" s="18">
        <f t="shared" si="725"/>
        <v>956278.33</v>
      </c>
      <c r="AG791" s="18">
        <f t="shared" si="726"/>
        <v>956278.32</v>
      </c>
      <c r="AH791" s="18">
        <v>0</v>
      </c>
      <c r="AI791" s="73">
        <v>0.751</v>
      </c>
      <c r="AJ791" s="81">
        <f t="shared" si="729"/>
        <v>0.249</v>
      </c>
      <c r="AK791" s="23">
        <f t="shared" si="741"/>
        <v>7680950.4000000004</v>
      </c>
      <c r="AL791" s="22">
        <f t="shared" si="730"/>
        <v>5768393.75</v>
      </c>
      <c r="AM791" s="22">
        <f t="shared" si="731"/>
        <v>1912556.65</v>
      </c>
      <c r="AN791" s="74" t="b">
        <f t="shared" si="732"/>
        <v>1</v>
      </c>
      <c r="AO791" s="74" t="b">
        <f t="shared" si="733"/>
        <v>1</v>
      </c>
      <c r="AP791" s="74" t="b">
        <f t="shared" si="734"/>
        <v>1</v>
      </c>
      <c r="AQ791" s="5"/>
      <c r="AR791" s="28" t="s">
        <v>1156</v>
      </c>
      <c r="AS791" s="28">
        <v>2026</v>
      </c>
      <c r="AT791" t="b">
        <f t="shared" si="735"/>
        <v>1</v>
      </c>
      <c r="AU791" t="b">
        <f t="shared" si="736"/>
        <v>1</v>
      </c>
      <c r="AV791" t="b">
        <f t="shared" si="737"/>
        <v>1</v>
      </c>
      <c r="AW791" s="83">
        <f t="shared" si="738"/>
        <v>0</v>
      </c>
      <c r="AX791" s="83">
        <f t="shared" si="739"/>
        <v>0</v>
      </c>
      <c r="AY791" s="72" t="b">
        <f t="shared" si="740"/>
        <v>1</v>
      </c>
    </row>
    <row r="792" spans="1:51" ht="23.25" x14ac:dyDescent="0.35">
      <c r="A792" s="49">
        <v>451</v>
      </c>
      <c r="B792" s="77" t="s">
        <v>556</v>
      </c>
      <c r="C792" s="50">
        <v>543</v>
      </c>
      <c r="D792" s="51">
        <v>43769</v>
      </c>
      <c r="E792" s="52">
        <v>203</v>
      </c>
      <c r="F792" s="53">
        <v>6</v>
      </c>
      <c r="G792" s="52">
        <v>203</v>
      </c>
      <c r="H792" s="53">
        <v>6</v>
      </c>
      <c r="I792" s="54" t="s">
        <v>1169</v>
      </c>
      <c r="J792" s="54" t="s">
        <v>1170</v>
      </c>
      <c r="K792" s="55">
        <v>6</v>
      </c>
      <c r="L792" s="55">
        <v>6</v>
      </c>
      <c r="M792" s="56">
        <v>203</v>
      </c>
      <c r="N792" s="39"/>
      <c r="O792" s="39"/>
      <c r="P792" s="39"/>
      <c r="Q792" s="56">
        <v>203</v>
      </c>
      <c r="R792" s="57"/>
      <c r="S792" s="57"/>
      <c r="T792" s="18">
        <f t="shared" si="727"/>
        <v>22023064</v>
      </c>
      <c r="U792" s="18">
        <f t="shared" si="721"/>
        <v>16539321.060000001</v>
      </c>
      <c r="V792" s="18">
        <v>0</v>
      </c>
      <c r="W792" s="18">
        <v>0</v>
      </c>
      <c r="X792" s="18">
        <v>0</v>
      </c>
      <c r="Y792" s="18">
        <f t="shared" si="722"/>
        <v>8269660.5300000003</v>
      </c>
      <c r="Z792" s="18">
        <f t="shared" si="723"/>
        <v>8269660.5300000003</v>
      </c>
      <c r="AA792" s="18">
        <v>0</v>
      </c>
      <c r="AB792" s="18">
        <f t="shared" si="728"/>
        <v>5483742.9400000004</v>
      </c>
      <c r="AC792" s="18">
        <v>0</v>
      </c>
      <c r="AD792" s="18">
        <v>0</v>
      </c>
      <c r="AE792" s="18">
        <v>0</v>
      </c>
      <c r="AF792" s="18">
        <f t="shared" si="725"/>
        <v>2741871.47</v>
      </c>
      <c r="AG792" s="18">
        <f t="shared" si="726"/>
        <v>2741871.47</v>
      </c>
      <c r="AH792" s="18">
        <v>0</v>
      </c>
      <c r="AI792" s="73">
        <v>0.751</v>
      </c>
      <c r="AJ792" s="81">
        <f t="shared" si="729"/>
        <v>0.249</v>
      </c>
      <c r="AK792" s="23">
        <f t="shared" si="741"/>
        <v>22023064</v>
      </c>
      <c r="AL792" s="22">
        <f t="shared" si="730"/>
        <v>16539321.060000001</v>
      </c>
      <c r="AM792" s="22">
        <f t="shared" si="731"/>
        <v>5483742.9400000004</v>
      </c>
      <c r="AN792" s="74" t="b">
        <f t="shared" si="732"/>
        <v>1</v>
      </c>
      <c r="AO792" s="74" t="b">
        <f t="shared" si="733"/>
        <v>1</v>
      </c>
      <c r="AP792" s="74" t="b">
        <f t="shared" si="734"/>
        <v>1</v>
      </c>
      <c r="AQ792" s="5"/>
      <c r="AR792" s="28" t="s">
        <v>1156</v>
      </c>
      <c r="AS792" s="28">
        <v>2026</v>
      </c>
      <c r="AT792" t="b">
        <f t="shared" si="735"/>
        <v>1</v>
      </c>
      <c r="AU792" t="b">
        <f t="shared" si="736"/>
        <v>1</v>
      </c>
      <c r="AV792" t="b">
        <f t="shared" si="737"/>
        <v>1</v>
      </c>
      <c r="AW792" s="83">
        <f t="shared" si="738"/>
        <v>0</v>
      </c>
      <c r="AX792" s="83">
        <f t="shared" si="739"/>
        <v>0</v>
      </c>
      <c r="AY792" s="72" t="b">
        <f t="shared" si="740"/>
        <v>1</v>
      </c>
    </row>
    <row r="793" spans="1:51" ht="23.25" x14ac:dyDescent="0.35">
      <c r="A793" s="49">
        <v>452</v>
      </c>
      <c r="B793" s="77" t="s">
        <v>557</v>
      </c>
      <c r="C793" s="50">
        <v>476</v>
      </c>
      <c r="D793" s="51">
        <v>44286</v>
      </c>
      <c r="E793" s="52">
        <v>254.99</v>
      </c>
      <c r="F793" s="53">
        <v>16</v>
      </c>
      <c r="G793" s="52">
        <v>254.99</v>
      </c>
      <c r="H793" s="53">
        <v>16</v>
      </c>
      <c r="I793" s="54" t="s">
        <v>1169</v>
      </c>
      <c r="J793" s="54" t="s">
        <v>1170</v>
      </c>
      <c r="K793" s="55">
        <v>16</v>
      </c>
      <c r="L793" s="55">
        <v>16</v>
      </c>
      <c r="M793" s="56">
        <v>254.99</v>
      </c>
      <c r="N793" s="39"/>
      <c r="O793" s="39"/>
      <c r="P793" s="39"/>
      <c r="Q793" s="56">
        <v>254.99</v>
      </c>
      <c r="R793" s="57"/>
      <c r="S793" s="57"/>
      <c r="T793" s="18">
        <f t="shared" si="727"/>
        <v>27663355.120000001</v>
      </c>
      <c r="U793" s="18">
        <f t="shared" si="721"/>
        <v>20775179.699999999</v>
      </c>
      <c r="V793" s="18">
        <v>0</v>
      </c>
      <c r="W793" s="18">
        <v>0</v>
      </c>
      <c r="X793" s="18">
        <v>0</v>
      </c>
      <c r="Y793" s="18">
        <f t="shared" si="722"/>
        <v>10387589.85</v>
      </c>
      <c r="Z793" s="18">
        <f t="shared" si="723"/>
        <v>10387589.85</v>
      </c>
      <c r="AA793" s="18">
        <v>0</v>
      </c>
      <c r="AB793" s="18">
        <f t="shared" si="728"/>
        <v>6888175.4199999999</v>
      </c>
      <c r="AC793" s="18">
        <v>0</v>
      </c>
      <c r="AD793" s="18">
        <v>0</v>
      </c>
      <c r="AE793" s="18">
        <v>0</v>
      </c>
      <c r="AF793" s="18">
        <f t="shared" si="725"/>
        <v>3444087.71</v>
      </c>
      <c r="AG793" s="18">
        <f t="shared" si="726"/>
        <v>3444087.71</v>
      </c>
      <c r="AH793" s="18">
        <v>0</v>
      </c>
      <c r="AI793" s="73">
        <v>0.751</v>
      </c>
      <c r="AJ793" s="81">
        <f t="shared" si="729"/>
        <v>0.249</v>
      </c>
      <c r="AK793" s="23">
        <f t="shared" si="741"/>
        <v>27663355.120000001</v>
      </c>
      <c r="AL793" s="22">
        <f t="shared" si="730"/>
        <v>20775179.699999999</v>
      </c>
      <c r="AM793" s="22">
        <f t="shared" si="731"/>
        <v>6888175.4199999999</v>
      </c>
      <c r="AN793" s="74" t="b">
        <f t="shared" si="732"/>
        <v>1</v>
      </c>
      <c r="AO793" s="74" t="b">
        <f t="shared" si="733"/>
        <v>1</v>
      </c>
      <c r="AP793" s="74" t="b">
        <f t="shared" si="734"/>
        <v>1</v>
      </c>
      <c r="AQ793" s="5"/>
      <c r="AR793" s="28" t="s">
        <v>1156</v>
      </c>
      <c r="AS793" s="28">
        <v>2026</v>
      </c>
      <c r="AT793" t="b">
        <f t="shared" si="735"/>
        <v>1</v>
      </c>
      <c r="AU793" t="b">
        <f t="shared" si="736"/>
        <v>1</v>
      </c>
      <c r="AV793" t="b">
        <f t="shared" si="737"/>
        <v>1</v>
      </c>
      <c r="AW793" s="83">
        <f t="shared" si="738"/>
        <v>0</v>
      </c>
      <c r="AX793" s="83">
        <f t="shared" si="739"/>
        <v>0</v>
      </c>
      <c r="AY793" s="72" t="b">
        <f t="shared" si="740"/>
        <v>1</v>
      </c>
    </row>
    <row r="794" spans="1:51" ht="23.25" x14ac:dyDescent="0.35">
      <c r="A794" s="49">
        <v>453</v>
      </c>
      <c r="B794" s="77" t="s">
        <v>558</v>
      </c>
      <c r="C794" s="50">
        <v>1667</v>
      </c>
      <c r="D794" s="51">
        <v>44477</v>
      </c>
      <c r="E794" s="52">
        <v>258.10000000000002</v>
      </c>
      <c r="F794" s="53">
        <v>9</v>
      </c>
      <c r="G794" s="52">
        <v>258.10000000000002</v>
      </c>
      <c r="H794" s="53">
        <v>9</v>
      </c>
      <c r="I794" s="54" t="s">
        <v>1169</v>
      </c>
      <c r="J794" s="54" t="s">
        <v>1170</v>
      </c>
      <c r="K794" s="55">
        <v>9</v>
      </c>
      <c r="L794" s="55">
        <v>9</v>
      </c>
      <c r="M794" s="56">
        <v>258.10000000000002</v>
      </c>
      <c r="N794" s="39"/>
      <c r="O794" s="39"/>
      <c r="P794" s="39"/>
      <c r="Q794" s="56">
        <v>258.10000000000002</v>
      </c>
      <c r="R794" s="57"/>
      <c r="S794" s="57"/>
      <c r="T794" s="18">
        <f t="shared" si="727"/>
        <v>28000752.800000001</v>
      </c>
      <c r="U794" s="18">
        <f t="shared" si="721"/>
        <v>21028565.350000001</v>
      </c>
      <c r="V794" s="18">
        <v>0</v>
      </c>
      <c r="W794" s="18">
        <v>0</v>
      </c>
      <c r="X794" s="18">
        <v>0</v>
      </c>
      <c r="Y794" s="18">
        <f t="shared" si="722"/>
        <v>10514282.68</v>
      </c>
      <c r="Z794" s="18">
        <f t="shared" si="723"/>
        <v>10514282.67</v>
      </c>
      <c r="AA794" s="18">
        <v>0</v>
      </c>
      <c r="AB794" s="18">
        <f t="shared" si="728"/>
        <v>6972187.4500000002</v>
      </c>
      <c r="AC794" s="18">
        <v>0</v>
      </c>
      <c r="AD794" s="18">
        <v>0</v>
      </c>
      <c r="AE794" s="18">
        <v>0</v>
      </c>
      <c r="AF794" s="18">
        <f t="shared" si="725"/>
        <v>3486093.73</v>
      </c>
      <c r="AG794" s="18">
        <f t="shared" si="726"/>
        <v>3486093.72</v>
      </c>
      <c r="AH794" s="18">
        <v>0</v>
      </c>
      <c r="AI794" s="73">
        <v>0.751</v>
      </c>
      <c r="AJ794" s="81">
        <f t="shared" si="729"/>
        <v>0.249</v>
      </c>
      <c r="AK794" s="23">
        <f t="shared" si="741"/>
        <v>28000752.800000001</v>
      </c>
      <c r="AL794" s="22">
        <f t="shared" si="730"/>
        <v>21028565.350000001</v>
      </c>
      <c r="AM794" s="22">
        <f t="shared" si="731"/>
        <v>6972187.4500000002</v>
      </c>
      <c r="AN794" s="74" t="b">
        <f t="shared" si="732"/>
        <v>1</v>
      </c>
      <c r="AO794" s="74" t="b">
        <f t="shared" si="733"/>
        <v>1</v>
      </c>
      <c r="AP794" s="74" t="b">
        <f t="shared" si="734"/>
        <v>1</v>
      </c>
      <c r="AQ794" s="5"/>
      <c r="AR794" s="28" t="s">
        <v>1156</v>
      </c>
      <c r="AS794" s="28">
        <v>2026</v>
      </c>
      <c r="AT794" t="b">
        <f t="shared" si="735"/>
        <v>1</v>
      </c>
      <c r="AU794" t="b">
        <f t="shared" si="736"/>
        <v>1</v>
      </c>
      <c r="AV794" t="b">
        <f t="shared" si="737"/>
        <v>1</v>
      </c>
      <c r="AW794" s="83">
        <f t="shared" si="738"/>
        <v>0</v>
      </c>
      <c r="AX794" s="83">
        <f t="shared" si="739"/>
        <v>0</v>
      </c>
      <c r="AY794" s="72" t="b">
        <f t="shared" si="740"/>
        <v>1</v>
      </c>
    </row>
    <row r="795" spans="1:51" ht="23.25" x14ac:dyDescent="0.35">
      <c r="A795" s="49">
        <v>454</v>
      </c>
      <c r="B795" s="77" t="s">
        <v>559</v>
      </c>
      <c r="C795" s="50">
        <v>2006</v>
      </c>
      <c r="D795" s="51">
        <v>44124</v>
      </c>
      <c r="E795" s="52">
        <v>183.4</v>
      </c>
      <c r="F795" s="53">
        <v>22</v>
      </c>
      <c r="G795" s="52">
        <v>183.4</v>
      </c>
      <c r="H795" s="53">
        <v>22</v>
      </c>
      <c r="I795" s="54" t="s">
        <v>1169</v>
      </c>
      <c r="J795" s="54" t="s">
        <v>1170</v>
      </c>
      <c r="K795" s="55">
        <v>22</v>
      </c>
      <c r="L795" s="55">
        <v>22</v>
      </c>
      <c r="M795" s="56">
        <v>183.4</v>
      </c>
      <c r="N795" s="39"/>
      <c r="O795" s="39"/>
      <c r="P795" s="39"/>
      <c r="Q795" s="56">
        <v>183.4</v>
      </c>
      <c r="R795" s="57"/>
      <c r="S795" s="57"/>
      <c r="T795" s="18">
        <f t="shared" si="727"/>
        <v>19896699.199999999</v>
      </c>
      <c r="U795" s="18">
        <f t="shared" si="721"/>
        <v>14942421.1</v>
      </c>
      <c r="V795" s="18">
        <v>0</v>
      </c>
      <c r="W795" s="18">
        <v>0</v>
      </c>
      <c r="X795" s="18">
        <v>0</v>
      </c>
      <c r="Y795" s="18">
        <f t="shared" si="722"/>
        <v>7471210.5499999998</v>
      </c>
      <c r="Z795" s="18">
        <f t="shared" si="723"/>
        <v>7471210.5499999998</v>
      </c>
      <c r="AA795" s="18">
        <v>0</v>
      </c>
      <c r="AB795" s="18">
        <f t="shared" si="728"/>
        <v>4954278.0999999996</v>
      </c>
      <c r="AC795" s="18">
        <v>0</v>
      </c>
      <c r="AD795" s="18">
        <v>0</v>
      </c>
      <c r="AE795" s="18">
        <v>0</v>
      </c>
      <c r="AF795" s="18">
        <f t="shared" si="725"/>
        <v>2477139.0499999998</v>
      </c>
      <c r="AG795" s="18">
        <f t="shared" si="726"/>
        <v>2477139.0499999998</v>
      </c>
      <c r="AH795" s="18">
        <v>0</v>
      </c>
      <c r="AI795" s="73">
        <v>0.751</v>
      </c>
      <c r="AJ795" s="81">
        <f t="shared" si="729"/>
        <v>0.249</v>
      </c>
      <c r="AK795" s="23">
        <f t="shared" si="741"/>
        <v>19896699.199999999</v>
      </c>
      <c r="AL795" s="22">
        <f t="shared" si="730"/>
        <v>14942421.1</v>
      </c>
      <c r="AM795" s="22">
        <f t="shared" si="731"/>
        <v>4954278.0999999996</v>
      </c>
      <c r="AN795" s="74" t="b">
        <f t="shared" si="732"/>
        <v>1</v>
      </c>
      <c r="AO795" s="74" t="b">
        <f t="shared" si="733"/>
        <v>1</v>
      </c>
      <c r="AP795" s="74" t="b">
        <f t="shared" si="734"/>
        <v>1</v>
      </c>
      <c r="AQ795" s="5"/>
      <c r="AR795" s="28" t="s">
        <v>1156</v>
      </c>
      <c r="AS795" s="28">
        <v>2026</v>
      </c>
      <c r="AT795" t="b">
        <f t="shared" si="735"/>
        <v>1</v>
      </c>
      <c r="AU795" t="b">
        <f t="shared" si="736"/>
        <v>1</v>
      </c>
      <c r="AV795" t="b">
        <f t="shared" si="737"/>
        <v>1</v>
      </c>
      <c r="AW795" s="83">
        <f t="shared" si="738"/>
        <v>0</v>
      </c>
      <c r="AX795" s="83">
        <f t="shared" si="739"/>
        <v>0</v>
      </c>
      <c r="AY795" s="72" t="b">
        <f t="shared" si="740"/>
        <v>1</v>
      </c>
    </row>
    <row r="796" spans="1:51" ht="23.25" x14ac:dyDescent="0.35">
      <c r="A796" s="49">
        <v>455</v>
      </c>
      <c r="B796" s="77" t="s">
        <v>560</v>
      </c>
      <c r="C796" s="50">
        <v>302</v>
      </c>
      <c r="D796" s="51">
        <v>43347</v>
      </c>
      <c r="E796" s="52">
        <v>42.9</v>
      </c>
      <c r="F796" s="53">
        <v>2</v>
      </c>
      <c r="G796" s="52">
        <v>42.9</v>
      </c>
      <c r="H796" s="53">
        <v>2</v>
      </c>
      <c r="I796" s="54" t="s">
        <v>1169</v>
      </c>
      <c r="J796" s="54" t="s">
        <v>1170</v>
      </c>
      <c r="K796" s="55">
        <v>2</v>
      </c>
      <c r="L796" s="55">
        <v>2</v>
      </c>
      <c r="M796" s="56">
        <v>42.9</v>
      </c>
      <c r="N796" s="39"/>
      <c r="O796" s="39"/>
      <c r="P796" s="39"/>
      <c r="Q796" s="56">
        <v>42.9</v>
      </c>
      <c r="R796" s="57"/>
      <c r="S796" s="57"/>
      <c r="T796" s="18">
        <f t="shared" si="727"/>
        <v>4654135.2</v>
      </c>
      <c r="U796" s="18">
        <f t="shared" si="721"/>
        <v>3495255.54</v>
      </c>
      <c r="V796" s="18">
        <v>0</v>
      </c>
      <c r="W796" s="18">
        <v>0</v>
      </c>
      <c r="X796" s="18">
        <v>0</v>
      </c>
      <c r="Y796" s="18">
        <f t="shared" si="722"/>
        <v>1747627.77</v>
      </c>
      <c r="Z796" s="18">
        <f t="shared" si="723"/>
        <v>1747627.77</v>
      </c>
      <c r="AA796" s="18">
        <v>0</v>
      </c>
      <c r="AB796" s="18">
        <f t="shared" si="728"/>
        <v>1158879.6599999999</v>
      </c>
      <c r="AC796" s="18">
        <v>0</v>
      </c>
      <c r="AD796" s="18">
        <v>0</v>
      </c>
      <c r="AE796" s="18">
        <v>0</v>
      </c>
      <c r="AF796" s="18">
        <f t="shared" si="725"/>
        <v>579439.82999999996</v>
      </c>
      <c r="AG796" s="18">
        <f t="shared" si="726"/>
        <v>579439.82999999996</v>
      </c>
      <c r="AH796" s="18">
        <v>0</v>
      </c>
      <c r="AI796" s="73">
        <v>0.751</v>
      </c>
      <c r="AJ796" s="81">
        <f t="shared" si="729"/>
        <v>0.249</v>
      </c>
      <c r="AK796" s="23">
        <f t="shared" si="741"/>
        <v>4654135.2</v>
      </c>
      <c r="AL796" s="22">
        <f t="shared" si="730"/>
        <v>3495255.54</v>
      </c>
      <c r="AM796" s="22">
        <f t="shared" si="731"/>
        <v>1158879.6599999999</v>
      </c>
      <c r="AN796" s="74" t="b">
        <f t="shared" si="732"/>
        <v>1</v>
      </c>
      <c r="AO796" s="74" t="b">
        <f t="shared" si="733"/>
        <v>1</v>
      </c>
      <c r="AP796" s="74" t="b">
        <f t="shared" si="734"/>
        <v>1</v>
      </c>
      <c r="AQ796" s="5"/>
      <c r="AR796" s="28" t="s">
        <v>1156</v>
      </c>
      <c r="AS796" s="28">
        <v>2026</v>
      </c>
      <c r="AT796" t="b">
        <f t="shared" si="735"/>
        <v>1</v>
      </c>
      <c r="AU796" t="b">
        <f t="shared" si="736"/>
        <v>1</v>
      </c>
      <c r="AV796" t="b">
        <f t="shared" si="737"/>
        <v>1</v>
      </c>
      <c r="AW796" s="83">
        <f t="shared" si="738"/>
        <v>0</v>
      </c>
      <c r="AX796" s="83">
        <f t="shared" si="739"/>
        <v>0</v>
      </c>
      <c r="AY796" s="72" t="b">
        <f t="shared" si="740"/>
        <v>1</v>
      </c>
    </row>
    <row r="797" spans="1:51" ht="23.25" x14ac:dyDescent="0.35">
      <c r="A797" s="49">
        <v>456</v>
      </c>
      <c r="B797" s="77" t="s">
        <v>561</v>
      </c>
      <c r="C797" s="50">
        <v>69</v>
      </c>
      <c r="D797" s="51">
        <v>43518</v>
      </c>
      <c r="E797" s="52">
        <v>157.9</v>
      </c>
      <c r="F797" s="53">
        <v>14</v>
      </c>
      <c r="G797" s="52">
        <v>157.9</v>
      </c>
      <c r="H797" s="53">
        <v>14</v>
      </c>
      <c r="I797" s="54" t="s">
        <v>1169</v>
      </c>
      <c r="J797" s="54" t="s">
        <v>1170</v>
      </c>
      <c r="K797" s="55">
        <v>14</v>
      </c>
      <c r="L797" s="55">
        <v>14</v>
      </c>
      <c r="M797" s="56">
        <v>157.9</v>
      </c>
      <c r="N797" s="39"/>
      <c r="O797" s="39"/>
      <c r="P797" s="39"/>
      <c r="Q797" s="56">
        <v>157.9</v>
      </c>
      <c r="R797" s="57"/>
      <c r="S797" s="57"/>
      <c r="T797" s="18">
        <f t="shared" si="727"/>
        <v>17130255.199999999</v>
      </c>
      <c r="U797" s="18">
        <f t="shared" si="721"/>
        <v>12864821.66</v>
      </c>
      <c r="V797" s="18">
        <v>0</v>
      </c>
      <c r="W797" s="18">
        <v>0</v>
      </c>
      <c r="X797" s="18">
        <v>0</v>
      </c>
      <c r="Y797" s="18">
        <f t="shared" si="722"/>
        <v>6432410.8300000001</v>
      </c>
      <c r="Z797" s="18">
        <f t="shared" si="723"/>
        <v>6432410.8300000001</v>
      </c>
      <c r="AA797" s="18">
        <v>0</v>
      </c>
      <c r="AB797" s="18">
        <f t="shared" si="728"/>
        <v>4265433.54</v>
      </c>
      <c r="AC797" s="18">
        <v>0</v>
      </c>
      <c r="AD797" s="18">
        <v>0</v>
      </c>
      <c r="AE797" s="18">
        <v>0</v>
      </c>
      <c r="AF797" s="18">
        <f t="shared" si="725"/>
        <v>2132716.77</v>
      </c>
      <c r="AG797" s="18">
        <f t="shared" si="726"/>
        <v>2132716.77</v>
      </c>
      <c r="AH797" s="18">
        <v>0</v>
      </c>
      <c r="AI797" s="73">
        <v>0.751</v>
      </c>
      <c r="AJ797" s="81">
        <f t="shared" si="729"/>
        <v>0.249</v>
      </c>
      <c r="AK797" s="23">
        <f t="shared" si="741"/>
        <v>17130255.199999999</v>
      </c>
      <c r="AL797" s="22">
        <f t="shared" si="730"/>
        <v>12864821.66</v>
      </c>
      <c r="AM797" s="22">
        <f t="shared" si="731"/>
        <v>4265433.54</v>
      </c>
      <c r="AN797" s="74" t="b">
        <f t="shared" si="732"/>
        <v>1</v>
      </c>
      <c r="AO797" s="74" t="b">
        <f t="shared" si="733"/>
        <v>1</v>
      </c>
      <c r="AP797" s="74" t="b">
        <f t="shared" si="734"/>
        <v>1</v>
      </c>
      <c r="AQ797" s="5"/>
      <c r="AR797" s="28" t="s">
        <v>1156</v>
      </c>
      <c r="AS797" s="28">
        <v>2026</v>
      </c>
      <c r="AT797" t="b">
        <f t="shared" si="735"/>
        <v>1</v>
      </c>
      <c r="AU797" t="b">
        <f t="shared" si="736"/>
        <v>1</v>
      </c>
      <c r="AV797" t="b">
        <f t="shared" si="737"/>
        <v>1</v>
      </c>
      <c r="AW797" s="83">
        <f t="shared" si="738"/>
        <v>0</v>
      </c>
      <c r="AX797" s="83">
        <f t="shared" si="739"/>
        <v>0</v>
      </c>
      <c r="AY797" s="72" t="b">
        <f t="shared" si="740"/>
        <v>1</v>
      </c>
    </row>
    <row r="798" spans="1:51" ht="23.25" x14ac:dyDescent="0.35">
      <c r="A798" s="49">
        <v>457</v>
      </c>
      <c r="B798" s="77" t="s">
        <v>562</v>
      </c>
      <c r="C798" s="50">
        <v>252</v>
      </c>
      <c r="D798" s="51">
        <v>43306</v>
      </c>
      <c r="E798" s="52">
        <v>159</v>
      </c>
      <c r="F798" s="53">
        <v>13</v>
      </c>
      <c r="G798" s="52">
        <v>159</v>
      </c>
      <c r="H798" s="53">
        <v>13</v>
      </c>
      <c r="I798" s="54" t="s">
        <v>1169</v>
      </c>
      <c r="J798" s="54" t="s">
        <v>1170</v>
      </c>
      <c r="K798" s="55">
        <v>13</v>
      </c>
      <c r="L798" s="55">
        <v>13</v>
      </c>
      <c r="M798" s="56">
        <v>159</v>
      </c>
      <c r="N798" s="39"/>
      <c r="O798" s="39"/>
      <c r="P798" s="39"/>
      <c r="Q798" s="56">
        <v>159</v>
      </c>
      <c r="R798" s="57"/>
      <c r="S798" s="57"/>
      <c r="T798" s="18">
        <f t="shared" si="727"/>
        <v>17249592</v>
      </c>
      <c r="U798" s="18">
        <f t="shared" si="721"/>
        <v>12954443.59</v>
      </c>
      <c r="V798" s="18">
        <v>0</v>
      </c>
      <c r="W798" s="18">
        <v>0</v>
      </c>
      <c r="X798" s="18">
        <v>0</v>
      </c>
      <c r="Y798" s="18">
        <f t="shared" si="722"/>
        <v>6477221.7999999998</v>
      </c>
      <c r="Z798" s="18">
        <f t="shared" si="723"/>
        <v>6477221.79</v>
      </c>
      <c r="AA798" s="18">
        <v>0</v>
      </c>
      <c r="AB798" s="18">
        <f t="shared" si="728"/>
        <v>4295148.41</v>
      </c>
      <c r="AC798" s="18">
        <v>0</v>
      </c>
      <c r="AD798" s="18">
        <v>0</v>
      </c>
      <c r="AE798" s="18">
        <v>0</v>
      </c>
      <c r="AF798" s="18">
        <f t="shared" si="725"/>
        <v>2147574.21</v>
      </c>
      <c r="AG798" s="18">
        <f t="shared" si="726"/>
        <v>2147574.2000000002</v>
      </c>
      <c r="AH798" s="18">
        <v>0</v>
      </c>
      <c r="AI798" s="73">
        <v>0.751</v>
      </c>
      <c r="AJ798" s="81">
        <f t="shared" si="729"/>
        <v>0.249</v>
      </c>
      <c r="AK798" s="23">
        <f t="shared" si="741"/>
        <v>17249592</v>
      </c>
      <c r="AL798" s="22">
        <f t="shared" si="730"/>
        <v>12954443.59</v>
      </c>
      <c r="AM798" s="22">
        <f t="shared" si="731"/>
        <v>4295148.41</v>
      </c>
      <c r="AN798" s="74" t="b">
        <f t="shared" si="732"/>
        <v>1</v>
      </c>
      <c r="AO798" s="74" t="b">
        <f t="shared" si="733"/>
        <v>1</v>
      </c>
      <c r="AP798" s="74" t="b">
        <f t="shared" si="734"/>
        <v>1</v>
      </c>
      <c r="AQ798" s="5"/>
      <c r="AR798" s="28" t="s">
        <v>1156</v>
      </c>
      <c r="AS798" s="28">
        <v>2026</v>
      </c>
      <c r="AT798" t="b">
        <f t="shared" si="735"/>
        <v>1</v>
      </c>
      <c r="AU798" t="b">
        <f t="shared" si="736"/>
        <v>1</v>
      </c>
      <c r="AV798" t="b">
        <f t="shared" si="737"/>
        <v>1</v>
      </c>
      <c r="AW798" s="83">
        <f t="shared" si="738"/>
        <v>0</v>
      </c>
      <c r="AX798" s="83">
        <f t="shared" si="739"/>
        <v>0</v>
      </c>
      <c r="AY798" s="72" t="b">
        <f t="shared" si="740"/>
        <v>1</v>
      </c>
    </row>
    <row r="799" spans="1:51" ht="23.25" x14ac:dyDescent="0.35">
      <c r="A799" s="49">
        <v>458</v>
      </c>
      <c r="B799" s="77" t="s">
        <v>563</v>
      </c>
      <c r="C799" s="50">
        <v>68</v>
      </c>
      <c r="D799" s="51">
        <v>43518</v>
      </c>
      <c r="E799" s="52">
        <v>309.60000000000002</v>
      </c>
      <c r="F799" s="53">
        <v>17</v>
      </c>
      <c r="G799" s="52">
        <v>309.60000000000002</v>
      </c>
      <c r="H799" s="53">
        <v>17</v>
      </c>
      <c r="I799" s="54" t="s">
        <v>1169</v>
      </c>
      <c r="J799" s="54" t="s">
        <v>1170</v>
      </c>
      <c r="K799" s="55">
        <v>17</v>
      </c>
      <c r="L799" s="55">
        <v>17</v>
      </c>
      <c r="M799" s="56">
        <v>309.60000000000002</v>
      </c>
      <c r="N799" s="39"/>
      <c r="O799" s="39"/>
      <c r="P799" s="39"/>
      <c r="Q799" s="56">
        <v>309.60000000000002</v>
      </c>
      <c r="R799" s="57"/>
      <c r="S799" s="57"/>
      <c r="T799" s="18">
        <f t="shared" si="727"/>
        <v>33587884.799999997</v>
      </c>
      <c r="U799" s="18">
        <f t="shared" si="721"/>
        <v>25224501.48</v>
      </c>
      <c r="V799" s="18">
        <v>0</v>
      </c>
      <c r="W799" s="18">
        <v>0</v>
      </c>
      <c r="X799" s="18">
        <v>0</v>
      </c>
      <c r="Y799" s="18">
        <f t="shared" si="722"/>
        <v>12612250.74</v>
      </c>
      <c r="Z799" s="18">
        <f t="shared" si="723"/>
        <v>12612250.74</v>
      </c>
      <c r="AA799" s="18">
        <v>0</v>
      </c>
      <c r="AB799" s="18">
        <f t="shared" si="728"/>
        <v>8363383.3200000003</v>
      </c>
      <c r="AC799" s="18">
        <v>0</v>
      </c>
      <c r="AD799" s="18">
        <v>0</v>
      </c>
      <c r="AE799" s="18">
        <v>0</v>
      </c>
      <c r="AF799" s="18">
        <f t="shared" si="725"/>
        <v>4181691.66</v>
      </c>
      <c r="AG799" s="18">
        <f t="shared" si="726"/>
        <v>4181691.66</v>
      </c>
      <c r="AH799" s="18">
        <v>0</v>
      </c>
      <c r="AI799" s="73">
        <v>0.751</v>
      </c>
      <c r="AJ799" s="81">
        <f t="shared" ref="AJ799:AJ826" si="742">1-AI799</f>
        <v>0.249</v>
      </c>
      <c r="AK799" s="23">
        <f t="shared" si="741"/>
        <v>33587884.799999997</v>
      </c>
      <c r="AL799" s="22">
        <f t="shared" ref="AL799:AL826" si="743">ROUND(AK799*AI799,2)</f>
        <v>25224501.48</v>
      </c>
      <c r="AM799" s="22">
        <f t="shared" ref="AM799:AM826" si="744">AK799-AL799</f>
        <v>8363383.3200000003</v>
      </c>
      <c r="AN799" s="74" t="b">
        <f t="shared" si="732"/>
        <v>1</v>
      </c>
      <c r="AO799" s="74" t="b">
        <f t="shared" si="733"/>
        <v>1</v>
      </c>
      <c r="AP799" s="74" t="b">
        <f t="shared" si="734"/>
        <v>1</v>
      </c>
      <c r="AQ799" s="5"/>
      <c r="AR799" s="28" t="s">
        <v>1156</v>
      </c>
      <c r="AS799" s="28">
        <v>2026</v>
      </c>
      <c r="AT799" t="b">
        <f t="shared" si="735"/>
        <v>1</v>
      </c>
      <c r="AU799" t="b">
        <f t="shared" si="736"/>
        <v>1</v>
      </c>
      <c r="AV799" t="b">
        <f t="shared" si="737"/>
        <v>1</v>
      </c>
      <c r="AW799" s="83">
        <f t="shared" si="738"/>
        <v>0</v>
      </c>
      <c r="AX799" s="83">
        <f t="shared" si="739"/>
        <v>0</v>
      </c>
      <c r="AY799" s="72" t="b">
        <f t="shared" si="740"/>
        <v>1</v>
      </c>
    </row>
    <row r="800" spans="1:51" ht="23.25" x14ac:dyDescent="0.35">
      <c r="A800" s="49">
        <v>459</v>
      </c>
      <c r="B800" s="77" t="s">
        <v>564</v>
      </c>
      <c r="C800" s="50">
        <v>77</v>
      </c>
      <c r="D800" s="51">
        <v>43518</v>
      </c>
      <c r="E800" s="52">
        <v>154.19999999999999</v>
      </c>
      <c r="F800" s="53">
        <v>10</v>
      </c>
      <c r="G800" s="52">
        <v>154.19999999999999</v>
      </c>
      <c r="H800" s="53">
        <v>10</v>
      </c>
      <c r="I800" s="54" t="s">
        <v>1169</v>
      </c>
      <c r="J800" s="54" t="s">
        <v>1170</v>
      </c>
      <c r="K800" s="55">
        <v>10</v>
      </c>
      <c r="L800" s="55">
        <v>10</v>
      </c>
      <c r="M800" s="56">
        <v>154.19999999999999</v>
      </c>
      <c r="N800" s="39"/>
      <c r="O800" s="39"/>
      <c r="P800" s="39"/>
      <c r="Q800" s="56">
        <v>154.19999999999999</v>
      </c>
      <c r="R800" s="57"/>
      <c r="S800" s="57"/>
      <c r="T800" s="18">
        <f t="shared" si="727"/>
        <v>16728849.6</v>
      </c>
      <c r="U800" s="18">
        <f t="shared" si="721"/>
        <v>12563366.050000001</v>
      </c>
      <c r="V800" s="18">
        <v>0</v>
      </c>
      <c r="W800" s="18">
        <v>0</v>
      </c>
      <c r="X800" s="18">
        <v>0</v>
      </c>
      <c r="Y800" s="18">
        <f t="shared" si="722"/>
        <v>6281683.0300000003</v>
      </c>
      <c r="Z800" s="18">
        <f t="shared" si="723"/>
        <v>6281683.0199999996</v>
      </c>
      <c r="AA800" s="18">
        <v>0</v>
      </c>
      <c r="AB800" s="18">
        <f t="shared" si="728"/>
        <v>4165483.55</v>
      </c>
      <c r="AC800" s="18">
        <v>0</v>
      </c>
      <c r="AD800" s="18">
        <v>0</v>
      </c>
      <c r="AE800" s="18">
        <v>0</v>
      </c>
      <c r="AF800" s="18">
        <f t="shared" si="725"/>
        <v>2082741.78</v>
      </c>
      <c r="AG800" s="18">
        <f t="shared" si="726"/>
        <v>2082741.77</v>
      </c>
      <c r="AH800" s="18">
        <v>0</v>
      </c>
      <c r="AI800" s="73">
        <v>0.751</v>
      </c>
      <c r="AJ800" s="81">
        <f t="shared" si="742"/>
        <v>0.249</v>
      </c>
      <c r="AK800" s="23">
        <f t="shared" si="741"/>
        <v>16728849.6</v>
      </c>
      <c r="AL800" s="22">
        <f t="shared" si="743"/>
        <v>12563366.050000001</v>
      </c>
      <c r="AM800" s="22">
        <f t="shared" si="744"/>
        <v>4165483.55</v>
      </c>
      <c r="AN800" s="74" t="b">
        <f t="shared" si="732"/>
        <v>1</v>
      </c>
      <c r="AO800" s="74" t="b">
        <f t="shared" si="733"/>
        <v>1</v>
      </c>
      <c r="AP800" s="74" t="b">
        <f t="shared" si="734"/>
        <v>1</v>
      </c>
      <c r="AQ800" s="5"/>
      <c r="AR800" s="28" t="s">
        <v>1156</v>
      </c>
      <c r="AS800" s="28">
        <v>2026</v>
      </c>
      <c r="AT800" t="b">
        <f t="shared" si="735"/>
        <v>1</v>
      </c>
      <c r="AU800" t="b">
        <f t="shared" si="736"/>
        <v>1</v>
      </c>
      <c r="AV800" t="b">
        <f t="shared" si="737"/>
        <v>1</v>
      </c>
      <c r="AW800" s="83">
        <f t="shared" si="738"/>
        <v>0</v>
      </c>
      <c r="AX800" s="83">
        <f t="shared" si="739"/>
        <v>0</v>
      </c>
      <c r="AY800" s="72" t="b">
        <f t="shared" si="740"/>
        <v>1</v>
      </c>
    </row>
    <row r="801" spans="1:51" ht="23.25" x14ac:dyDescent="0.35">
      <c r="A801" s="49">
        <v>460</v>
      </c>
      <c r="B801" s="77" t="s">
        <v>565</v>
      </c>
      <c r="C801" s="50">
        <v>78</v>
      </c>
      <c r="D801" s="51">
        <v>43518</v>
      </c>
      <c r="E801" s="52">
        <v>155.6</v>
      </c>
      <c r="F801" s="53">
        <v>11</v>
      </c>
      <c r="G801" s="52">
        <v>155.6</v>
      </c>
      <c r="H801" s="53">
        <v>11</v>
      </c>
      <c r="I801" s="54" t="s">
        <v>1169</v>
      </c>
      <c r="J801" s="54" t="s">
        <v>1170</v>
      </c>
      <c r="K801" s="55">
        <v>11</v>
      </c>
      <c r="L801" s="55">
        <v>11</v>
      </c>
      <c r="M801" s="56">
        <v>155.6</v>
      </c>
      <c r="N801" s="39"/>
      <c r="O801" s="39"/>
      <c r="P801" s="39"/>
      <c r="Q801" s="56">
        <v>155.6</v>
      </c>
      <c r="R801" s="57"/>
      <c r="S801" s="57"/>
      <c r="T801" s="18">
        <f t="shared" si="727"/>
        <v>16880732.800000001</v>
      </c>
      <c r="U801" s="18">
        <f t="shared" si="721"/>
        <v>12677430.33</v>
      </c>
      <c r="V801" s="18">
        <v>0</v>
      </c>
      <c r="W801" s="18">
        <v>0</v>
      </c>
      <c r="X801" s="18">
        <v>0</v>
      </c>
      <c r="Y801" s="18">
        <f t="shared" si="722"/>
        <v>6338715.1699999999</v>
      </c>
      <c r="Z801" s="18">
        <f t="shared" si="723"/>
        <v>6338715.1600000001</v>
      </c>
      <c r="AA801" s="18">
        <v>0</v>
      </c>
      <c r="AB801" s="18">
        <f t="shared" si="728"/>
        <v>4203302.47</v>
      </c>
      <c r="AC801" s="18">
        <v>0</v>
      </c>
      <c r="AD801" s="18">
        <v>0</v>
      </c>
      <c r="AE801" s="18">
        <v>0</v>
      </c>
      <c r="AF801" s="18">
        <f t="shared" si="725"/>
        <v>2101651.2400000002</v>
      </c>
      <c r="AG801" s="18">
        <f t="shared" si="726"/>
        <v>2101651.23</v>
      </c>
      <c r="AH801" s="18">
        <v>0</v>
      </c>
      <c r="AI801" s="73">
        <v>0.751</v>
      </c>
      <c r="AJ801" s="81">
        <f t="shared" si="742"/>
        <v>0.249</v>
      </c>
      <c r="AK801" s="23">
        <f t="shared" si="741"/>
        <v>16880732.800000001</v>
      </c>
      <c r="AL801" s="22">
        <f t="shared" si="743"/>
        <v>12677430.33</v>
      </c>
      <c r="AM801" s="22">
        <f t="shared" si="744"/>
        <v>4203302.47</v>
      </c>
      <c r="AN801" s="74" t="b">
        <f t="shared" si="732"/>
        <v>1</v>
      </c>
      <c r="AO801" s="74" t="b">
        <f t="shared" si="733"/>
        <v>1</v>
      </c>
      <c r="AP801" s="74" t="b">
        <f t="shared" si="734"/>
        <v>1</v>
      </c>
      <c r="AQ801" s="5"/>
      <c r="AR801" s="28" t="s">
        <v>1156</v>
      </c>
      <c r="AS801" s="28">
        <v>2026</v>
      </c>
      <c r="AT801" t="b">
        <f t="shared" si="735"/>
        <v>1</v>
      </c>
      <c r="AU801" t="b">
        <f t="shared" si="736"/>
        <v>1</v>
      </c>
      <c r="AV801" t="b">
        <f t="shared" si="737"/>
        <v>1</v>
      </c>
      <c r="AW801" s="83">
        <f t="shared" si="738"/>
        <v>0</v>
      </c>
      <c r="AX801" s="83">
        <f t="shared" si="739"/>
        <v>0</v>
      </c>
      <c r="AY801" s="72" t="b">
        <f t="shared" si="740"/>
        <v>1</v>
      </c>
    </row>
    <row r="802" spans="1:51" ht="23.25" x14ac:dyDescent="0.35">
      <c r="A802" s="49">
        <v>461</v>
      </c>
      <c r="B802" s="77" t="s">
        <v>566</v>
      </c>
      <c r="C802" s="50">
        <v>79</v>
      </c>
      <c r="D802" s="51">
        <v>43518</v>
      </c>
      <c r="E802" s="52">
        <v>281.39999999999998</v>
      </c>
      <c r="F802" s="53">
        <v>17</v>
      </c>
      <c r="G802" s="52">
        <v>281.39999999999998</v>
      </c>
      <c r="H802" s="53">
        <v>17</v>
      </c>
      <c r="I802" s="54" t="s">
        <v>1169</v>
      </c>
      <c r="J802" s="54" t="s">
        <v>1170</v>
      </c>
      <c r="K802" s="55">
        <v>17</v>
      </c>
      <c r="L802" s="55">
        <v>17</v>
      </c>
      <c r="M802" s="56">
        <v>281.39999999999998</v>
      </c>
      <c r="N802" s="39"/>
      <c r="O802" s="39"/>
      <c r="P802" s="39"/>
      <c r="Q802" s="56">
        <v>281.39999999999998</v>
      </c>
      <c r="R802" s="57"/>
      <c r="S802" s="57"/>
      <c r="T802" s="18">
        <f t="shared" si="727"/>
        <v>30528523.199999999</v>
      </c>
      <c r="U802" s="18">
        <f t="shared" si="721"/>
        <v>22926920.920000002</v>
      </c>
      <c r="V802" s="18">
        <v>0</v>
      </c>
      <c r="W802" s="18">
        <v>0</v>
      </c>
      <c r="X802" s="18">
        <v>0</v>
      </c>
      <c r="Y802" s="18">
        <f t="shared" si="722"/>
        <v>11463460.460000001</v>
      </c>
      <c r="Z802" s="18">
        <f t="shared" si="723"/>
        <v>11463460.460000001</v>
      </c>
      <c r="AA802" s="18">
        <v>0</v>
      </c>
      <c r="AB802" s="18">
        <f t="shared" si="728"/>
        <v>7601602.2800000003</v>
      </c>
      <c r="AC802" s="18">
        <v>0</v>
      </c>
      <c r="AD802" s="18">
        <v>0</v>
      </c>
      <c r="AE802" s="18">
        <v>0</v>
      </c>
      <c r="AF802" s="18">
        <f t="shared" si="725"/>
        <v>3800801.14</v>
      </c>
      <c r="AG802" s="18">
        <f t="shared" si="726"/>
        <v>3800801.14</v>
      </c>
      <c r="AH802" s="18">
        <v>0</v>
      </c>
      <c r="AI802" s="73">
        <v>0.751</v>
      </c>
      <c r="AJ802" s="81">
        <f t="shared" si="742"/>
        <v>0.249</v>
      </c>
      <c r="AK802" s="23">
        <f t="shared" si="741"/>
        <v>30528523.199999999</v>
      </c>
      <c r="AL802" s="22">
        <f t="shared" si="743"/>
        <v>22926920.920000002</v>
      </c>
      <c r="AM802" s="22">
        <f t="shared" si="744"/>
        <v>7601602.2800000003</v>
      </c>
      <c r="AN802" s="74" t="b">
        <f t="shared" si="732"/>
        <v>1</v>
      </c>
      <c r="AO802" s="74" t="b">
        <f t="shared" si="733"/>
        <v>1</v>
      </c>
      <c r="AP802" s="74" t="b">
        <f t="shared" si="734"/>
        <v>1</v>
      </c>
      <c r="AQ802" s="5"/>
      <c r="AR802" s="28" t="s">
        <v>1156</v>
      </c>
      <c r="AS802" s="28">
        <v>2026</v>
      </c>
      <c r="AT802" t="b">
        <f t="shared" si="735"/>
        <v>1</v>
      </c>
      <c r="AU802" t="b">
        <f t="shared" si="736"/>
        <v>1</v>
      </c>
      <c r="AV802" t="b">
        <f t="shared" si="737"/>
        <v>1</v>
      </c>
      <c r="AW802" s="83">
        <f t="shared" si="738"/>
        <v>0</v>
      </c>
      <c r="AX802" s="83">
        <f t="shared" si="739"/>
        <v>0</v>
      </c>
      <c r="AY802" s="72" t="b">
        <f t="shared" si="740"/>
        <v>1</v>
      </c>
    </row>
    <row r="803" spans="1:51" ht="23.25" x14ac:dyDescent="0.35">
      <c r="A803" s="49">
        <v>462</v>
      </c>
      <c r="B803" s="77" t="s">
        <v>567</v>
      </c>
      <c r="C803" s="50">
        <v>46</v>
      </c>
      <c r="D803" s="51">
        <v>43518</v>
      </c>
      <c r="E803" s="52">
        <v>100.6</v>
      </c>
      <c r="F803" s="53">
        <v>6</v>
      </c>
      <c r="G803" s="52">
        <v>100.6</v>
      </c>
      <c r="H803" s="53">
        <v>6</v>
      </c>
      <c r="I803" s="54" t="s">
        <v>1169</v>
      </c>
      <c r="J803" s="54" t="s">
        <v>1170</v>
      </c>
      <c r="K803" s="55">
        <v>6</v>
      </c>
      <c r="L803" s="55">
        <v>6</v>
      </c>
      <c r="M803" s="56">
        <v>100.6</v>
      </c>
      <c r="N803" s="39"/>
      <c r="O803" s="39"/>
      <c r="P803" s="39"/>
      <c r="Q803" s="56">
        <v>100.6</v>
      </c>
      <c r="R803" s="57"/>
      <c r="S803" s="57"/>
      <c r="T803" s="18">
        <f t="shared" si="727"/>
        <v>10913892.800000001</v>
      </c>
      <c r="U803" s="18">
        <f t="shared" si="721"/>
        <v>8196333.4900000002</v>
      </c>
      <c r="V803" s="18">
        <v>0</v>
      </c>
      <c r="W803" s="18">
        <v>0</v>
      </c>
      <c r="X803" s="18">
        <v>0</v>
      </c>
      <c r="Y803" s="18">
        <f t="shared" si="722"/>
        <v>4098166.75</v>
      </c>
      <c r="Z803" s="18">
        <f t="shared" si="723"/>
        <v>4098166.74</v>
      </c>
      <c r="AA803" s="18">
        <v>0</v>
      </c>
      <c r="AB803" s="18">
        <f t="shared" si="728"/>
        <v>2717559.31</v>
      </c>
      <c r="AC803" s="18">
        <v>0</v>
      </c>
      <c r="AD803" s="18">
        <v>0</v>
      </c>
      <c r="AE803" s="18">
        <v>0</v>
      </c>
      <c r="AF803" s="18">
        <f t="shared" si="725"/>
        <v>1358779.66</v>
      </c>
      <c r="AG803" s="18">
        <f t="shared" si="726"/>
        <v>1358779.65</v>
      </c>
      <c r="AH803" s="18">
        <v>0</v>
      </c>
      <c r="AI803" s="73">
        <v>0.751</v>
      </c>
      <c r="AJ803" s="81">
        <f t="shared" si="742"/>
        <v>0.249</v>
      </c>
      <c r="AK803" s="23">
        <f t="shared" si="741"/>
        <v>10913892.800000001</v>
      </c>
      <c r="AL803" s="22">
        <f t="shared" si="743"/>
        <v>8196333.4900000002</v>
      </c>
      <c r="AM803" s="22">
        <f t="shared" si="744"/>
        <v>2717559.31</v>
      </c>
      <c r="AN803" s="74" t="b">
        <f t="shared" si="732"/>
        <v>1</v>
      </c>
      <c r="AO803" s="74" t="b">
        <f t="shared" si="733"/>
        <v>1</v>
      </c>
      <c r="AP803" s="74" t="b">
        <f t="shared" si="734"/>
        <v>1</v>
      </c>
      <c r="AQ803" s="5"/>
      <c r="AR803" s="28" t="s">
        <v>1156</v>
      </c>
      <c r="AS803" s="28">
        <v>2026</v>
      </c>
      <c r="AT803" t="b">
        <f t="shared" si="735"/>
        <v>1</v>
      </c>
      <c r="AU803" t="b">
        <f t="shared" si="736"/>
        <v>1</v>
      </c>
      <c r="AV803" t="b">
        <f t="shared" si="737"/>
        <v>1</v>
      </c>
      <c r="AW803" s="83">
        <f t="shared" si="738"/>
        <v>0</v>
      </c>
      <c r="AX803" s="83">
        <f t="shared" si="739"/>
        <v>0</v>
      </c>
      <c r="AY803" s="72" t="b">
        <f t="shared" si="740"/>
        <v>1</v>
      </c>
    </row>
    <row r="804" spans="1:51" ht="23.25" x14ac:dyDescent="0.35">
      <c r="A804" s="49">
        <v>463</v>
      </c>
      <c r="B804" s="77" t="s">
        <v>568</v>
      </c>
      <c r="C804" s="50">
        <v>75</v>
      </c>
      <c r="D804" s="51">
        <v>43518</v>
      </c>
      <c r="E804" s="52">
        <v>135.4</v>
      </c>
      <c r="F804" s="53">
        <v>11</v>
      </c>
      <c r="G804" s="52">
        <v>135.4</v>
      </c>
      <c r="H804" s="53">
        <v>11</v>
      </c>
      <c r="I804" s="54" t="s">
        <v>1169</v>
      </c>
      <c r="J804" s="54" t="s">
        <v>1170</v>
      </c>
      <c r="K804" s="55">
        <v>11</v>
      </c>
      <c r="L804" s="55">
        <v>11</v>
      </c>
      <c r="M804" s="56">
        <v>135.4</v>
      </c>
      <c r="N804" s="39"/>
      <c r="O804" s="39"/>
      <c r="P804" s="39"/>
      <c r="Q804" s="56">
        <v>135.4</v>
      </c>
      <c r="R804" s="57"/>
      <c r="S804" s="57"/>
      <c r="T804" s="18">
        <f t="shared" si="727"/>
        <v>14689275.199999999</v>
      </c>
      <c r="U804" s="18">
        <f t="shared" si="721"/>
        <v>11031645.68</v>
      </c>
      <c r="V804" s="18">
        <v>0</v>
      </c>
      <c r="W804" s="18">
        <v>0</v>
      </c>
      <c r="X804" s="18">
        <v>0</v>
      </c>
      <c r="Y804" s="18">
        <f t="shared" si="722"/>
        <v>5515822.8399999999</v>
      </c>
      <c r="Z804" s="18">
        <f t="shared" si="723"/>
        <v>5515822.8399999999</v>
      </c>
      <c r="AA804" s="18">
        <v>0</v>
      </c>
      <c r="AB804" s="18">
        <f t="shared" si="728"/>
        <v>3657629.52</v>
      </c>
      <c r="AC804" s="18">
        <v>0</v>
      </c>
      <c r="AD804" s="18">
        <v>0</v>
      </c>
      <c r="AE804" s="18">
        <v>0</v>
      </c>
      <c r="AF804" s="18">
        <f t="shared" si="725"/>
        <v>1828814.76</v>
      </c>
      <c r="AG804" s="18">
        <f t="shared" si="726"/>
        <v>1828814.76</v>
      </c>
      <c r="AH804" s="18">
        <v>0</v>
      </c>
      <c r="AI804" s="73">
        <v>0.751</v>
      </c>
      <c r="AJ804" s="81">
        <f t="shared" si="742"/>
        <v>0.249</v>
      </c>
      <c r="AK804" s="23">
        <f t="shared" si="741"/>
        <v>14689275.199999999</v>
      </c>
      <c r="AL804" s="22">
        <f t="shared" si="743"/>
        <v>11031645.68</v>
      </c>
      <c r="AM804" s="22">
        <f t="shared" si="744"/>
        <v>3657629.52</v>
      </c>
      <c r="AN804" s="74" t="b">
        <f t="shared" si="732"/>
        <v>1</v>
      </c>
      <c r="AO804" s="74" t="b">
        <f t="shared" si="733"/>
        <v>1</v>
      </c>
      <c r="AP804" s="74" t="b">
        <f t="shared" si="734"/>
        <v>1</v>
      </c>
      <c r="AQ804" s="5"/>
      <c r="AR804" s="28" t="s">
        <v>1156</v>
      </c>
      <c r="AS804" s="28">
        <v>2026</v>
      </c>
      <c r="AT804" t="b">
        <f t="shared" si="735"/>
        <v>1</v>
      </c>
      <c r="AU804" t="b">
        <f t="shared" si="736"/>
        <v>1</v>
      </c>
      <c r="AV804" t="b">
        <f t="shared" si="737"/>
        <v>1</v>
      </c>
      <c r="AW804" s="83">
        <f t="shared" si="738"/>
        <v>0</v>
      </c>
      <c r="AX804" s="83">
        <f t="shared" si="739"/>
        <v>0</v>
      </c>
      <c r="AY804" s="72" t="b">
        <f t="shared" si="740"/>
        <v>1</v>
      </c>
    </row>
    <row r="805" spans="1:51" ht="23.25" x14ac:dyDescent="0.35">
      <c r="A805" s="49">
        <v>464</v>
      </c>
      <c r="B805" s="77" t="s">
        <v>569</v>
      </c>
      <c r="C805" s="50">
        <v>47</v>
      </c>
      <c r="D805" s="51">
        <v>43510</v>
      </c>
      <c r="E805" s="52">
        <v>319.7</v>
      </c>
      <c r="F805" s="53">
        <v>20</v>
      </c>
      <c r="G805" s="52">
        <v>319.7</v>
      </c>
      <c r="H805" s="53">
        <v>20</v>
      </c>
      <c r="I805" s="54" t="s">
        <v>1169</v>
      </c>
      <c r="J805" s="54" t="s">
        <v>1170</v>
      </c>
      <c r="K805" s="55">
        <v>20</v>
      </c>
      <c r="L805" s="55">
        <v>20</v>
      </c>
      <c r="M805" s="56">
        <v>319.7</v>
      </c>
      <c r="N805" s="39"/>
      <c r="O805" s="39"/>
      <c r="P805" s="39"/>
      <c r="Q805" s="56">
        <v>319.7</v>
      </c>
      <c r="R805" s="57"/>
      <c r="S805" s="57"/>
      <c r="T805" s="18">
        <f t="shared" si="727"/>
        <v>34683613.600000001</v>
      </c>
      <c r="U805" s="18">
        <f t="shared" si="721"/>
        <v>26047393.809999999</v>
      </c>
      <c r="V805" s="18">
        <v>0</v>
      </c>
      <c r="W805" s="18">
        <v>0</v>
      </c>
      <c r="X805" s="18">
        <v>0</v>
      </c>
      <c r="Y805" s="18">
        <f t="shared" si="722"/>
        <v>13023696.91</v>
      </c>
      <c r="Z805" s="18">
        <f t="shared" si="723"/>
        <v>13023696.9</v>
      </c>
      <c r="AA805" s="18">
        <v>0</v>
      </c>
      <c r="AB805" s="18">
        <f t="shared" si="728"/>
        <v>8636219.7899999991</v>
      </c>
      <c r="AC805" s="18">
        <v>0</v>
      </c>
      <c r="AD805" s="18">
        <v>0</v>
      </c>
      <c r="AE805" s="18">
        <v>0</v>
      </c>
      <c r="AF805" s="18">
        <f t="shared" si="725"/>
        <v>4318109.9000000004</v>
      </c>
      <c r="AG805" s="18">
        <f t="shared" si="726"/>
        <v>4318109.8899999997</v>
      </c>
      <c r="AH805" s="18">
        <v>0</v>
      </c>
      <c r="AI805" s="73">
        <v>0.751</v>
      </c>
      <c r="AJ805" s="81">
        <f t="shared" si="742"/>
        <v>0.249</v>
      </c>
      <c r="AK805" s="23">
        <f t="shared" si="741"/>
        <v>34683613.600000001</v>
      </c>
      <c r="AL805" s="22">
        <f t="shared" si="743"/>
        <v>26047393.809999999</v>
      </c>
      <c r="AM805" s="22">
        <f t="shared" si="744"/>
        <v>8636219.7899999991</v>
      </c>
      <c r="AN805" s="74" t="b">
        <f t="shared" si="732"/>
        <v>1</v>
      </c>
      <c r="AO805" s="74" t="b">
        <f t="shared" si="733"/>
        <v>1</v>
      </c>
      <c r="AP805" s="74" t="b">
        <f t="shared" si="734"/>
        <v>1</v>
      </c>
      <c r="AQ805" s="5"/>
      <c r="AR805" s="28" t="s">
        <v>1156</v>
      </c>
      <c r="AS805" s="28">
        <v>2026</v>
      </c>
      <c r="AT805" t="b">
        <f t="shared" si="735"/>
        <v>1</v>
      </c>
      <c r="AU805" t="b">
        <f t="shared" si="736"/>
        <v>1</v>
      </c>
      <c r="AV805" t="b">
        <f t="shared" si="737"/>
        <v>1</v>
      </c>
      <c r="AW805" s="83">
        <f t="shared" si="738"/>
        <v>0</v>
      </c>
      <c r="AX805" s="83">
        <f t="shared" si="739"/>
        <v>0</v>
      </c>
      <c r="AY805" s="72" t="b">
        <f t="shared" si="740"/>
        <v>1</v>
      </c>
    </row>
    <row r="806" spans="1:51" ht="23.25" x14ac:dyDescent="0.35">
      <c r="A806" s="49">
        <v>465</v>
      </c>
      <c r="B806" s="77" t="s">
        <v>570</v>
      </c>
      <c r="C806" s="50">
        <v>1664</v>
      </c>
      <c r="D806" s="51">
        <v>44477</v>
      </c>
      <c r="E806" s="52">
        <v>283.7</v>
      </c>
      <c r="F806" s="53">
        <v>26</v>
      </c>
      <c r="G806" s="52">
        <v>283.7</v>
      </c>
      <c r="H806" s="53">
        <v>26</v>
      </c>
      <c r="I806" s="54" t="s">
        <v>1169</v>
      </c>
      <c r="J806" s="54" t="s">
        <v>1170</v>
      </c>
      <c r="K806" s="55">
        <v>26</v>
      </c>
      <c r="L806" s="55">
        <v>26</v>
      </c>
      <c r="M806" s="56">
        <v>283.7</v>
      </c>
      <c r="N806" s="39"/>
      <c r="O806" s="39"/>
      <c r="P806" s="39"/>
      <c r="Q806" s="56">
        <v>283.7</v>
      </c>
      <c r="R806" s="57"/>
      <c r="S806" s="57"/>
      <c r="T806" s="18">
        <f t="shared" si="727"/>
        <v>30778045.600000001</v>
      </c>
      <c r="U806" s="18">
        <f t="shared" si="721"/>
        <v>23114312.25</v>
      </c>
      <c r="V806" s="18">
        <v>0</v>
      </c>
      <c r="W806" s="18">
        <v>0</v>
      </c>
      <c r="X806" s="18">
        <v>0</v>
      </c>
      <c r="Y806" s="18">
        <f t="shared" si="722"/>
        <v>11557156.130000001</v>
      </c>
      <c r="Z806" s="18">
        <f t="shared" si="723"/>
        <v>11557156.119999999</v>
      </c>
      <c r="AA806" s="18">
        <v>0</v>
      </c>
      <c r="AB806" s="18">
        <f t="shared" si="728"/>
        <v>7663733.3499999996</v>
      </c>
      <c r="AC806" s="18">
        <v>0</v>
      </c>
      <c r="AD806" s="18">
        <v>0</v>
      </c>
      <c r="AE806" s="18">
        <v>0</v>
      </c>
      <c r="AF806" s="18">
        <f t="shared" si="725"/>
        <v>3831866.68</v>
      </c>
      <c r="AG806" s="18">
        <f t="shared" si="726"/>
        <v>3831866.67</v>
      </c>
      <c r="AH806" s="18">
        <v>0</v>
      </c>
      <c r="AI806" s="73">
        <v>0.751</v>
      </c>
      <c r="AJ806" s="81">
        <f t="shared" si="742"/>
        <v>0.249</v>
      </c>
      <c r="AK806" s="23">
        <f t="shared" si="741"/>
        <v>30778045.600000001</v>
      </c>
      <c r="AL806" s="22">
        <f t="shared" si="743"/>
        <v>23114312.25</v>
      </c>
      <c r="AM806" s="22">
        <f t="shared" si="744"/>
        <v>7663733.3499999996</v>
      </c>
      <c r="AN806" s="74" t="b">
        <f t="shared" si="732"/>
        <v>1</v>
      </c>
      <c r="AO806" s="74" t="b">
        <f t="shared" si="733"/>
        <v>1</v>
      </c>
      <c r="AP806" s="74" t="b">
        <f t="shared" si="734"/>
        <v>1</v>
      </c>
      <c r="AQ806" s="5"/>
      <c r="AR806" s="28" t="s">
        <v>1156</v>
      </c>
      <c r="AS806" s="28">
        <v>2026</v>
      </c>
      <c r="AT806" t="b">
        <f t="shared" si="735"/>
        <v>1</v>
      </c>
      <c r="AU806" t="b">
        <f t="shared" si="736"/>
        <v>1</v>
      </c>
      <c r="AV806" t="b">
        <f t="shared" si="737"/>
        <v>1</v>
      </c>
      <c r="AW806" s="83">
        <f t="shared" si="738"/>
        <v>0</v>
      </c>
      <c r="AX806" s="83">
        <f t="shared" si="739"/>
        <v>0</v>
      </c>
      <c r="AY806" s="72" t="b">
        <f t="shared" si="740"/>
        <v>1</v>
      </c>
    </row>
    <row r="807" spans="1:51" s="14" customFormat="1" ht="20.25" customHeight="1" x14ac:dyDescent="0.35">
      <c r="A807" s="181" t="s">
        <v>776</v>
      </c>
      <c r="B807" s="181"/>
      <c r="C807" s="181"/>
      <c r="D807" s="181"/>
      <c r="E807" s="58">
        <f>SUM(E808:E810)</f>
        <v>1050.26</v>
      </c>
      <c r="F807" s="59">
        <f t="shared" ref="F807:AH807" si="745">SUM(F808:F810)</f>
        <v>63</v>
      </c>
      <c r="G807" s="47">
        <f t="shared" si="745"/>
        <v>1096.26</v>
      </c>
      <c r="H807" s="6">
        <f t="shared" si="745"/>
        <v>66</v>
      </c>
      <c r="I807" s="6"/>
      <c r="J807" s="6"/>
      <c r="K807" s="32">
        <f t="shared" ref="K807:M807" si="746">SUM(K808:K810)</f>
        <v>66</v>
      </c>
      <c r="L807" s="32">
        <f t="shared" si="746"/>
        <v>66</v>
      </c>
      <c r="M807" s="31">
        <f t="shared" si="746"/>
        <v>1096.26</v>
      </c>
      <c r="N807" s="32">
        <f t="shared" si="745"/>
        <v>0</v>
      </c>
      <c r="O807" s="32">
        <f t="shared" si="745"/>
        <v>0</v>
      </c>
      <c r="P807" s="32">
        <f t="shared" si="745"/>
        <v>0</v>
      </c>
      <c r="Q807" s="31">
        <f t="shared" si="745"/>
        <v>1096.26</v>
      </c>
      <c r="R807" s="48">
        <f t="shared" si="745"/>
        <v>0</v>
      </c>
      <c r="S807" s="48">
        <f t="shared" si="745"/>
        <v>0</v>
      </c>
      <c r="T807" s="19">
        <f t="shared" si="745"/>
        <v>118931054.88</v>
      </c>
      <c r="U807" s="19">
        <f t="shared" si="745"/>
        <v>77424116.730000004</v>
      </c>
      <c r="V807" s="19">
        <f t="shared" si="745"/>
        <v>4111827.56</v>
      </c>
      <c r="W807" s="19">
        <f t="shared" si="745"/>
        <v>0</v>
      </c>
      <c r="X807" s="19">
        <f t="shared" si="745"/>
        <v>0</v>
      </c>
      <c r="Y807" s="19">
        <f t="shared" si="745"/>
        <v>36656144.590000004</v>
      </c>
      <c r="Z807" s="19">
        <f t="shared" si="745"/>
        <v>36656144.579999998</v>
      </c>
      <c r="AA807" s="19">
        <f t="shared" si="745"/>
        <v>0</v>
      </c>
      <c r="AB807" s="19">
        <f t="shared" si="745"/>
        <v>41506938.149999999</v>
      </c>
      <c r="AC807" s="19">
        <f t="shared" si="745"/>
        <v>2204343.7999999998</v>
      </c>
      <c r="AD807" s="19">
        <f t="shared" si="745"/>
        <v>0</v>
      </c>
      <c r="AE807" s="19">
        <f t="shared" si="745"/>
        <v>0</v>
      </c>
      <c r="AF807" s="19">
        <f t="shared" si="745"/>
        <v>19651297.18</v>
      </c>
      <c r="AG807" s="19">
        <f t="shared" si="745"/>
        <v>19651297.170000002</v>
      </c>
      <c r="AH807" s="19">
        <f t="shared" si="745"/>
        <v>0</v>
      </c>
      <c r="AI807" s="73">
        <v>0.65100000000000002</v>
      </c>
      <c r="AJ807" s="73">
        <f t="shared" si="742"/>
        <v>0.34899999999999998</v>
      </c>
      <c r="AK807" s="23">
        <f t="shared" si="741"/>
        <v>118931054.88</v>
      </c>
      <c r="AL807" s="23">
        <f t="shared" si="743"/>
        <v>77424116.730000004</v>
      </c>
      <c r="AM807" s="23">
        <f t="shared" si="744"/>
        <v>41506938.149999999</v>
      </c>
      <c r="AN807" s="74" t="b">
        <f t="shared" si="732"/>
        <v>1</v>
      </c>
      <c r="AO807" s="74" t="b">
        <f t="shared" si="733"/>
        <v>1</v>
      </c>
      <c r="AP807" s="74" t="b">
        <f t="shared" si="734"/>
        <v>1</v>
      </c>
      <c r="AQ807" s="6"/>
      <c r="AR807" s="29"/>
      <c r="AS807" s="29"/>
      <c r="AT807" t="b">
        <f t="shared" si="735"/>
        <v>1</v>
      </c>
      <c r="AU807" t="b">
        <f t="shared" si="736"/>
        <v>1</v>
      </c>
      <c r="AV807" t="b">
        <f t="shared" si="737"/>
        <v>1</v>
      </c>
      <c r="AW807" s="83">
        <f t="shared" si="738"/>
        <v>0.05</v>
      </c>
      <c r="AX807" s="83">
        <f t="shared" si="739"/>
        <v>0.05</v>
      </c>
      <c r="AY807" s="72" t="b">
        <f t="shared" si="740"/>
        <v>1</v>
      </c>
    </row>
    <row r="808" spans="1:51" ht="23.25" x14ac:dyDescent="0.35">
      <c r="A808" s="49">
        <v>669</v>
      </c>
      <c r="B808" s="77" t="s">
        <v>777</v>
      </c>
      <c r="C808" s="50">
        <v>1338</v>
      </c>
      <c r="D808" s="51">
        <v>44053</v>
      </c>
      <c r="E808" s="52">
        <v>341.03</v>
      </c>
      <c r="F808" s="53">
        <v>19</v>
      </c>
      <c r="G808" s="52">
        <v>387.03</v>
      </c>
      <c r="H808" s="53">
        <v>22</v>
      </c>
      <c r="I808" s="54" t="s">
        <v>1169</v>
      </c>
      <c r="J808" s="54" t="s">
        <v>1170</v>
      </c>
      <c r="K808" s="55">
        <v>22</v>
      </c>
      <c r="L808" s="55">
        <v>22</v>
      </c>
      <c r="M808" s="56">
        <v>387.03</v>
      </c>
      <c r="N808" s="39"/>
      <c r="O808" s="39"/>
      <c r="P808" s="39"/>
      <c r="Q808" s="56">
        <v>387.03</v>
      </c>
      <c r="R808" s="57"/>
      <c r="S808" s="57"/>
      <c r="T808" s="18">
        <f>AK808</f>
        <v>41988110.640000001</v>
      </c>
      <c r="U808" s="18">
        <f>T808*AI808</f>
        <v>27334260.030000001</v>
      </c>
      <c r="V808" s="18">
        <v>0</v>
      </c>
      <c r="W808" s="18">
        <v>0</v>
      </c>
      <c r="X808" s="18">
        <v>0</v>
      </c>
      <c r="Y808" s="18">
        <f t="shared" ref="Y808:Y810" si="747">U808*0.5</f>
        <v>13667130.02</v>
      </c>
      <c r="Z808" s="18">
        <f t="shared" ref="Z808:Z810" si="748">U808-Y808</f>
        <v>13667130.01</v>
      </c>
      <c r="AA808" s="18">
        <v>0</v>
      </c>
      <c r="AB808" s="18">
        <f>T808-U808</f>
        <v>14653850.609999999</v>
      </c>
      <c r="AC808" s="18">
        <v>0</v>
      </c>
      <c r="AD808" s="18">
        <v>0</v>
      </c>
      <c r="AE808" s="18">
        <v>0</v>
      </c>
      <c r="AF808" s="18">
        <f t="shared" ref="AF808:AF810" si="749">AB808*0.5</f>
        <v>7326925.3099999996</v>
      </c>
      <c r="AG808" s="18">
        <f t="shared" ref="AG808:AG810" si="750">AB808-AF808</f>
        <v>7326925.2999999998</v>
      </c>
      <c r="AH808" s="18">
        <v>0</v>
      </c>
      <c r="AI808" s="73">
        <v>0.65100000000000002</v>
      </c>
      <c r="AJ808" s="81">
        <f t="shared" si="742"/>
        <v>0.34899999999999998</v>
      </c>
      <c r="AK808" s="23">
        <f t="shared" si="741"/>
        <v>41988110.640000001</v>
      </c>
      <c r="AL808" s="22">
        <f t="shared" si="743"/>
        <v>27334260.030000001</v>
      </c>
      <c r="AM808" s="22">
        <f t="shared" si="744"/>
        <v>14653850.609999999</v>
      </c>
      <c r="AN808" s="74" t="b">
        <f t="shared" si="732"/>
        <v>1</v>
      </c>
      <c r="AO808" s="74" t="b">
        <f t="shared" si="733"/>
        <v>1</v>
      </c>
      <c r="AP808" s="74" t="b">
        <f t="shared" si="734"/>
        <v>1</v>
      </c>
      <c r="AQ808" s="5"/>
      <c r="AR808" s="28" t="s">
        <v>1152</v>
      </c>
      <c r="AS808" s="28" t="s">
        <v>1153</v>
      </c>
      <c r="AT808" t="b">
        <f t="shared" si="735"/>
        <v>1</v>
      </c>
      <c r="AU808" t="b">
        <f t="shared" si="736"/>
        <v>1</v>
      </c>
      <c r="AV808" t="b">
        <f t="shared" si="737"/>
        <v>1</v>
      </c>
      <c r="AW808" s="83">
        <f t="shared" si="738"/>
        <v>0</v>
      </c>
      <c r="AX808" s="83">
        <f t="shared" si="739"/>
        <v>0</v>
      </c>
      <c r="AY808" s="72" t="b">
        <f t="shared" si="740"/>
        <v>1</v>
      </c>
    </row>
    <row r="809" spans="1:51" ht="23.25" x14ac:dyDescent="0.35">
      <c r="A809" s="49">
        <v>670</v>
      </c>
      <c r="B809" s="77" t="s">
        <v>778</v>
      </c>
      <c r="C809" s="50">
        <v>1339</v>
      </c>
      <c r="D809" s="51">
        <v>44053</v>
      </c>
      <c r="E809" s="52">
        <v>344.63</v>
      </c>
      <c r="F809" s="53">
        <v>16</v>
      </c>
      <c r="G809" s="52">
        <v>344.63</v>
      </c>
      <c r="H809" s="53">
        <v>16</v>
      </c>
      <c r="I809" s="54" t="s">
        <v>1169</v>
      </c>
      <c r="J809" s="54" t="s">
        <v>1170</v>
      </c>
      <c r="K809" s="55">
        <v>16</v>
      </c>
      <c r="L809" s="55">
        <v>16</v>
      </c>
      <c r="M809" s="56">
        <v>344.63</v>
      </c>
      <c r="N809" s="39"/>
      <c r="O809" s="39"/>
      <c r="P809" s="39"/>
      <c r="Q809" s="56">
        <v>344.63</v>
      </c>
      <c r="R809" s="57"/>
      <c r="S809" s="57"/>
      <c r="T809" s="18">
        <f>AK809</f>
        <v>37388219.439999998</v>
      </c>
      <c r="U809" s="18">
        <f>T809*AI809</f>
        <v>24339730.859999999</v>
      </c>
      <c r="V809" s="18">
        <v>4111827.56</v>
      </c>
      <c r="W809" s="18">
        <v>0</v>
      </c>
      <c r="X809" s="18">
        <v>0</v>
      </c>
      <c r="Y809" s="18">
        <f>(U809-V809)*0.5</f>
        <v>10113951.65</v>
      </c>
      <c r="Z809" s="18">
        <f>U809-V809-Y809</f>
        <v>10113951.65</v>
      </c>
      <c r="AA809" s="18">
        <v>0</v>
      </c>
      <c r="AB809" s="18">
        <f>T809-U809</f>
        <v>13048488.58</v>
      </c>
      <c r="AC809" s="18">
        <v>2204343.7999999998</v>
      </c>
      <c r="AD809" s="18">
        <v>0</v>
      </c>
      <c r="AE809" s="18">
        <v>0</v>
      </c>
      <c r="AF809" s="18">
        <f>(AB809-AC809)*0.5</f>
        <v>5422072.3899999997</v>
      </c>
      <c r="AG809" s="18">
        <f>AB809-AC809-AF809</f>
        <v>5422072.3899999997</v>
      </c>
      <c r="AH809" s="18">
        <v>0</v>
      </c>
      <c r="AI809" s="73">
        <v>0.65100000000000002</v>
      </c>
      <c r="AJ809" s="81">
        <f t="shared" si="742"/>
        <v>0.34899999999999998</v>
      </c>
      <c r="AK809" s="23">
        <f t="shared" si="741"/>
        <v>37388219.439999998</v>
      </c>
      <c r="AL809" s="22">
        <f t="shared" si="743"/>
        <v>24339730.859999999</v>
      </c>
      <c r="AM809" s="22">
        <f t="shared" si="744"/>
        <v>13048488.58</v>
      </c>
      <c r="AN809" s="74" t="b">
        <f t="shared" si="732"/>
        <v>1</v>
      </c>
      <c r="AO809" s="74" t="b">
        <f t="shared" si="733"/>
        <v>1</v>
      </c>
      <c r="AP809" s="74" t="b">
        <f t="shared" si="734"/>
        <v>1</v>
      </c>
      <c r="AQ809" s="5"/>
      <c r="AR809" s="28" t="s">
        <v>1152</v>
      </c>
      <c r="AS809" s="28" t="s">
        <v>1153</v>
      </c>
      <c r="AT809" t="b">
        <f t="shared" si="735"/>
        <v>1</v>
      </c>
      <c r="AU809" t="b">
        <f t="shared" si="736"/>
        <v>1</v>
      </c>
      <c r="AV809" t="b">
        <f t="shared" si="737"/>
        <v>1</v>
      </c>
      <c r="AW809" s="83">
        <f t="shared" si="738"/>
        <v>0.17</v>
      </c>
      <c r="AX809" s="83">
        <f t="shared" si="739"/>
        <v>0.17</v>
      </c>
      <c r="AY809" s="72" t="b">
        <f t="shared" si="740"/>
        <v>1</v>
      </c>
    </row>
    <row r="810" spans="1:51" ht="23.25" x14ac:dyDescent="0.35">
      <c r="A810" s="49">
        <v>671</v>
      </c>
      <c r="B810" s="77" t="s">
        <v>779</v>
      </c>
      <c r="C810" s="50">
        <v>1340</v>
      </c>
      <c r="D810" s="51">
        <v>44053</v>
      </c>
      <c r="E810" s="52">
        <v>364.6</v>
      </c>
      <c r="F810" s="53">
        <v>28</v>
      </c>
      <c r="G810" s="52">
        <v>364.6</v>
      </c>
      <c r="H810" s="53">
        <v>28</v>
      </c>
      <c r="I810" s="54" t="s">
        <v>1169</v>
      </c>
      <c r="J810" s="54" t="s">
        <v>1170</v>
      </c>
      <c r="K810" s="55">
        <v>28</v>
      </c>
      <c r="L810" s="55">
        <v>28</v>
      </c>
      <c r="M810" s="56">
        <v>364.6</v>
      </c>
      <c r="N810" s="39"/>
      <c r="O810" s="39"/>
      <c r="P810" s="39"/>
      <c r="Q810" s="56">
        <v>364.6</v>
      </c>
      <c r="R810" s="57"/>
      <c r="S810" s="57"/>
      <c r="T810" s="18">
        <f>AK810</f>
        <v>39554724.799999997</v>
      </c>
      <c r="U810" s="18">
        <f>T810*AI810</f>
        <v>25750125.84</v>
      </c>
      <c r="V810" s="18">
        <v>0</v>
      </c>
      <c r="W810" s="18">
        <v>0</v>
      </c>
      <c r="X810" s="18">
        <v>0</v>
      </c>
      <c r="Y810" s="18">
        <f t="shared" si="747"/>
        <v>12875062.92</v>
      </c>
      <c r="Z810" s="18">
        <f t="shared" si="748"/>
        <v>12875062.92</v>
      </c>
      <c r="AA810" s="18">
        <v>0</v>
      </c>
      <c r="AB810" s="18">
        <f>T810-U810</f>
        <v>13804598.960000001</v>
      </c>
      <c r="AC810" s="18">
        <v>0</v>
      </c>
      <c r="AD810" s="18">
        <v>0</v>
      </c>
      <c r="AE810" s="18">
        <v>0</v>
      </c>
      <c r="AF810" s="18">
        <f t="shared" si="749"/>
        <v>6902299.4800000004</v>
      </c>
      <c r="AG810" s="18">
        <f t="shared" si="750"/>
        <v>6902299.4800000004</v>
      </c>
      <c r="AH810" s="18">
        <v>0</v>
      </c>
      <c r="AI810" s="73">
        <v>0.65100000000000002</v>
      </c>
      <c r="AJ810" s="81">
        <f t="shared" si="742"/>
        <v>0.34899999999999998</v>
      </c>
      <c r="AK810" s="23">
        <f t="shared" si="741"/>
        <v>39554724.799999997</v>
      </c>
      <c r="AL810" s="22">
        <f t="shared" si="743"/>
        <v>25750125.84</v>
      </c>
      <c r="AM810" s="22">
        <f t="shared" si="744"/>
        <v>13804598.960000001</v>
      </c>
      <c r="AN810" s="74" t="b">
        <f t="shared" si="732"/>
        <v>1</v>
      </c>
      <c r="AO810" s="74" t="b">
        <f t="shared" si="733"/>
        <v>1</v>
      </c>
      <c r="AP810" s="74" t="b">
        <f t="shared" si="734"/>
        <v>1</v>
      </c>
      <c r="AQ810" s="5"/>
      <c r="AR810" s="28" t="s">
        <v>1152</v>
      </c>
      <c r="AS810" s="28" t="s">
        <v>1153</v>
      </c>
      <c r="AT810" t="b">
        <f t="shared" si="735"/>
        <v>1</v>
      </c>
      <c r="AU810" t="b">
        <f t="shared" si="736"/>
        <v>1</v>
      </c>
      <c r="AV810" t="b">
        <f t="shared" si="737"/>
        <v>1</v>
      </c>
      <c r="AW810" s="83">
        <f t="shared" si="738"/>
        <v>0</v>
      </c>
      <c r="AX810" s="83">
        <f t="shared" si="739"/>
        <v>0</v>
      </c>
      <c r="AY810" s="72" t="b">
        <f t="shared" si="740"/>
        <v>1</v>
      </c>
    </row>
    <row r="811" spans="1:51" s="14" customFormat="1" ht="20.25" customHeight="1" x14ac:dyDescent="0.35">
      <c r="A811" s="181" t="s">
        <v>928</v>
      </c>
      <c r="B811" s="181"/>
      <c r="C811" s="181"/>
      <c r="D811" s="181"/>
      <c r="E811" s="58">
        <f>SUM(E812:E819)</f>
        <v>2088.8000000000002</v>
      </c>
      <c r="F811" s="59">
        <f t="shared" ref="F811:AH811" si="751">SUM(F812:F819)</f>
        <v>118</v>
      </c>
      <c r="G811" s="47">
        <f t="shared" si="751"/>
        <v>2088.8000000000002</v>
      </c>
      <c r="H811" s="6">
        <f t="shared" si="751"/>
        <v>118</v>
      </c>
      <c r="I811" s="6"/>
      <c r="J811" s="6"/>
      <c r="K811" s="32">
        <f t="shared" ref="K811:M811" si="752">SUM(K812:K819)</f>
        <v>118</v>
      </c>
      <c r="L811" s="32">
        <f t="shared" si="752"/>
        <v>118</v>
      </c>
      <c r="M811" s="31">
        <f t="shared" si="752"/>
        <v>2088.8000000000002</v>
      </c>
      <c r="N811" s="32">
        <f t="shared" si="751"/>
        <v>0</v>
      </c>
      <c r="O811" s="32">
        <f t="shared" si="751"/>
        <v>0</v>
      </c>
      <c r="P811" s="32">
        <f t="shared" si="751"/>
        <v>0</v>
      </c>
      <c r="Q811" s="31">
        <f t="shared" si="751"/>
        <v>2088.8000000000002</v>
      </c>
      <c r="R811" s="48">
        <f t="shared" si="751"/>
        <v>0</v>
      </c>
      <c r="S811" s="48">
        <f t="shared" si="751"/>
        <v>0</v>
      </c>
      <c r="T811" s="19">
        <f t="shared" si="751"/>
        <v>226609734.40000001</v>
      </c>
      <c r="U811" s="19">
        <f t="shared" si="751"/>
        <v>190578786.63</v>
      </c>
      <c r="V811" s="19">
        <f t="shared" si="751"/>
        <v>6997985.8899999997</v>
      </c>
      <c r="W811" s="19">
        <f t="shared" si="751"/>
        <v>0</v>
      </c>
      <c r="X811" s="19">
        <f t="shared" si="751"/>
        <v>0</v>
      </c>
      <c r="Y811" s="19">
        <f t="shared" si="751"/>
        <v>183580800.74000001</v>
      </c>
      <c r="Z811" s="19">
        <f t="shared" si="751"/>
        <v>0</v>
      </c>
      <c r="AA811" s="19">
        <f t="shared" si="751"/>
        <v>0</v>
      </c>
      <c r="AB811" s="19">
        <f t="shared" si="751"/>
        <v>36030947.770000003</v>
      </c>
      <c r="AC811" s="19">
        <f t="shared" si="751"/>
        <v>1323043.71</v>
      </c>
      <c r="AD811" s="19">
        <f t="shared" si="751"/>
        <v>0</v>
      </c>
      <c r="AE811" s="19">
        <f t="shared" si="751"/>
        <v>0</v>
      </c>
      <c r="AF811" s="19">
        <f t="shared" si="751"/>
        <v>34707904.060000002</v>
      </c>
      <c r="AG811" s="19">
        <f t="shared" si="751"/>
        <v>0</v>
      </c>
      <c r="AH811" s="19">
        <f t="shared" si="751"/>
        <v>0</v>
      </c>
      <c r="AI811" s="73">
        <v>0.84099999999999997</v>
      </c>
      <c r="AJ811" s="73">
        <f t="shared" si="742"/>
        <v>0.159</v>
      </c>
      <c r="AK811" s="23">
        <f t="shared" si="741"/>
        <v>226609734.40000001</v>
      </c>
      <c r="AL811" s="23">
        <f t="shared" si="743"/>
        <v>190578786.63</v>
      </c>
      <c r="AM811" s="23">
        <f t="shared" si="744"/>
        <v>36030947.770000003</v>
      </c>
      <c r="AN811" s="74" t="b">
        <f t="shared" si="732"/>
        <v>1</v>
      </c>
      <c r="AO811" s="74" t="b">
        <f t="shared" si="733"/>
        <v>1</v>
      </c>
      <c r="AP811" s="74" t="b">
        <f t="shared" si="734"/>
        <v>1</v>
      </c>
      <c r="AQ811" s="6"/>
      <c r="AR811" s="29"/>
      <c r="AS811" s="29"/>
      <c r="AT811" t="b">
        <f t="shared" si="735"/>
        <v>1</v>
      </c>
      <c r="AU811" t="b">
        <f t="shared" si="736"/>
        <v>1</v>
      </c>
      <c r="AV811" t="b">
        <f t="shared" si="737"/>
        <v>1</v>
      </c>
      <c r="AW811" s="83">
        <f t="shared" si="738"/>
        <v>0.04</v>
      </c>
      <c r="AX811" s="83">
        <f t="shared" si="739"/>
        <v>0.04</v>
      </c>
      <c r="AY811" s="72" t="b">
        <f t="shared" si="740"/>
        <v>1</v>
      </c>
    </row>
    <row r="812" spans="1:51" ht="23.25" x14ac:dyDescent="0.35">
      <c r="A812" s="49">
        <v>829</v>
      </c>
      <c r="B812" s="77" t="s">
        <v>929</v>
      </c>
      <c r="C812" s="50">
        <v>3906</v>
      </c>
      <c r="D812" s="51">
        <v>44480</v>
      </c>
      <c r="E812" s="52">
        <v>356.1</v>
      </c>
      <c r="F812" s="53">
        <v>22</v>
      </c>
      <c r="G812" s="52">
        <v>356.1</v>
      </c>
      <c r="H812" s="53">
        <v>22</v>
      </c>
      <c r="I812" s="54" t="s">
        <v>1168</v>
      </c>
      <c r="J812" s="54" t="s">
        <v>1169</v>
      </c>
      <c r="K812" s="55">
        <v>22</v>
      </c>
      <c r="L812" s="55">
        <v>22</v>
      </c>
      <c r="M812" s="56">
        <v>356.1</v>
      </c>
      <c r="N812" s="39"/>
      <c r="O812" s="39"/>
      <c r="P812" s="39"/>
      <c r="Q812" s="56">
        <v>356.1</v>
      </c>
      <c r="R812" s="57"/>
      <c r="S812" s="57"/>
      <c r="T812" s="18">
        <f t="shared" ref="T812:T819" si="753">AK812</f>
        <v>38632576.799999997</v>
      </c>
      <c r="U812" s="18">
        <f t="shared" ref="U812:U819" si="754">T812*AI812</f>
        <v>32489997.09</v>
      </c>
      <c r="V812" s="18">
        <v>0</v>
      </c>
      <c r="W812" s="18">
        <v>0</v>
      </c>
      <c r="X812" s="18">
        <v>0</v>
      </c>
      <c r="Y812" s="18">
        <f t="shared" ref="Y812:Y819" si="755">U812</f>
        <v>32489997.09</v>
      </c>
      <c r="Z812" s="18">
        <v>0</v>
      </c>
      <c r="AA812" s="18">
        <v>0</v>
      </c>
      <c r="AB812" s="18">
        <f t="shared" ref="AB812:AB819" si="756">T812-U812</f>
        <v>6142579.71</v>
      </c>
      <c r="AC812" s="18">
        <v>0</v>
      </c>
      <c r="AD812" s="18">
        <v>0</v>
      </c>
      <c r="AE812" s="18">
        <v>0</v>
      </c>
      <c r="AF812" s="18">
        <f t="shared" ref="AF812:AF819" si="757">AB812</f>
        <v>6142579.71</v>
      </c>
      <c r="AG812" s="18">
        <v>0</v>
      </c>
      <c r="AH812" s="18">
        <v>0</v>
      </c>
      <c r="AI812" s="73">
        <v>0.84099999999999997</v>
      </c>
      <c r="AJ812" s="81">
        <f t="shared" si="742"/>
        <v>0.159</v>
      </c>
      <c r="AK812" s="23">
        <f t="shared" si="741"/>
        <v>38632576.799999997</v>
      </c>
      <c r="AL812" s="22">
        <f t="shared" si="743"/>
        <v>32489997.09</v>
      </c>
      <c r="AM812" s="22">
        <f t="shared" si="744"/>
        <v>6142579.71</v>
      </c>
      <c r="AN812" s="74" t="b">
        <f t="shared" si="732"/>
        <v>1</v>
      </c>
      <c r="AO812" s="74" t="b">
        <f t="shared" si="733"/>
        <v>1</v>
      </c>
      <c r="AP812" s="74" t="b">
        <f t="shared" si="734"/>
        <v>1</v>
      </c>
      <c r="AQ812" s="5"/>
      <c r="AR812" s="28" t="s">
        <v>1152</v>
      </c>
      <c r="AS812" s="28">
        <v>2027</v>
      </c>
      <c r="AT812" t="b">
        <f t="shared" si="735"/>
        <v>1</v>
      </c>
      <c r="AU812" t="b">
        <f t="shared" si="736"/>
        <v>1</v>
      </c>
      <c r="AV812" t="b">
        <f t="shared" si="737"/>
        <v>1</v>
      </c>
      <c r="AW812" s="83">
        <f t="shared" si="738"/>
        <v>0</v>
      </c>
      <c r="AX812" s="83">
        <f t="shared" si="739"/>
        <v>0</v>
      </c>
      <c r="AY812" s="72" t="b">
        <f t="shared" si="740"/>
        <v>1</v>
      </c>
    </row>
    <row r="813" spans="1:51" ht="23.25" x14ac:dyDescent="0.35">
      <c r="A813" s="49">
        <v>830</v>
      </c>
      <c r="B813" s="77" t="s">
        <v>930</v>
      </c>
      <c r="C813" s="50">
        <v>3459</v>
      </c>
      <c r="D813" s="51">
        <v>44134</v>
      </c>
      <c r="E813" s="52">
        <v>382.7</v>
      </c>
      <c r="F813" s="53">
        <v>20</v>
      </c>
      <c r="G813" s="52">
        <v>382.7</v>
      </c>
      <c r="H813" s="53">
        <v>20</v>
      </c>
      <c r="I813" s="54" t="s">
        <v>1168</v>
      </c>
      <c r="J813" s="54" t="s">
        <v>1169</v>
      </c>
      <c r="K813" s="55">
        <v>20</v>
      </c>
      <c r="L813" s="55">
        <v>20</v>
      </c>
      <c r="M813" s="56">
        <v>382.7</v>
      </c>
      <c r="N813" s="39"/>
      <c r="O813" s="39"/>
      <c r="P813" s="39"/>
      <c r="Q813" s="56">
        <v>382.7</v>
      </c>
      <c r="R813" s="57"/>
      <c r="S813" s="57"/>
      <c r="T813" s="18">
        <f t="shared" si="753"/>
        <v>41518357.600000001</v>
      </c>
      <c r="U813" s="18">
        <f t="shared" si="754"/>
        <v>34916938.740000002</v>
      </c>
      <c r="V813" s="18">
        <v>0</v>
      </c>
      <c r="W813" s="18">
        <v>0</v>
      </c>
      <c r="X813" s="18">
        <v>0</v>
      </c>
      <c r="Y813" s="18">
        <f t="shared" si="755"/>
        <v>34916938.740000002</v>
      </c>
      <c r="Z813" s="18">
        <v>0</v>
      </c>
      <c r="AA813" s="18">
        <v>0</v>
      </c>
      <c r="AB813" s="18">
        <f t="shared" si="756"/>
        <v>6601418.8600000003</v>
      </c>
      <c r="AC813" s="18">
        <v>0</v>
      </c>
      <c r="AD813" s="18">
        <v>0</v>
      </c>
      <c r="AE813" s="18">
        <v>0</v>
      </c>
      <c r="AF813" s="18">
        <f t="shared" si="757"/>
        <v>6601418.8600000003</v>
      </c>
      <c r="AG813" s="18">
        <v>0</v>
      </c>
      <c r="AH813" s="18">
        <v>0</v>
      </c>
      <c r="AI813" s="73">
        <v>0.84099999999999997</v>
      </c>
      <c r="AJ813" s="81">
        <f t="shared" si="742"/>
        <v>0.159</v>
      </c>
      <c r="AK813" s="23">
        <f t="shared" si="741"/>
        <v>41518357.600000001</v>
      </c>
      <c r="AL813" s="22">
        <f t="shared" si="743"/>
        <v>34916938.740000002</v>
      </c>
      <c r="AM813" s="22">
        <f t="shared" si="744"/>
        <v>6601418.8600000003</v>
      </c>
      <c r="AN813" s="74" t="b">
        <f t="shared" si="732"/>
        <v>1</v>
      </c>
      <c r="AO813" s="74" t="b">
        <f t="shared" si="733"/>
        <v>1</v>
      </c>
      <c r="AP813" s="74" t="b">
        <f t="shared" si="734"/>
        <v>1</v>
      </c>
      <c r="AQ813" s="5"/>
      <c r="AR813" s="28" t="s">
        <v>1152</v>
      </c>
      <c r="AS813" s="28">
        <v>2027</v>
      </c>
      <c r="AT813" t="b">
        <f t="shared" si="735"/>
        <v>1</v>
      </c>
      <c r="AU813" t="b">
        <f t="shared" si="736"/>
        <v>1</v>
      </c>
      <c r="AV813" t="b">
        <f t="shared" si="737"/>
        <v>1</v>
      </c>
      <c r="AW813" s="83">
        <f t="shared" si="738"/>
        <v>0</v>
      </c>
      <c r="AX813" s="83">
        <f t="shared" si="739"/>
        <v>0</v>
      </c>
      <c r="AY813" s="72" t="b">
        <f t="shared" si="740"/>
        <v>1</v>
      </c>
    </row>
    <row r="814" spans="1:51" ht="23.25" x14ac:dyDescent="0.35">
      <c r="A814" s="49">
        <v>831</v>
      </c>
      <c r="B814" s="77" t="s">
        <v>931</v>
      </c>
      <c r="C814" s="50">
        <v>7</v>
      </c>
      <c r="D814" s="51">
        <v>43157</v>
      </c>
      <c r="E814" s="52">
        <v>71.099999999999994</v>
      </c>
      <c r="F814" s="53">
        <v>5</v>
      </c>
      <c r="G814" s="52">
        <v>71.099999999999994</v>
      </c>
      <c r="H814" s="53">
        <v>5</v>
      </c>
      <c r="I814" s="54" t="s">
        <v>1168</v>
      </c>
      <c r="J814" s="54" t="s">
        <v>1169</v>
      </c>
      <c r="K814" s="55">
        <v>5</v>
      </c>
      <c r="L814" s="55">
        <v>5</v>
      </c>
      <c r="M814" s="56">
        <v>71.099999999999994</v>
      </c>
      <c r="N814" s="39"/>
      <c r="O814" s="39"/>
      <c r="P814" s="39"/>
      <c r="Q814" s="56">
        <v>71.099999999999994</v>
      </c>
      <c r="R814" s="57"/>
      <c r="S814" s="57"/>
      <c r="T814" s="18">
        <f t="shared" si="753"/>
        <v>7713496.7999999998</v>
      </c>
      <c r="U814" s="18">
        <f t="shared" si="754"/>
        <v>6487050.8099999996</v>
      </c>
      <c r="V814" s="18">
        <v>0</v>
      </c>
      <c r="W814" s="18">
        <v>0</v>
      </c>
      <c r="X814" s="18">
        <v>0</v>
      </c>
      <c r="Y814" s="18">
        <f t="shared" si="755"/>
        <v>6487050.8099999996</v>
      </c>
      <c r="Z814" s="18">
        <v>0</v>
      </c>
      <c r="AA814" s="18">
        <v>0</v>
      </c>
      <c r="AB814" s="18">
        <f t="shared" si="756"/>
        <v>1226445.99</v>
      </c>
      <c r="AC814" s="18">
        <v>0</v>
      </c>
      <c r="AD814" s="18">
        <v>0</v>
      </c>
      <c r="AE814" s="18">
        <v>0</v>
      </c>
      <c r="AF814" s="18">
        <f t="shared" si="757"/>
        <v>1226445.99</v>
      </c>
      <c r="AG814" s="18">
        <f t="shared" ref="AG814:AG819" si="758">AB814-AF814</f>
        <v>0</v>
      </c>
      <c r="AH814" s="18">
        <v>0</v>
      </c>
      <c r="AI814" s="73">
        <v>0.84099999999999997</v>
      </c>
      <c r="AJ814" s="81">
        <f t="shared" si="742"/>
        <v>0.159</v>
      </c>
      <c r="AK814" s="23">
        <f t="shared" si="741"/>
        <v>7713496.7999999998</v>
      </c>
      <c r="AL814" s="22">
        <f t="shared" si="743"/>
        <v>6487050.8099999996</v>
      </c>
      <c r="AM814" s="22">
        <f t="shared" si="744"/>
        <v>1226445.99</v>
      </c>
      <c r="AN814" s="74" t="b">
        <f t="shared" si="732"/>
        <v>1</v>
      </c>
      <c r="AO814" s="74" t="b">
        <f t="shared" si="733"/>
        <v>1</v>
      </c>
      <c r="AP814" s="74" t="b">
        <f t="shared" si="734"/>
        <v>1</v>
      </c>
      <c r="AQ814" s="5"/>
      <c r="AR814" s="28" t="s">
        <v>1152</v>
      </c>
      <c r="AS814" s="28">
        <v>2027</v>
      </c>
      <c r="AT814" t="b">
        <f t="shared" si="735"/>
        <v>1</v>
      </c>
      <c r="AU814" t="b">
        <f t="shared" si="736"/>
        <v>1</v>
      </c>
      <c r="AV814" t="b">
        <f t="shared" si="737"/>
        <v>1</v>
      </c>
      <c r="AW814" s="83">
        <f t="shared" si="738"/>
        <v>0</v>
      </c>
      <c r="AX814" s="83">
        <f t="shared" si="739"/>
        <v>0</v>
      </c>
      <c r="AY814" s="72" t="b">
        <f t="shared" si="740"/>
        <v>1</v>
      </c>
    </row>
    <row r="815" spans="1:51" ht="23.25" x14ac:dyDescent="0.35">
      <c r="A815" s="49">
        <v>833</v>
      </c>
      <c r="B815" s="77" t="s">
        <v>932</v>
      </c>
      <c r="C815" s="50">
        <v>11</v>
      </c>
      <c r="D815" s="51">
        <v>43719</v>
      </c>
      <c r="E815" s="52">
        <v>250.6</v>
      </c>
      <c r="F815" s="53">
        <v>13</v>
      </c>
      <c r="G815" s="52">
        <v>250.6</v>
      </c>
      <c r="H815" s="53">
        <v>13</v>
      </c>
      <c r="I815" s="54" t="s">
        <v>1168</v>
      </c>
      <c r="J815" s="54" t="s">
        <v>1169</v>
      </c>
      <c r="K815" s="55">
        <v>13</v>
      </c>
      <c r="L815" s="55">
        <v>13</v>
      </c>
      <c r="M815" s="56">
        <v>250.6</v>
      </c>
      <c r="N815" s="39"/>
      <c r="O815" s="39"/>
      <c r="P815" s="39"/>
      <c r="Q815" s="56">
        <v>250.6</v>
      </c>
      <c r="R815" s="57"/>
      <c r="S815" s="57"/>
      <c r="T815" s="18">
        <f t="shared" si="753"/>
        <v>27187092.800000001</v>
      </c>
      <c r="U815" s="18">
        <f t="shared" si="754"/>
        <v>22864345.039999999</v>
      </c>
      <c r="V815" s="18">
        <v>0</v>
      </c>
      <c r="W815" s="18">
        <v>0</v>
      </c>
      <c r="X815" s="18">
        <v>0</v>
      </c>
      <c r="Y815" s="18">
        <f t="shared" si="755"/>
        <v>22864345.039999999</v>
      </c>
      <c r="Z815" s="18">
        <v>0</v>
      </c>
      <c r="AA815" s="18">
        <v>0</v>
      </c>
      <c r="AB815" s="18">
        <f t="shared" si="756"/>
        <v>4322747.76</v>
      </c>
      <c r="AC815" s="18">
        <v>0</v>
      </c>
      <c r="AD815" s="18">
        <v>0</v>
      </c>
      <c r="AE815" s="18">
        <v>0</v>
      </c>
      <c r="AF815" s="18">
        <f t="shared" si="757"/>
        <v>4322747.76</v>
      </c>
      <c r="AG815" s="18">
        <f t="shared" si="758"/>
        <v>0</v>
      </c>
      <c r="AH815" s="18">
        <v>0</v>
      </c>
      <c r="AI815" s="73">
        <v>0.84099999999999997</v>
      </c>
      <c r="AJ815" s="81">
        <f t="shared" si="742"/>
        <v>0.159</v>
      </c>
      <c r="AK815" s="23">
        <f t="shared" si="741"/>
        <v>27187092.800000001</v>
      </c>
      <c r="AL815" s="22">
        <f t="shared" si="743"/>
        <v>22864345.039999999</v>
      </c>
      <c r="AM815" s="22">
        <f t="shared" si="744"/>
        <v>4322747.76</v>
      </c>
      <c r="AN815" s="74" t="b">
        <f t="shared" si="732"/>
        <v>1</v>
      </c>
      <c r="AO815" s="74" t="b">
        <f t="shared" si="733"/>
        <v>1</v>
      </c>
      <c r="AP815" s="74" t="b">
        <f t="shared" si="734"/>
        <v>1</v>
      </c>
      <c r="AQ815" s="5"/>
      <c r="AR815" s="28" t="s">
        <v>1152</v>
      </c>
      <c r="AS815" s="28">
        <v>2027</v>
      </c>
      <c r="AT815" t="b">
        <f t="shared" si="735"/>
        <v>1</v>
      </c>
      <c r="AU815" t="b">
        <f t="shared" si="736"/>
        <v>1</v>
      </c>
      <c r="AV815" t="b">
        <f t="shared" si="737"/>
        <v>1</v>
      </c>
      <c r="AW815" s="83">
        <f t="shared" si="738"/>
        <v>0</v>
      </c>
      <c r="AX815" s="83">
        <f t="shared" si="739"/>
        <v>0</v>
      </c>
      <c r="AY815" s="72" t="b">
        <f t="shared" si="740"/>
        <v>1</v>
      </c>
    </row>
    <row r="816" spans="1:51" ht="23.25" x14ac:dyDescent="0.35">
      <c r="A816" s="49">
        <v>834</v>
      </c>
      <c r="B816" s="77" t="s">
        <v>933</v>
      </c>
      <c r="C816" s="50">
        <v>849</v>
      </c>
      <c r="D816" s="51">
        <v>42927</v>
      </c>
      <c r="E816" s="52">
        <v>159.4</v>
      </c>
      <c r="F816" s="53">
        <v>15</v>
      </c>
      <c r="G816" s="52">
        <v>159.4</v>
      </c>
      <c r="H816" s="53">
        <v>15</v>
      </c>
      <c r="I816" s="54" t="s">
        <v>1168</v>
      </c>
      <c r="J816" s="54" t="s">
        <v>1169</v>
      </c>
      <c r="K816" s="55">
        <v>15</v>
      </c>
      <c r="L816" s="55">
        <v>15</v>
      </c>
      <c r="M816" s="56">
        <v>159.4</v>
      </c>
      <c r="N816" s="39"/>
      <c r="O816" s="39"/>
      <c r="P816" s="39"/>
      <c r="Q816" s="56">
        <v>159.4</v>
      </c>
      <c r="R816" s="57"/>
      <c r="S816" s="57"/>
      <c r="T816" s="18">
        <f t="shared" si="753"/>
        <v>17292987.199999999</v>
      </c>
      <c r="U816" s="18">
        <f t="shared" si="754"/>
        <v>14543402.24</v>
      </c>
      <c r="V816" s="18">
        <v>0</v>
      </c>
      <c r="W816" s="18">
        <v>0</v>
      </c>
      <c r="X816" s="18">
        <v>0</v>
      </c>
      <c r="Y816" s="18">
        <f t="shared" si="755"/>
        <v>14543402.24</v>
      </c>
      <c r="Z816" s="18">
        <v>0</v>
      </c>
      <c r="AA816" s="18">
        <v>0</v>
      </c>
      <c r="AB816" s="18">
        <f t="shared" si="756"/>
        <v>2749584.96</v>
      </c>
      <c r="AC816" s="18">
        <v>0</v>
      </c>
      <c r="AD816" s="18">
        <v>0</v>
      </c>
      <c r="AE816" s="18">
        <v>0</v>
      </c>
      <c r="AF816" s="18">
        <f t="shared" si="757"/>
        <v>2749584.96</v>
      </c>
      <c r="AG816" s="18">
        <f t="shared" si="758"/>
        <v>0</v>
      </c>
      <c r="AH816" s="18">
        <v>0</v>
      </c>
      <c r="AI816" s="73">
        <v>0.84099999999999997</v>
      </c>
      <c r="AJ816" s="81">
        <f t="shared" si="742"/>
        <v>0.159</v>
      </c>
      <c r="AK816" s="23">
        <f t="shared" si="741"/>
        <v>17292987.199999999</v>
      </c>
      <c r="AL816" s="22">
        <f t="shared" si="743"/>
        <v>14543402.24</v>
      </c>
      <c r="AM816" s="22">
        <f t="shared" si="744"/>
        <v>2749584.96</v>
      </c>
      <c r="AN816" s="74" t="b">
        <f t="shared" si="732"/>
        <v>1</v>
      </c>
      <c r="AO816" s="74" t="b">
        <f t="shared" si="733"/>
        <v>1</v>
      </c>
      <c r="AP816" s="74" t="b">
        <f t="shared" si="734"/>
        <v>1</v>
      </c>
      <c r="AQ816" s="5"/>
      <c r="AR816" s="28" t="s">
        <v>1152</v>
      </c>
      <c r="AS816" s="28">
        <v>2027</v>
      </c>
      <c r="AT816" t="b">
        <f t="shared" si="735"/>
        <v>1</v>
      </c>
      <c r="AU816" t="b">
        <f t="shared" si="736"/>
        <v>1</v>
      </c>
      <c r="AV816" t="b">
        <f t="shared" si="737"/>
        <v>1</v>
      </c>
      <c r="AW816" s="83">
        <f t="shared" si="738"/>
        <v>0</v>
      </c>
      <c r="AX816" s="83">
        <f t="shared" si="739"/>
        <v>0</v>
      </c>
      <c r="AY816" s="72" t="b">
        <f t="shared" si="740"/>
        <v>1</v>
      </c>
    </row>
    <row r="817" spans="1:51" ht="23.25" x14ac:dyDescent="0.35">
      <c r="A817" s="49">
        <v>840</v>
      </c>
      <c r="B817" s="77" t="s">
        <v>934</v>
      </c>
      <c r="C817" s="50">
        <v>849</v>
      </c>
      <c r="D817" s="51">
        <v>42927</v>
      </c>
      <c r="E817" s="52">
        <v>471.2</v>
      </c>
      <c r="F817" s="53">
        <v>17</v>
      </c>
      <c r="G817" s="52">
        <v>471.2</v>
      </c>
      <c r="H817" s="53">
        <v>17</v>
      </c>
      <c r="I817" s="54" t="s">
        <v>1168</v>
      </c>
      <c r="J817" s="54" t="s">
        <v>1169</v>
      </c>
      <c r="K817" s="55">
        <v>17</v>
      </c>
      <c r="L817" s="55">
        <v>17</v>
      </c>
      <c r="M817" s="56">
        <v>471.2</v>
      </c>
      <c r="N817" s="39"/>
      <c r="O817" s="39"/>
      <c r="P817" s="39"/>
      <c r="Q817" s="56">
        <v>471.2</v>
      </c>
      <c r="R817" s="57"/>
      <c r="S817" s="57"/>
      <c r="T817" s="18">
        <f t="shared" si="753"/>
        <v>51119545.600000001</v>
      </c>
      <c r="U817" s="18">
        <f t="shared" si="754"/>
        <v>42991537.850000001</v>
      </c>
      <c r="V817" s="18">
        <v>6997985.8899999997</v>
      </c>
      <c r="W817" s="18">
        <v>0</v>
      </c>
      <c r="X817" s="18">
        <v>0</v>
      </c>
      <c r="Y817" s="18">
        <f>U817-V817</f>
        <v>35993551.960000001</v>
      </c>
      <c r="Z817" s="18">
        <v>0</v>
      </c>
      <c r="AA817" s="18">
        <v>0</v>
      </c>
      <c r="AB817" s="18">
        <f t="shared" si="756"/>
        <v>8128007.75</v>
      </c>
      <c r="AC817" s="18">
        <v>1323043.71</v>
      </c>
      <c r="AD817" s="18">
        <v>0</v>
      </c>
      <c r="AE817" s="18">
        <v>0</v>
      </c>
      <c r="AF817" s="18">
        <f>AB817-AC817</f>
        <v>6804964.04</v>
      </c>
      <c r="AG817" s="18">
        <f>AB817-AC817-AF817</f>
        <v>0</v>
      </c>
      <c r="AH817" s="18">
        <v>0</v>
      </c>
      <c r="AI817" s="73">
        <v>0.84099999999999997</v>
      </c>
      <c r="AJ817" s="81">
        <f t="shared" si="742"/>
        <v>0.159</v>
      </c>
      <c r="AK817" s="23">
        <f t="shared" si="741"/>
        <v>51119545.600000001</v>
      </c>
      <c r="AL817" s="22">
        <f t="shared" si="743"/>
        <v>42991537.850000001</v>
      </c>
      <c r="AM817" s="22">
        <f t="shared" si="744"/>
        <v>8128007.75</v>
      </c>
      <c r="AN817" s="74" t="b">
        <f t="shared" si="732"/>
        <v>1</v>
      </c>
      <c r="AO817" s="74" t="b">
        <f t="shared" si="733"/>
        <v>1</v>
      </c>
      <c r="AP817" s="74" t="b">
        <f t="shared" si="734"/>
        <v>1</v>
      </c>
      <c r="AQ817" s="5"/>
      <c r="AR817" s="28" t="s">
        <v>1152</v>
      </c>
      <c r="AS817" s="28">
        <v>2027</v>
      </c>
      <c r="AT817" t="b">
        <f t="shared" si="735"/>
        <v>1</v>
      </c>
      <c r="AU817" t="b">
        <f t="shared" si="736"/>
        <v>1</v>
      </c>
      <c r="AV817" t="b">
        <f t="shared" si="737"/>
        <v>1</v>
      </c>
      <c r="AW817" s="83">
        <f t="shared" si="738"/>
        <v>0.16</v>
      </c>
      <c r="AX817" s="83">
        <f t="shared" si="739"/>
        <v>0.16</v>
      </c>
      <c r="AY817" s="72" t="b">
        <f t="shared" si="740"/>
        <v>1</v>
      </c>
    </row>
    <row r="818" spans="1:51" ht="23.25" x14ac:dyDescent="0.35">
      <c r="A818" s="49">
        <v>841</v>
      </c>
      <c r="B818" s="77" t="s">
        <v>935</v>
      </c>
      <c r="C818" s="50">
        <v>18</v>
      </c>
      <c r="D818" s="51">
        <v>42775</v>
      </c>
      <c r="E818" s="52">
        <v>144.30000000000001</v>
      </c>
      <c r="F818" s="53">
        <v>8</v>
      </c>
      <c r="G818" s="52">
        <v>144.30000000000001</v>
      </c>
      <c r="H818" s="53">
        <v>8</v>
      </c>
      <c r="I818" s="54" t="s">
        <v>1168</v>
      </c>
      <c r="J818" s="54" t="s">
        <v>1169</v>
      </c>
      <c r="K818" s="55">
        <v>8</v>
      </c>
      <c r="L818" s="55">
        <v>8</v>
      </c>
      <c r="M818" s="56">
        <v>144.30000000000001</v>
      </c>
      <c r="N818" s="39"/>
      <c r="O818" s="39"/>
      <c r="P818" s="39"/>
      <c r="Q818" s="56">
        <v>144.30000000000001</v>
      </c>
      <c r="R818" s="57"/>
      <c r="S818" s="57"/>
      <c r="T818" s="18">
        <f t="shared" si="753"/>
        <v>15654818.4</v>
      </c>
      <c r="U818" s="18">
        <f t="shared" si="754"/>
        <v>13165702.27</v>
      </c>
      <c r="V818" s="18">
        <v>0</v>
      </c>
      <c r="W818" s="18">
        <v>0</v>
      </c>
      <c r="X818" s="18">
        <v>0</v>
      </c>
      <c r="Y818" s="18">
        <f t="shared" si="755"/>
        <v>13165702.27</v>
      </c>
      <c r="Z818" s="18">
        <v>0</v>
      </c>
      <c r="AA818" s="18">
        <v>0</v>
      </c>
      <c r="AB818" s="18">
        <f t="shared" si="756"/>
        <v>2489116.13</v>
      </c>
      <c r="AC818" s="18">
        <v>0</v>
      </c>
      <c r="AD818" s="18">
        <v>0</v>
      </c>
      <c r="AE818" s="18">
        <v>0</v>
      </c>
      <c r="AF818" s="18">
        <f t="shared" si="757"/>
        <v>2489116.13</v>
      </c>
      <c r="AG818" s="18">
        <f t="shared" si="758"/>
        <v>0</v>
      </c>
      <c r="AH818" s="18">
        <v>0</v>
      </c>
      <c r="AI818" s="73">
        <v>0.84099999999999997</v>
      </c>
      <c r="AJ818" s="81">
        <f t="shared" si="742"/>
        <v>0.159</v>
      </c>
      <c r="AK818" s="23">
        <f t="shared" si="741"/>
        <v>15654818.4</v>
      </c>
      <c r="AL818" s="22">
        <f t="shared" si="743"/>
        <v>13165702.27</v>
      </c>
      <c r="AM818" s="22">
        <f t="shared" si="744"/>
        <v>2489116.13</v>
      </c>
      <c r="AN818" s="74" t="b">
        <f t="shared" si="732"/>
        <v>1</v>
      </c>
      <c r="AO818" s="74" t="b">
        <f t="shared" si="733"/>
        <v>1</v>
      </c>
      <c r="AP818" s="74" t="b">
        <f t="shared" si="734"/>
        <v>1</v>
      </c>
      <c r="AQ818" s="5"/>
      <c r="AR818" s="28" t="s">
        <v>1152</v>
      </c>
      <c r="AS818" s="28">
        <v>2027</v>
      </c>
      <c r="AT818" t="b">
        <f t="shared" si="735"/>
        <v>1</v>
      </c>
      <c r="AU818" t="b">
        <f t="shared" si="736"/>
        <v>1</v>
      </c>
      <c r="AV818" t="b">
        <f t="shared" si="737"/>
        <v>1</v>
      </c>
      <c r="AW818" s="83">
        <f t="shared" si="738"/>
        <v>0</v>
      </c>
      <c r="AX818" s="83">
        <f t="shared" si="739"/>
        <v>0</v>
      </c>
      <c r="AY818" s="72" t="b">
        <f t="shared" si="740"/>
        <v>1</v>
      </c>
    </row>
    <row r="819" spans="1:51" ht="23.25" x14ac:dyDescent="0.35">
      <c r="A819" s="49">
        <v>842</v>
      </c>
      <c r="B819" s="77" t="s">
        <v>936</v>
      </c>
      <c r="C819" s="50">
        <v>18</v>
      </c>
      <c r="D819" s="51">
        <v>42775</v>
      </c>
      <c r="E819" s="52">
        <v>253.4</v>
      </c>
      <c r="F819" s="53">
        <v>18</v>
      </c>
      <c r="G819" s="52">
        <v>253.4</v>
      </c>
      <c r="H819" s="53">
        <v>18</v>
      </c>
      <c r="I819" s="54" t="s">
        <v>1168</v>
      </c>
      <c r="J819" s="54" t="s">
        <v>1169</v>
      </c>
      <c r="K819" s="55">
        <v>18</v>
      </c>
      <c r="L819" s="55">
        <v>18</v>
      </c>
      <c r="M819" s="56">
        <v>253.4</v>
      </c>
      <c r="N819" s="39"/>
      <c r="O819" s="39"/>
      <c r="P819" s="39"/>
      <c r="Q819" s="56">
        <v>253.4</v>
      </c>
      <c r="R819" s="57"/>
      <c r="S819" s="57"/>
      <c r="T819" s="18">
        <f t="shared" si="753"/>
        <v>27490859.199999999</v>
      </c>
      <c r="U819" s="18">
        <f t="shared" si="754"/>
        <v>23119812.59</v>
      </c>
      <c r="V819" s="18">
        <v>0</v>
      </c>
      <c r="W819" s="18">
        <v>0</v>
      </c>
      <c r="X819" s="18">
        <v>0</v>
      </c>
      <c r="Y819" s="18">
        <f t="shared" si="755"/>
        <v>23119812.59</v>
      </c>
      <c r="Z819" s="18">
        <v>0</v>
      </c>
      <c r="AA819" s="18">
        <v>0</v>
      </c>
      <c r="AB819" s="18">
        <f t="shared" si="756"/>
        <v>4371046.6100000003</v>
      </c>
      <c r="AC819" s="18">
        <v>0</v>
      </c>
      <c r="AD819" s="18">
        <v>0</v>
      </c>
      <c r="AE819" s="18">
        <v>0</v>
      </c>
      <c r="AF819" s="18">
        <f t="shared" si="757"/>
        <v>4371046.6100000003</v>
      </c>
      <c r="AG819" s="18">
        <f t="shared" si="758"/>
        <v>0</v>
      </c>
      <c r="AH819" s="18">
        <v>0</v>
      </c>
      <c r="AI819" s="73">
        <v>0.84099999999999997</v>
      </c>
      <c r="AJ819" s="81">
        <f t="shared" si="742"/>
        <v>0.159</v>
      </c>
      <c r="AK819" s="23">
        <f t="shared" si="741"/>
        <v>27490859.199999999</v>
      </c>
      <c r="AL819" s="22">
        <f t="shared" si="743"/>
        <v>23119812.59</v>
      </c>
      <c r="AM819" s="22">
        <f t="shared" si="744"/>
        <v>4371046.6100000003</v>
      </c>
      <c r="AN819" s="74" t="b">
        <f t="shared" si="732"/>
        <v>1</v>
      </c>
      <c r="AO819" s="74" t="b">
        <f t="shared" si="733"/>
        <v>1</v>
      </c>
      <c r="AP819" s="74" t="b">
        <f t="shared" si="734"/>
        <v>1</v>
      </c>
      <c r="AQ819" s="5"/>
      <c r="AR819" s="28" t="s">
        <v>1152</v>
      </c>
      <c r="AS819" s="28">
        <v>2027</v>
      </c>
      <c r="AT819" t="b">
        <f t="shared" si="735"/>
        <v>1</v>
      </c>
      <c r="AU819" t="b">
        <f t="shared" si="736"/>
        <v>1</v>
      </c>
      <c r="AV819" t="b">
        <f t="shared" si="737"/>
        <v>1</v>
      </c>
      <c r="AW819" s="83">
        <f t="shared" si="738"/>
        <v>0</v>
      </c>
      <c r="AX819" s="83">
        <f t="shared" si="739"/>
        <v>0</v>
      </c>
      <c r="AY819" s="72" t="b">
        <f t="shared" si="740"/>
        <v>1</v>
      </c>
    </row>
    <row r="820" spans="1:51" s="14" customFormat="1" ht="20.25" customHeight="1" x14ac:dyDescent="0.35">
      <c r="A820" s="181" t="s">
        <v>1073</v>
      </c>
      <c r="B820" s="181"/>
      <c r="C820" s="181"/>
      <c r="D820" s="181"/>
      <c r="E820" s="58">
        <f>SUM(E821:E826)</f>
        <v>1641.9</v>
      </c>
      <c r="F820" s="59">
        <f t="shared" ref="F820:AH820" si="759">SUM(F821:F826)</f>
        <v>90</v>
      </c>
      <c r="G820" s="47">
        <f t="shared" si="759"/>
        <v>1641.9</v>
      </c>
      <c r="H820" s="6">
        <f t="shared" si="759"/>
        <v>90</v>
      </c>
      <c r="I820" s="6"/>
      <c r="J820" s="6"/>
      <c r="K820" s="32">
        <f t="shared" ref="K820:M820" si="760">SUM(K821:K826)</f>
        <v>90</v>
      </c>
      <c r="L820" s="32">
        <f t="shared" si="760"/>
        <v>90</v>
      </c>
      <c r="M820" s="31">
        <f t="shared" si="760"/>
        <v>1641.9</v>
      </c>
      <c r="N820" s="32">
        <f t="shared" si="759"/>
        <v>0</v>
      </c>
      <c r="O820" s="32">
        <f t="shared" si="759"/>
        <v>0</v>
      </c>
      <c r="P820" s="32">
        <f t="shared" si="759"/>
        <v>0</v>
      </c>
      <c r="Q820" s="31">
        <f t="shared" si="759"/>
        <v>1641.9</v>
      </c>
      <c r="R820" s="48">
        <f t="shared" si="759"/>
        <v>0</v>
      </c>
      <c r="S820" s="48">
        <f t="shared" si="759"/>
        <v>0</v>
      </c>
      <c r="T820" s="19">
        <f t="shared" si="759"/>
        <v>178126447.19999999</v>
      </c>
      <c r="U820" s="19">
        <f t="shared" si="759"/>
        <v>148023077.62</v>
      </c>
      <c r="V820" s="19">
        <f t="shared" si="759"/>
        <v>20394531.100000001</v>
      </c>
      <c r="W820" s="19">
        <f t="shared" si="759"/>
        <v>0</v>
      </c>
      <c r="X820" s="19">
        <f t="shared" si="759"/>
        <v>0</v>
      </c>
      <c r="Y820" s="19">
        <f t="shared" si="759"/>
        <v>63814273.280000001</v>
      </c>
      <c r="Z820" s="19">
        <f t="shared" si="759"/>
        <v>63814273.240000002</v>
      </c>
      <c r="AA820" s="19">
        <f t="shared" si="759"/>
        <v>0</v>
      </c>
      <c r="AB820" s="19">
        <f t="shared" si="759"/>
        <v>30103369.579999998</v>
      </c>
      <c r="AC820" s="19">
        <f t="shared" si="759"/>
        <v>4147624.26</v>
      </c>
      <c r="AD820" s="19">
        <f t="shared" si="759"/>
        <v>0</v>
      </c>
      <c r="AE820" s="19">
        <f t="shared" si="759"/>
        <v>0</v>
      </c>
      <c r="AF820" s="19">
        <f t="shared" si="759"/>
        <v>12977872.68</v>
      </c>
      <c r="AG820" s="19">
        <f t="shared" si="759"/>
        <v>12977872.640000001</v>
      </c>
      <c r="AH820" s="19">
        <f t="shared" si="759"/>
        <v>0</v>
      </c>
      <c r="AI820" s="73">
        <v>0.83099999999999996</v>
      </c>
      <c r="AJ820" s="73">
        <f t="shared" si="742"/>
        <v>0.16900000000000001</v>
      </c>
      <c r="AK820" s="23">
        <f t="shared" si="741"/>
        <v>178126447.19999999</v>
      </c>
      <c r="AL820" s="23">
        <f t="shared" si="743"/>
        <v>148023077.62</v>
      </c>
      <c r="AM820" s="23">
        <f t="shared" si="744"/>
        <v>30103369.579999998</v>
      </c>
      <c r="AN820" s="74" t="b">
        <f t="shared" si="732"/>
        <v>1</v>
      </c>
      <c r="AO820" s="74" t="b">
        <f t="shared" si="733"/>
        <v>1</v>
      </c>
      <c r="AP820" s="74" t="b">
        <f t="shared" si="734"/>
        <v>1</v>
      </c>
      <c r="AQ820" s="6"/>
      <c r="AR820" s="29"/>
      <c r="AS820" s="29"/>
      <c r="AT820" t="b">
        <f t="shared" si="735"/>
        <v>1</v>
      </c>
      <c r="AU820" t="b">
        <f t="shared" si="736"/>
        <v>1</v>
      </c>
      <c r="AV820" t="b">
        <f t="shared" si="737"/>
        <v>1</v>
      </c>
      <c r="AW820" s="83">
        <f t="shared" si="738"/>
        <v>0.14000000000000001</v>
      </c>
      <c r="AX820" s="83">
        <f t="shared" si="739"/>
        <v>0.14000000000000001</v>
      </c>
      <c r="AY820" s="72" t="b">
        <f t="shared" si="740"/>
        <v>1</v>
      </c>
    </row>
    <row r="821" spans="1:51" ht="23.25" x14ac:dyDescent="0.35">
      <c r="A821" s="49">
        <v>954</v>
      </c>
      <c r="B821" s="77" t="s">
        <v>1096</v>
      </c>
      <c r="C821" s="50">
        <v>2484</v>
      </c>
      <c r="D821" s="51">
        <v>43798</v>
      </c>
      <c r="E821" s="52">
        <v>547.6</v>
      </c>
      <c r="F821" s="53">
        <v>29</v>
      </c>
      <c r="G821" s="52">
        <v>547.6</v>
      </c>
      <c r="H821" s="53">
        <v>29</v>
      </c>
      <c r="I821" s="54" t="s">
        <v>1169</v>
      </c>
      <c r="J821" s="54" t="s">
        <v>1170</v>
      </c>
      <c r="K821" s="55">
        <v>29</v>
      </c>
      <c r="L821" s="55">
        <v>29</v>
      </c>
      <c r="M821" s="56">
        <v>547.6</v>
      </c>
      <c r="N821" s="39"/>
      <c r="O821" s="39"/>
      <c r="P821" s="39"/>
      <c r="Q821" s="56">
        <v>547.6</v>
      </c>
      <c r="R821" s="57"/>
      <c r="S821" s="57"/>
      <c r="T821" s="18">
        <f t="shared" ref="T821:T826" si="761">AK821</f>
        <v>59408028.799999997</v>
      </c>
      <c r="U821" s="18">
        <f t="shared" ref="U821:U826" si="762">T821*AI821</f>
        <v>49368071.93</v>
      </c>
      <c r="V821" s="18">
        <v>20394531.100000001</v>
      </c>
      <c r="W821" s="18">
        <v>0</v>
      </c>
      <c r="X821" s="18">
        <v>0</v>
      </c>
      <c r="Y821" s="18">
        <f>(U821-V821)*0.5</f>
        <v>14486770.42</v>
      </c>
      <c r="Z821" s="18">
        <f>U821-V821-Y821</f>
        <v>14486770.41</v>
      </c>
      <c r="AA821" s="18">
        <v>0</v>
      </c>
      <c r="AB821" s="18">
        <f t="shared" ref="AB821:AB826" si="763">T821-U821</f>
        <v>10039956.869999999</v>
      </c>
      <c r="AC821" s="18">
        <v>4147624.26</v>
      </c>
      <c r="AD821" s="18">
        <v>0</v>
      </c>
      <c r="AE821" s="18">
        <v>0</v>
      </c>
      <c r="AF821" s="18">
        <f>(AB821-AC821)*0.5</f>
        <v>2946166.31</v>
      </c>
      <c r="AG821" s="18">
        <f>AB821-AC821-AF821</f>
        <v>2946166.3</v>
      </c>
      <c r="AH821" s="18">
        <v>0</v>
      </c>
      <c r="AI821" s="73">
        <v>0.83099999999999996</v>
      </c>
      <c r="AJ821" s="81">
        <f t="shared" si="742"/>
        <v>0.16900000000000001</v>
      </c>
      <c r="AK821" s="23">
        <f t="shared" si="741"/>
        <v>59408028.799999997</v>
      </c>
      <c r="AL821" s="22">
        <f t="shared" si="743"/>
        <v>49368071.93</v>
      </c>
      <c r="AM821" s="22">
        <f t="shared" si="744"/>
        <v>10039956.869999999</v>
      </c>
      <c r="AN821" s="74" t="b">
        <f t="shared" si="732"/>
        <v>1</v>
      </c>
      <c r="AO821" s="74" t="b">
        <f t="shared" si="733"/>
        <v>1</v>
      </c>
      <c r="AP821" s="74" t="b">
        <f t="shared" si="734"/>
        <v>1</v>
      </c>
      <c r="AQ821" s="5"/>
      <c r="AR821" s="28" t="s">
        <v>1152</v>
      </c>
      <c r="AS821" s="28" t="s">
        <v>1153</v>
      </c>
      <c r="AT821" t="b">
        <f t="shared" si="735"/>
        <v>1</v>
      </c>
      <c r="AU821" t="b">
        <f t="shared" si="736"/>
        <v>1</v>
      </c>
      <c r="AV821" t="b">
        <f t="shared" si="737"/>
        <v>1</v>
      </c>
      <c r="AW821" s="83">
        <f t="shared" si="738"/>
        <v>0.41</v>
      </c>
      <c r="AX821" s="83">
        <f t="shared" si="739"/>
        <v>0.41</v>
      </c>
      <c r="AY821" s="72" t="b">
        <f t="shared" si="740"/>
        <v>1</v>
      </c>
    </row>
    <row r="822" spans="1:51" ht="23.25" x14ac:dyDescent="0.35">
      <c r="A822" s="49">
        <v>955</v>
      </c>
      <c r="B822" s="77" t="s">
        <v>1097</v>
      </c>
      <c r="C822" s="50">
        <v>2484</v>
      </c>
      <c r="D822" s="51">
        <v>43798</v>
      </c>
      <c r="E822" s="52">
        <v>159.80000000000001</v>
      </c>
      <c r="F822" s="53">
        <v>11</v>
      </c>
      <c r="G822" s="52">
        <v>159.80000000000001</v>
      </c>
      <c r="H822" s="53">
        <v>11</v>
      </c>
      <c r="I822" s="54" t="s">
        <v>1169</v>
      </c>
      <c r="J822" s="54" t="s">
        <v>1170</v>
      </c>
      <c r="K822" s="55">
        <v>11</v>
      </c>
      <c r="L822" s="55">
        <v>11</v>
      </c>
      <c r="M822" s="56">
        <v>159.80000000000001</v>
      </c>
      <c r="N822" s="39"/>
      <c r="O822" s="39"/>
      <c r="P822" s="39"/>
      <c r="Q822" s="56">
        <v>159.80000000000001</v>
      </c>
      <c r="R822" s="57"/>
      <c r="S822" s="57"/>
      <c r="T822" s="18">
        <f t="shared" si="761"/>
        <v>17336382.399999999</v>
      </c>
      <c r="U822" s="18">
        <f t="shared" si="762"/>
        <v>14406533.77</v>
      </c>
      <c r="V822" s="18">
        <v>0</v>
      </c>
      <c r="W822" s="18">
        <v>0</v>
      </c>
      <c r="X822" s="18">
        <v>0</v>
      </c>
      <c r="Y822" s="18">
        <f t="shared" ref="Y822:Y826" si="764">U822*0.5</f>
        <v>7203266.8899999997</v>
      </c>
      <c r="Z822" s="18">
        <f t="shared" ref="Z822:Z826" si="765">U822-Y822</f>
        <v>7203266.8799999999</v>
      </c>
      <c r="AA822" s="18">
        <v>0</v>
      </c>
      <c r="AB822" s="18">
        <f t="shared" si="763"/>
        <v>2929848.63</v>
      </c>
      <c r="AC822" s="18">
        <v>0</v>
      </c>
      <c r="AD822" s="18">
        <v>0</v>
      </c>
      <c r="AE822" s="18">
        <v>0</v>
      </c>
      <c r="AF822" s="18">
        <f t="shared" ref="AF822:AF826" si="766">AB822*0.5</f>
        <v>1464924.32</v>
      </c>
      <c r="AG822" s="18">
        <f t="shared" ref="AG822:AG826" si="767">AB822-AF822</f>
        <v>1464924.31</v>
      </c>
      <c r="AH822" s="18">
        <v>0</v>
      </c>
      <c r="AI822" s="73">
        <v>0.83099999999999996</v>
      </c>
      <c r="AJ822" s="81">
        <f t="shared" si="742"/>
        <v>0.16900000000000001</v>
      </c>
      <c r="AK822" s="23">
        <f t="shared" si="741"/>
        <v>17336382.399999999</v>
      </c>
      <c r="AL822" s="22">
        <f t="shared" si="743"/>
        <v>14406533.77</v>
      </c>
      <c r="AM822" s="22">
        <f t="shared" si="744"/>
        <v>2929848.63</v>
      </c>
      <c r="AN822" s="74" t="b">
        <f t="shared" si="732"/>
        <v>1</v>
      </c>
      <c r="AO822" s="74" t="b">
        <f t="shared" si="733"/>
        <v>1</v>
      </c>
      <c r="AP822" s="74" t="b">
        <f t="shared" si="734"/>
        <v>1</v>
      </c>
      <c r="AQ822" s="5"/>
      <c r="AR822" s="28" t="s">
        <v>1152</v>
      </c>
      <c r="AS822" s="28" t="s">
        <v>1153</v>
      </c>
      <c r="AT822" t="b">
        <f t="shared" si="735"/>
        <v>1</v>
      </c>
      <c r="AU822" t="b">
        <f t="shared" si="736"/>
        <v>1</v>
      </c>
      <c r="AV822" t="b">
        <f t="shared" si="737"/>
        <v>1</v>
      </c>
      <c r="AW822" s="83">
        <f t="shared" si="738"/>
        <v>0</v>
      </c>
      <c r="AX822" s="83">
        <f t="shared" si="739"/>
        <v>0</v>
      </c>
      <c r="AY822" s="72" t="b">
        <f t="shared" si="740"/>
        <v>1</v>
      </c>
    </row>
    <row r="823" spans="1:51" ht="23.25" x14ac:dyDescent="0.35">
      <c r="A823" s="49">
        <v>963</v>
      </c>
      <c r="B823" s="77" t="s">
        <v>1105</v>
      </c>
      <c r="C823" s="50">
        <v>1225</v>
      </c>
      <c r="D823" s="51">
        <v>44074</v>
      </c>
      <c r="E823" s="52">
        <v>193.1</v>
      </c>
      <c r="F823" s="53">
        <v>12</v>
      </c>
      <c r="G823" s="52">
        <v>193.1</v>
      </c>
      <c r="H823" s="53">
        <v>12</v>
      </c>
      <c r="I823" s="54" t="s">
        <v>1169</v>
      </c>
      <c r="J823" s="54" t="s">
        <v>1170</v>
      </c>
      <c r="K823" s="55">
        <v>12</v>
      </c>
      <c r="L823" s="55">
        <v>12</v>
      </c>
      <c r="M823" s="56">
        <v>193.1</v>
      </c>
      <c r="N823" s="39"/>
      <c r="O823" s="39"/>
      <c r="P823" s="39"/>
      <c r="Q823" s="56">
        <v>193.1</v>
      </c>
      <c r="R823" s="57"/>
      <c r="S823" s="57"/>
      <c r="T823" s="18">
        <f t="shared" si="761"/>
        <v>20949032.800000001</v>
      </c>
      <c r="U823" s="18">
        <f t="shared" si="762"/>
        <v>17408646.260000002</v>
      </c>
      <c r="V823" s="18">
        <v>0</v>
      </c>
      <c r="W823" s="18">
        <v>0</v>
      </c>
      <c r="X823" s="18">
        <v>0</v>
      </c>
      <c r="Y823" s="18">
        <f t="shared" si="764"/>
        <v>8704323.1300000008</v>
      </c>
      <c r="Z823" s="18">
        <f t="shared" si="765"/>
        <v>8704323.1300000008</v>
      </c>
      <c r="AA823" s="18">
        <v>0</v>
      </c>
      <c r="AB823" s="18">
        <f t="shared" si="763"/>
        <v>3540386.54</v>
      </c>
      <c r="AC823" s="18">
        <v>0</v>
      </c>
      <c r="AD823" s="18">
        <v>0</v>
      </c>
      <c r="AE823" s="18">
        <v>0</v>
      </c>
      <c r="AF823" s="18">
        <f t="shared" si="766"/>
        <v>1770193.27</v>
      </c>
      <c r="AG823" s="18">
        <f t="shared" si="767"/>
        <v>1770193.27</v>
      </c>
      <c r="AH823" s="18">
        <v>0</v>
      </c>
      <c r="AI823" s="73">
        <v>0.83099999999999996</v>
      </c>
      <c r="AJ823" s="81">
        <f t="shared" si="742"/>
        <v>0.16900000000000001</v>
      </c>
      <c r="AK823" s="23">
        <f t="shared" si="741"/>
        <v>20949032.800000001</v>
      </c>
      <c r="AL823" s="22">
        <f t="shared" si="743"/>
        <v>17408646.260000002</v>
      </c>
      <c r="AM823" s="22">
        <f t="shared" si="744"/>
        <v>3540386.54</v>
      </c>
      <c r="AN823" s="74" t="b">
        <f t="shared" si="732"/>
        <v>1</v>
      </c>
      <c r="AO823" s="74" t="b">
        <f t="shared" si="733"/>
        <v>1</v>
      </c>
      <c r="AP823" s="74" t="b">
        <f t="shared" si="734"/>
        <v>1</v>
      </c>
      <c r="AQ823" s="5"/>
      <c r="AR823" s="28" t="s">
        <v>1152</v>
      </c>
      <c r="AS823" s="28" t="s">
        <v>1153</v>
      </c>
      <c r="AT823" t="b">
        <f t="shared" si="735"/>
        <v>1</v>
      </c>
      <c r="AU823" t="b">
        <f t="shared" si="736"/>
        <v>1</v>
      </c>
      <c r="AV823" t="b">
        <f t="shared" si="737"/>
        <v>1</v>
      </c>
      <c r="AW823" s="83">
        <f t="shared" si="738"/>
        <v>0</v>
      </c>
      <c r="AX823" s="83">
        <f t="shared" si="739"/>
        <v>0</v>
      </c>
      <c r="AY823" s="72" t="b">
        <f t="shared" si="740"/>
        <v>1</v>
      </c>
    </row>
    <row r="824" spans="1:51" ht="23.25" x14ac:dyDescent="0.35">
      <c r="A824" s="49">
        <v>964</v>
      </c>
      <c r="B824" s="77" t="s">
        <v>1106</v>
      </c>
      <c r="C824" s="50">
        <v>1225</v>
      </c>
      <c r="D824" s="51">
        <v>44074</v>
      </c>
      <c r="E824" s="52">
        <v>167.9</v>
      </c>
      <c r="F824" s="53">
        <v>9</v>
      </c>
      <c r="G824" s="52">
        <v>167.9</v>
      </c>
      <c r="H824" s="53">
        <v>9</v>
      </c>
      <c r="I824" s="54" t="s">
        <v>1169</v>
      </c>
      <c r="J824" s="54" t="s">
        <v>1170</v>
      </c>
      <c r="K824" s="55">
        <v>9</v>
      </c>
      <c r="L824" s="55">
        <v>9</v>
      </c>
      <c r="M824" s="56">
        <v>167.9</v>
      </c>
      <c r="N824" s="39"/>
      <c r="O824" s="39"/>
      <c r="P824" s="39"/>
      <c r="Q824" s="56">
        <v>167.9</v>
      </c>
      <c r="R824" s="57"/>
      <c r="S824" s="57"/>
      <c r="T824" s="18">
        <f t="shared" si="761"/>
        <v>18215135.199999999</v>
      </c>
      <c r="U824" s="18">
        <f t="shared" si="762"/>
        <v>15136777.35</v>
      </c>
      <c r="V824" s="18">
        <v>0</v>
      </c>
      <c r="W824" s="18">
        <v>0</v>
      </c>
      <c r="X824" s="18">
        <v>0</v>
      </c>
      <c r="Y824" s="18">
        <f t="shared" si="764"/>
        <v>7568388.6799999997</v>
      </c>
      <c r="Z824" s="18">
        <f t="shared" si="765"/>
        <v>7568388.6699999999</v>
      </c>
      <c r="AA824" s="18">
        <v>0</v>
      </c>
      <c r="AB824" s="18">
        <f t="shared" si="763"/>
        <v>3078357.85</v>
      </c>
      <c r="AC824" s="18">
        <v>0</v>
      </c>
      <c r="AD824" s="18">
        <v>0</v>
      </c>
      <c r="AE824" s="18">
        <v>0</v>
      </c>
      <c r="AF824" s="18">
        <f t="shared" si="766"/>
        <v>1539178.93</v>
      </c>
      <c r="AG824" s="18">
        <f t="shared" si="767"/>
        <v>1539178.92</v>
      </c>
      <c r="AH824" s="18">
        <v>0</v>
      </c>
      <c r="AI824" s="73">
        <v>0.83099999999999996</v>
      </c>
      <c r="AJ824" s="81">
        <f t="shared" si="742"/>
        <v>0.16900000000000001</v>
      </c>
      <c r="AK824" s="23">
        <f t="shared" si="741"/>
        <v>18215135.199999999</v>
      </c>
      <c r="AL824" s="22">
        <f t="shared" si="743"/>
        <v>15136777.35</v>
      </c>
      <c r="AM824" s="22">
        <f t="shared" si="744"/>
        <v>3078357.85</v>
      </c>
      <c r="AN824" s="74" t="b">
        <f t="shared" si="732"/>
        <v>1</v>
      </c>
      <c r="AO824" s="74" t="b">
        <f t="shared" si="733"/>
        <v>1</v>
      </c>
      <c r="AP824" s="74" t="b">
        <f t="shared" si="734"/>
        <v>1</v>
      </c>
      <c r="AQ824" s="5"/>
      <c r="AR824" s="28" t="s">
        <v>1152</v>
      </c>
      <c r="AS824" s="28" t="s">
        <v>1153</v>
      </c>
      <c r="AT824" t="b">
        <f t="shared" si="735"/>
        <v>1</v>
      </c>
      <c r="AU824" t="b">
        <f t="shared" si="736"/>
        <v>1</v>
      </c>
      <c r="AV824" t="b">
        <f t="shared" si="737"/>
        <v>1</v>
      </c>
      <c r="AW824" s="83">
        <f t="shared" si="738"/>
        <v>0</v>
      </c>
      <c r="AX824" s="83">
        <f t="shared" si="739"/>
        <v>0</v>
      </c>
      <c r="AY824" s="72" t="b">
        <f t="shared" si="740"/>
        <v>1</v>
      </c>
    </row>
    <row r="825" spans="1:51" ht="23.25" x14ac:dyDescent="0.35">
      <c r="A825" s="49">
        <v>965</v>
      </c>
      <c r="B825" s="77" t="s">
        <v>1107</v>
      </c>
      <c r="C825" s="50">
        <v>1921</v>
      </c>
      <c r="D825" s="51">
        <v>43398</v>
      </c>
      <c r="E825" s="52">
        <v>132.69999999999999</v>
      </c>
      <c r="F825" s="53">
        <v>3</v>
      </c>
      <c r="G825" s="52">
        <v>132.69999999999999</v>
      </c>
      <c r="H825" s="53">
        <v>3</v>
      </c>
      <c r="I825" s="54" t="s">
        <v>1169</v>
      </c>
      <c r="J825" s="54" t="s">
        <v>1170</v>
      </c>
      <c r="K825" s="55">
        <v>3</v>
      </c>
      <c r="L825" s="55">
        <v>3</v>
      </c>
      <c r="M825" s="56">
        <v>132.69999999999999</v>
      </c>
      <c r="N825" s="39"/>
      <c r="O825" s="39"/>
      <c r="P825" s="39"/>
      <c r="Q825" s="56">
        <v>132.69999999999999</v>
      </c>
      <c r="R825" s="57"/>
      <c r="S825" s="57"/>
      <c r="T825" s="18">
        <f t="shared" si="761"/>
        <v>14396357.6</v>
      </c>
      <c r="U825" s="18">
        <f t="shared" si="762"/>
        <v>11963373.17</v>
      </c>
      <c r="V825" s="18">
        <v>0</v>
      </c>
      <c r="W825" s="18">
        <v>0</v>
      </c>
      <c r="X825" s="18">
        <v>0</v>
      </c>
      <c r="Y825" s="18">
        <f t="shared" si="764"/>
        <v>5981686.5899999999</v>
      </c>
      <c r="Z825" s="18">
        <f t="shared" si="765"/>
        <v>5981686.5800000001</v>
      </c>
      <c r="AA825" s="18">
        <v>0</v>
      </c>
      <c r="AB825" s="18">
        <f t="shared" si="763"/>
        <v>2432984.4300000002</v>
      </c>
      <c r="AC825" s="18">
        <v>0</v>
      </c>
      <c r="AD825" s="18">
        <v>0</v>
      </c>
      <c r="AE825" s="18">
        <v>0</v>
      </c>
      <c r="AF825" s="18">
        <f t="shared" si="766"/>
        <v>1216492.22</v>
      </c>
      <c r="AG825" s="18">
        <f t="shared" si="767"/>
        <v>1216492.21</v>
      </c>
      <c r="AH825" s="18">
        <v>0</v>
      </c>
      <c r="AI825" s="73">
        <v>0.83099999999999996</v>
      </c>
      <c r="AJ825" s="81">
        <f t="shared" si="742"/>
        <v>0.16900000000000001</v>
      </c>
      <c r="AK825" s="23">
        <f t="shared" si="741"/>
        <v>14396357.6</v>
      </c>
      <c r="AL825" s="22">
        <f t="shared" si="743"/>
        <v>11963373.17</v>
      </c>
      <c r="AM825" s="22">
        <f t="shared" si="744"/>
        <v>2432984.4300000002</v>
      </c>
      <c r="AN825" s="74" t="b">
        <f t="shared" si="732"/>
        <v>1</v>
      </c>
      <c r="AO825" s="74" t="b">
        <f t="shared" si="733"/>
        <v>1</v>
      </c>
      <c r="AP825" s="74" t="b">
        <f t="shared" si="734"/>
        <v>1</v>
      </c>
      <c r="AQ825" s="5"/>
      <c r="AR825" s="28" t="s">
        <v>1152</v>
      </c>
      <c r="AS825" s="28" t="s">
        <v>1153</v>
      </c>
      <c r="AT825" t="b">
        <f t="shared" si="735"/>
        <v>1</v>
      </c>
      <c r="AU825" t="b">
        <f t="shared" si="736"/>
        <v>1</v>
      </c>
      <c r="AV825" t="b">
        <f t="shared" si="737"/>
        <v>1</v>
      </c>
      <c r="AW825" s="83">
        <f t="shared" si="738"/>
        <v>0</v>
      </c>
      <c r="AX825" s="83">
        <f t="shared" si="739"/>
        <v>0</v>
      </c>
      <c r="AY825" s="72" t="b">
        <f t="shared" si="740"/>
        <v>1</v>
      </c>
    </row>
    <row r="826" spans="1:51" ht="23.25" x14ac:dyDescent="0.35">
      <c r="A826" s="49">
        <v>966</v>
      </c>
      <c r="B826" s="77" t="s">
        <v>1108</v>
      </c>
      <c r="C826" s="50">
        <v>1203</v>
      </c>
      <c r="D826" s="51">
        <v>44405</v>
      </c>
      <c r="E826" s="52">
        <v>440.8</v>
      </c>
      <c r="F826" s="53">
        <v>26</v>
      </c>
      <c r="G826" s="52">
        <v>440.8</v>
      </c>
      <c r="H826" s="53">
        <v>26</v>
      </c>
      <c r="I826" s="54" t="s">
        <v>1169</v>
      </c>
      <c r="J826" s="54" t="s">
        <v>1170</v>
      </c>
      <c r="K826" s="55">
        <v>26</v>
      </c>
      <c r="L826" s="55">
        <v>26</v>
      </c>
      <c r="M826" s="56">
        <v>440.8</v>
      </c>
      <c r="N826" s="39"/>
      <c r="O826" s="39"/>
      <c r="P826" s="39"/>
      <c r="Q826" s="56">
        <v>440.8</v>
      </c>
      <c r="R826" s="57"/>
      <c r="S826" s="57"/>
      <c r="T826" s="18">
        <f t="shared" si="761"/>
        <v>47821510.399999999</v>
      </c>
      <c r="U826" s="18">
        <f t="shared" si="762"/>
        <v>39739675.140000001</v>
      </c>
      <c r="V826" s="18">
        <v>0</v>
      </c>
      <c r="W826" s="18">
        <v>0</v>
      </c>
      <c r="X826" s="18">
        <v>0</v>
      </c>
      <c r="Y826" s="18">
        <f t="shared" si="764"/>
        <v>19869837.57</v>
      </c>
      <c r="Z826" s="18">
        <f t="shared" si="765"/>
        <v>19869837.57</v>
      </c>
      <c r="AA826" s="18">
        <v>0</v>
      </c>
      <c r="AB826" s="18">
        <f t="shared" si="763"/>
        <v>8081835.2599999998</v>
      </c>
      <c r="AC826" s="18">
        <v>0</v>
      </c>
      <c r="AD826" s="18">
        <v>0</v>
      </c>
      <c r="AE826" s="18">
        <v>0</v>
      </c>
      <c r="AF826" s="18">
        <f t="shared" si="766"/>
        <v>4040917.63</v>
      </c>
      <c r="AG826" s="18">
        <f t="shared" si="767"/>
        <v>4040917.63</v>
      </c>
      <c r="AH826" s="18">
        <v>0</v>
      </c>
      <c r="AI826" s="73">
        <v>0.83099999999999996</v>
      </c>
      <c r="AJ826" s="81">
        <f t="shared" si="742"/>
        <v>0.16900000000000001</v>
      </c>
      <c r="AK826" s="23">
        <f t="shared" si="741"/>
        <v>47821510.399999999</v>
      </c>
      <c r="AL826" s="22">
        <f t="shared" si="743"/>
        <v>39739675.140000001</v>
      </c>
      <c r="AM826" s="22">
        <f t="shared" si="744"/>
        <v>8081835.2599999998</v>
      </c>
      <c r="AN826" s="74" t="b">
        <f t="shared" si="732"/>
        <v>1</v>
      </c>
      <c r="AO826" s="74" t="b">
        <f t="shared" si="733"/>
        <v>1</v>
      </c>
      <c r="AP826" s="74" t="b">
        <f t="shared" si="734"/>
        <v>1</v>
      </c>
      <c r="AQ826" s="5"/>
      <c r="AR826" s="28" t="s">
        <v>1152</v>
      </c>
      <c r="AS826" s="28" t="s">
        <v>1153</v>
      </c>
      <c r="AT826" t="b">
        <f t="shared" si="735"/>
        <v>1</v>
      </c>
      <c r="AU826" t="b">
        <f t="shared" si="736"/>
        <v>1</v>
      </c>
      <c r="AV826" t="b">
        <f t="shared" si="737"/>
        <v>1</v>
      </c>
      <c r="AW826" s="83">
        <f t="shared" si="738"/>
        <v>0</v>
      </c>
      <c r="AX826" s="83">
        <f t="shared" si="739"/>
        <v>0</v>
      </c>
      <c r="AY826" s="72" t="b">
        <f t="shared" si="740"/>
        <v>1</v>
      </c>
    </row>
    <row r="827" spans="1:51" s="14" customFormat="1" ht="106.5" customHeight="1" x14ac:dyDescent="0.35">
      <c r="A827" s="182" t="s">
        <v>1182</v>
      </c>
      <c r="B827" s="182"/>
      <c r="C827" s="182"/>
      <c r="D827" s="182"/>
      <c r="E827" s="31">
        <f>E828+E837+E841+E843+E873+E891</f>
        <v>42006.21</v>
      </c>
      <c r="F827" s="31">
        <f>F828+F837+F841+F843+F873+F891</f>
        <v>2589</v>
      </c>
      <c r="G827" s="31">
        <f>G828+G837+G841+G843+G873+G891</f>
        <v>42183.71</v>
      </c>
      <c r="H827" s="31">
        <f>H828+H837+H841+H843+H873+H891</f>
        <v>2627</v>
      </c>
      <c r="I827" s="31"/>
      <c r="J827" s="31"/>
      <c r="K827" s="31">
        <f t="shared" ref="K827:AH827" si="768">K828+K837+K841+K843+K873+K891</f>
        <v>2627</v>
      </c>
      <c r="L827" s="31">
        <f t="shared" si="768"/>
        <v>2627</v>
      </c>
      <c r="M827" s="31">
        <f t="shared" si="768"/>
        <v>42183.71</v>
      </c>
      <c r="N827" s="32">
        <f t="shared" si="768"/>
        <v>786</v>
      </c>
      <c r="O827" s="32">
        <f t="shared" si="768"/>
        <v>786</v>
      </c>
      <c r="P827" s="32">
        <f t="shared" si="768"/>
        <v>786</v>
      </c>
      <c r="Q827" s="31">
        <f t="shared" si="768"/>
        <v>42183.71</v>
      </c>
      <c r="R827" s="31">
        <f t="shared" si="768"/>
        <v>0</v>
      </c>
      <c r="S827" s="31">
        <f t="shared" si="768"/>
        <v>0</v>
      </c>
      <c r="T827" s="31">
        <f t="shared" si="768"/>
        <v>4576426330.4799995</v>
      </c>
      <c r="U827" s="31">
        <f t="shared" si="768"/>
        <v>3451552381.1999998</v>
      </c>
      <c r="V827" s="31">
        <f t="shared" si="768"/>
        <v>215217998.34999999</v>
      </c>
      <c r="W827" s="31">
        <f t="shared" si="768"/>
        <v>0</v>
      </c>
      <c r="X827" s="31">
        <f t="shared" si="768"/>
        <v>0</v>
      </c>
      <c r="Y827" s="31">
        <f t="shared" si="768"/>
        <v>0</v>
      </c>
      <c r="Z827" s="31">
        <f t="shared" si="768"/>
        <v>3236334382.8499999</v>
      </c>
      <c r="AA827" s="31">
        <f t="shared" si="768"/>
        <v>0</v>
      </c>
      <c r="AB827" s="31">
        <f t="shared" si="768"/>
        <v>1124873949.28</v>
      </c>
      <c r="AC827" s="31">
        <f t="shared" si="768"/>
        <v>73314191.239999995</v>
      </c>
      <c r="AD827" s="31">
        <f t="shared" si="768"/>
        <v>0</v>
      </c>
      <c r="AE827" s="31">
        <f t="shared" si="768"/>
        <v>0</v>
      </c>
      <c r="AF827" s="31">
        <f t="shared" si="768"/>
        <v>0</v>
      </c>
      <c r="AG827" s="31">
        <f t="shared" si="768"/>
        <v>1051559758.04</v>
      </c>
      <c r="AH827" s="31">
        <f t="shared" si="768"/>
        <v>0</v>
      </c>
      <c r="AI827" s="73"/>
      <c r="AJ827" s="73"/>
      <c r="AK827" s="23">
        <f t="shared" si="741"/>
        <v>4576426330.4799995</v>
      </c>
      <c r="AL827" s="23"/>
      <c r="AM827" s="23"/>
      <c r="AN827" s="74" t="b">
        <f t="shared" si="732"/>
        <v>1</v>
      </c>
      <c r="AO827" s="74" t="b">
        <f t="shared" si="733"/>
        <v>0</v>
      </c>
      <c r="AP827" s="74" t="b">
        <f t="shared" si="734"/>
        <v>0</v>
      </c>
      <c r="AQ827" s="6"/>
      <c r="AR827" s="29"/>
      <c r="AS827" s="29"/>
      <c r="AT827" t="b">
        <f t="shared" si="735"/>
        <v>1</v>
      </c>
      <c r="AU827" t="b">
        <f t="shared" si="736"/>
        <v>1</v>
      </c>
      <c r="AV827" t="b">
        <f t="shared" si="737"/>
        <v>1</v>
      </c>
      <c r="AW827" s="83">
        <f t="shared" si="738"/>
        <v>0.06</v>
      </c>
      <c r="AX827" s="83">
        <f t="shared" si="739"/>
        <v>7.0000000000000007E-2</v>
      </c>
      <c r="AY827" s="72" t="b">
        <f t="shared" si="740"/>
        <v>0</v>
      </c>
    </row>
    <row r="828" spans="1:51" s="14" customFormat="1" ht="20.25" customHeight="1" x14ac:dyDescent="0.35">
      <c r="A828" s="181" t="s">
        <v>385</v>
      </c>
      <c r="B828" s="181"/>
      <c r="C828" s="181"/>
      <c r="D828" s="181"/>
      <c r="E828" s="58">
        <f>SUM(E829:E836)</f>
        <v>2828.7</v>
      </c>
      <c r="F828" s="59">
        <f t="shared" ref="F828:AH828" si="769">SUM(F829:F836)</f>
        <v>229</v>
      </c>
      <c r="G828" s="47">
        <f t="shared" si="769"/>
        <v>2828.7</v>
      </c>
      <c r="H828" s="6">
        <f t="shared" si="769"/>
        <v>229</v>
      </c>
      <c r="I828" s="6"/>
      <c r="J828" s="6"/>
      <c r="K828" s="32">
        <f t="shared" ref="K828:M828" si="770">SUM(K829:K836)</f>
        <v>229</v>
      </c>
      <c r="L828" s="32">
        <f t="shared" si="770"/>
        <v>229</v>
      </c>
      <c r="M828" s="31">
        <f t="shared" si="770"/>
        <v>2828.7</v>
      </c>
      <c r="N828" s="32">
        <f t="shared" si="769"/>
        <v>0</v>
      </c>
      <c r="O828" s="32">
        <f t="shared" si="769"/>
        <v>0</v>
      </c>
      <c r="P828" s="32">
        <f t="shared" si="769"/>
        <v>0</v>
      </c>
      <c r="Q828" s="31">
        <f t="shared" si="769"/>
        <v>2828.7</v>
      </c>
      <c r="R828" s="48">
        <f t="shared" si="769"/>
        <v>0</v>
      </c>
      <c r="S828" s="48">
        <f t="shared" si="769"/>
        <v>0</v>
      </c>
      <c r="T828" s="19">
        <f t="shared" si="769"/>
        <v>306880005.60000002</v>
      </c>
      <c r="U828" s="19">
        <f t="shared" si="769"/>
        <v>251641604.61000001</v>
      </c>
      <c r="V828" s="19">
        <f t="shared" si="769"/>
        <v>5942538.6900000004</v>
      </c>
      <c r="W828" s="19">
        <f t="shared" si="769"/>
        <v>0</v>
      </c>
      <c r="X828" s="19">
        <f t="shared" si="769"/>
        <v>0</v>
      </c>
      <c r="Y828" s="19">
        <f t="shared" si="769"/>
        <v>0</v>
      </c>
      <c r="Z828" s="19">
        <f t="shared" si="769"/>
        <v>245699065.91999999</v>
      </c>
      <c r="AA828" s="19">
        <f t="shared" si="769"/>
        <v>0</v>
      </c>
      <c r="AB828" s="19">
        <f t="shared" si="769"/>
        <v>55238400.990000002</v>
      </c>
      <c r="AC828" s="19">
        <f t="shared" si="769"/>
        <v>1304459.71</v>
      </c>
      <c r="AD828" s="19">
        <f t="shared" si="769"/>
        <v>0</v>
      </c>
      <c r="AE828" s="19">
        <f t="shared" si="769"/>
        <v>0</v>
      </c>
      <c r="AF828" s="19">
        <f t="shared" si="769"/>
        <v>0</v>
      </c>
      <c r="AG828" s="19">
        <f t="shared" si="769"/>
        <v>53933941.280000001</v>
      </c>
      <c r="AH828" s="19">
        <f t="shared" si="769"/>
        <v>0</v>
      </c>
      <c r="AI828" s="73">
        <v>0.82</v>
      </c>
      <c r="AJ828" s="73">
        <f t="shared" si="711"/>
        <v>0.18</v>
      </c>
      <c r="AK828" s="23">
        <f t="shared" si="741"/>
        <v>306880005.60000002</v>
      </c>
      <c r="AL828" s="23">
        <f t="shared" si="712"/>
        <v>251641604.59</v>
      </c>
      <c r="AM828" s="23">
        <f t="shared" si="713"/>
        <v>55238401.009999998</v>
      </c>
      <c r="AN828" s="74" t="b">
        <f t="shared" si="732"/>
        <v>1</v>
      </c>
      <c r="AO828" s="74" t="b">
        <f t="shared" si="733"/>
        <v>0</v>
      </c>
      <c r="AP828" s="74" t="b">
        <f t="shared" si="734"/>
        <v>0</v>
      </c>
      <c r="AQ828" s="6"/>
      <c r="AR828" s="29"/>
      <c r="AS828" s="29"/>
      <c r="AT828" t="b">
        <f t="shared" si="735"/>
        <v>1</v>
      </c>
      <c r="AU828" t="b">
        <f t="shared" si="736"/>
        <v>1</v>
      </c>
      <c r="AV828" t="b">
        <f t="shared" si="737"/>
        <v>1</v>
      </c>
      <c r="AW828" s="83">
        <f t="shared" si="738"/>
        <v>0.02</v>
      </c>
      <c r="AX828" s="83">
        <f t="shared" si="739"/>
        <v>0.02</v>
      </c>
      <c r="AY828" s="72" t="b">
        <f t="shared" si="740"/>
        <v>1</v>
      </c>
    </row>
    <row r="829" spans="1:51" ht="51" customHeight="1" x14ac:dyDescent="0.35">
      <c r="A829" s="49">
        <v>306</v>
      </c>
      <c r="B829" s="77" t="s">
        <v>386</v>
      </c>
      <c r="C829" s="50" t="s">
        <v>387</v>
      </c>
      <c r="D829" s="51">
        <v>44508</v>
      </c>
      <c r="E829" s="52">
        <v>431.2</v>
      </c>
      <c r="F829" s="53">
        <v>29</v>
      </c>
      <c r="G829" s="52">
        <v>431.2</v>
      </c>
      <c r="H829" s="53">
        <v>29</v>
      </c>
      <c r="I829" s="54" t="s">
        <v>1169</v>
      </c>
      <c r="J829" s="54" t="s">
        <v>1170</v>
      </c>
      <c r="K829" s="55">
        <v>29</v>
      </c>
      <c r="L829" s="55">
        <v>29</v>
      </c>
      <c r="M829" s="56">
        <v>431.2</v>
      </c>
      <c r="N829" s="39"/>
      <c r="O829" s="39"/>
      <c r="P829" s="39"/>
      <c r="Q829" s="56">
        <v>431.2</v>
      </c>
      <c r="R829" s="57"/>
      <c r="S829" s="57"/>
      <c r="T829" s="18">
        <f t="shared" si="709"/>
        <v>46780025.600000001</v>
      </c>
      <c r="U829" s="18">
        <f t="shared" ref="U829:U836" si="771">T829*AI829</f>
        <v>38359620.990000002</v>
      </c>
      <c r="V829" s="18">
        <v>0</v>
      </c>
      <c r="W829" s="18">
        <v>0</v>
      </c>
      <c r="X829" s="18">
        <v>0</v>
      </c>
      <c r="Y829" s="18">
        <v>0</v>
      </c>
      <c r="Z829" s="18">
        <f t="shared" ref="Z829:Z836" si="772">U829</f>
        <v>38359620.990000002</v>
      </c>
      <c r="AA829" s="18">
        <v>0</v>
      </c>
      <c r="AB829" s="18">
        <f t="shared" si="710"/>
        <v>8420404.6099999994</v>
      </c>
      <c r="AC829" s="18">
        <v>0</v>
      </c>
      <c r="AD829" s="18">
        <v>0</v>
      </c>
      <c r="AE829" s="18">
        <v>0</v>
      </c>
      <c r="AF829" s="18">
        <v>0</v>
      </c>
      <c r="AG829" s="18">
        <f t="shared" ref="AG829:AG838" si="773">AB829</f>
        <v>8420404.6099999994</v>
      </c>
      <c r="AH829" s="18">
        <v>0</v>
      </c>
      <c r="AI829" s="73">
        <v>0.82</v>
      </c>
      <c r="AJ829" s="81">
        <f t="shared" si="711"/>
        <v>0.18</v>
      </c>
      <c r="AK829" s="23">
        <f t="shared" si="741"/>
        <v>46780025.600000001</v>
      </c>
      <c r="AL829" s="22">
        <f t="shared" si="712"/>
        <v>38359620.990000002</v>
      </c>
      <c r="AM829" s="22">
        <f t="shared" si="713"/>
        <v>8420404.6099999994</v>
      </c>
      <c r="AN829" s="74" t="b">
        <f t="shared" si="732"/>
        <v>1</v>
      </c>
      <c r="AO829" s="74" t="b">
        <f t="shared" si="733"/>
        <v>1</v>
      </c>
      <c r="AP829" s="74" t="b">
        <f t="shared" si="734"/>
        <v>1</v>
      </c>
      <c r="AQ829" s="5"/>
      <c r="AR829" s="28" t="s">
        <v>1160</v>
      </c>
      <c r="AS829" s="28">
        <v>2029</v>
      </c>
      <c r="AT829" t="b">
        <f t="shared" si="735"/>
        <v>1</v>
      </c>
      <c r="AU829" t="b">
        <f t="shared" si="736"/>
        <v>1</v>
      </c>
      <c r="AV829" t="b">
        <f t="shared" si="737"/>
        <v>1</v>
      </c>
      <c r="AW829" s="83">
        <f t="shared" si="738"/>
        <v>0</v>
      </c>
      <c r="AX829" s="83">
        <f t="shared" si="739"/>
        <v>0</v>
      </c>
      <c r="AY829" s="72" t="b">
        <f t="shared" si="740"/>
        <v>1</v>
      </c>
    </row>
    <row r="830" spans="1:51" ht="51" customHeight="1" x14ac:dyDescent="0.35">
      <c r="A830" s="49">
        <v>307</v>
      </c>
      <c r="B830" s="77" t="s">
        <v>388</v>
      </c>
      <c r="C830" s="50" t="s">
        <v>389</v>
      </c>
      <c r="D830" s="51">
        <v>44540</v>
      </c>
      <c r="E830" s="52">
        <v>318.3</v>
      </c>
      <c r="F830" s="53">
        <v>42</v>
      </c>
      <c r="G830" s="52">
        <v>318.3</v>
      </c>
      <c r="H830" s="53">
        <v>42</v>
      </c>
      <c r="I830" s="54" t="s">
        <v>1169</v>
      </c>
      <c r="J830" s="54" t="s">
        <v>1170</v>
      </c>
      <c r="K830" s="55">
        <v>42</v>
      </c>
      <c r="L830" s="55">
        <v>42</v>
      </c>
      <c r="M830" s="56">
        <v>318.3</v>
      </c>
      <c r="N830" s="39"/>
      <c r="O830" s="39"/>
      <c r="P830" s="39"/>
      <c r="Q830" s="56">
        <v>318.3</v>
      </c>
      <c r="R830" s="57"/>
      <c r="S830" s="57"/>
      <c r="T830" s="18">
        <f t="shared" ref="T830:T842" si="774">AK830</f>
        <v>34531730.399999999</v>
      </c>
      <c r="U830" s="18">
        <f t="shared" si="771"/>
        <v>28316018.93</v>
      </c>
      <c r="V830" s="18">
        <v>0</v>
      </c>
      <c r="W830" s="18">
        <v>0</v>
      </c>
      <c r="X830" s="18">
        <v>0</v>
      </c>
      <c r="Y830" s="18">
        <v>0</v>
      </c>
      <c r="Z830" s="18">
        <f t="shared" si="772"/>
        <v>28316018.93</v>
      </c>
      <c r="AA830" s="18">
        <v>0</v>
      </c>
      <c r="AB830" s="18">
        <f t="shared" ref="AB830:AB842" si="775">T830-U830</f>
        <v>6215711.4699999997</v>
      </c>
      <c r="AC830" s="18">
        <v>0</v>
      </c>
      <c r="AD830" s="18">
        <v>0</v>
      </c>
      <c r="AE830" s="18">
        <v>0</v>
      </c>
      <c r="AF830" s="18">
        <v>0</v>
      </c>
      <c r="AG830" s="18">
        <f t="shared" si="773"/>
        <v>6215711.4699999997</v>
      </c>
      <c r="AH830" s="18">
        <v>0</v>
      </c>
      <c r="AI830" s="73">
        <v>0.82</v>
      </c>
      <c r="AJ830" s="81">
        <f t="shared" ref="AJ830:AJ842" si="776">1-AI830</f>
        <v>0.18</v>
      </c>
      <c r="AK830" s="23">
        <f t="shared" si="741"/>
        <v>34531730.399999999</v>
      </c>
      <c r="AL830" s="22">
        <f t="shared" ref="AL830:AL842" si="777">ROUND(AK830*AI830,2)</f>
        <v>28316018.93</v>
      </c>
      <c r="AM830" s="22">
        <f t="shared" ref="AM830:AM842" si="778">AK830-AL830</f>
        <v>6215711.4699999997</v>
      </c>
      <c r="AN830" s="74" t="b">
        <f t="shared" si="732"/>
        <v>1</v>
      </c>
      <c r="AO830" s="74" t="b">
        <f t="shared" si="733"/>
        <v>1</v>
      </c>
      <c r="AP830" s="74" t="b">
        <f t="shared" si="734"/>
        <v>1</v>
      </c>
      <c r="AQ830" s="5"/>
      <c r="AR830" s="28" t="s">
        <v>1160</v>
      </c>
      <c r="AS830" s="28">
        <v>2029</v>
      </c>
      <c r="AT830" t="b">
        <f t="shared" si="735"/>
        <v>1</v>
      </c>
      <c r="AU830" t="b">
        <f t="shared" si="736"/>
        <v>1</v>
      </c>
      <c r="AV830" t="b">
        <f t="shared" si="737"/>
        <v>1</v>
      </c>
      <c r="AW830" s="83">
        <f t="shared" si="738"/>
        <v>0</v>
      </c>
      <c r="AX830" s="83">
        <f t="shared" si="739"/>
        <v>0</v>
      </c>
      <c r="AY830" s="72" t="b">
        <f t="shared" si="740"/>
        <v>1</v>
      </c>
    </row>
    <row r="831" spans="1:51" ht="51" customHeight="1" x14ac:dyDescent="0.35">
      <c r="A831" s="49">
        <v>308</v>
      </c>
      <c r="B831" s="77" t="s">
        <v>390</v>
      </c>
      <c r="C831" s="50" t="s">
        <v>391</v>
      </c>
      <c r="D831" s="51">
        <v>44495</v>
      </c>
      <c r="E831" s="52">
        <v>430.1</v>
      </c>
      <c r="F831" s="53">
        <v>55</v>
      </c>
      <c r="G831" s="52">
        <v>430.1</v>
      </c>
      <c r="H831" s="53">
        <v>55</v>
      </c>
      <c r="I831" s="54" t="s">
        <v>1169</v>
      </c>
      <c r="J831" s="54" t="s">
        <v>1170</v>
      </c>
      <c r="K831" s="55">
        <v>55</v>
      </c>
      <c r="L831" s="55">
        <v>55</v>
      </c>
      <c r="M831" s="56">
        <v>430.1</v>
      </c>
      <c r="N831" s="39"/>
      <c r="O831" s="39"/>
      <c r="P831" s="39"/>
      <c r="Q831" s="56">
        <v>430.1</v>
      </c>
      <c r="R831" s="57"/>
      <c r="S831" s="57"/>
      <c r="T831" s="18">
        <f t="shared" si="774"/>
        <v>46660688.799999997</v>
      </c>
      <c r="U831" s="18">
        <f t="shared" si="771"/>
        <v>38261764.82</v>
      </c>
      <c r="V831" s="18">
        <v>0</v>
      </c>
      <c r="W831" s="18">
        <v>0</v>
      </c>
      <c r="X831" s="18">
        <v>0</v>
      </c>
      <c r="Y831" s="18">
        <v>0</v>
      </c>
      <c r="Z831" s="18">
        <f t="shared" si="772"/>
        <v>38261764.82</v>
      </c>
      <c r="AA831" s="18">
        <v>0</v>
      </c>
      <c r="AB831" s="18">
        <f t="shared" si="775"/>
        <v>8398923.9800000004</v>
      </c>
      <c r="AC831" s="18">
        <v>0</v>
      </c>
      <c r="AD831" s="18">
        <v>0</v>
      </c>
      <c r="AE831" s="18">
        <v>0</v>
      </c>
      <c r="AF831" s="18">
        <v>0</v>
      </c>
      <c r="AG831" s="18">
        <f t="shared" si="773"/>
        <v>8398923.9800000004</v>
      </c>
      <c r="AH831" s="18">
        <v>0</v>
      </c>
      <c r="AI831" s="73">
        <v>0.82</v>
      </c>
      <c r="AJ831" s="81">
        <f t="shared" si="776"/>
        <v>0.18</v>
      </c>
      <c r="AK831" s="23">
        <f t="shared" si="741"/>
        <v>46660688.799999997</v>
      </c>
      <c r="AL831" s="22">
        <f t="shared" si="777"/>
        <v>38261764.82</v>
      </c>
      <c r="AM831" s="22">
        <f t="shared" si="778"/>
        <v>8398923.9800000004</v>
      </c>
      <c r="AN831" s="74" t="b">
        <f t="shared" si="732"/>
        <v>1</v>
      </c>
      <c r="AO831" s="74" t="b">
        <f t="shared" si="733"/>
        <v>1</v>
      </c>
      <c r="AP831" s="74" t="b">
        <f t="shared" si="734"/>
        <v>1</v>
      </c>
      <c r="AQ831" s="5"/>
      <c r="AR831" s="28" t="s">
        <v>1160</v>
      </c>
      <c r="AS831" s="28">
        <v>2029</v>
      </c>
      <c r="AT831" t="b">
        <f t="shared" si="735"/>
        <v>1</v>
      </c>
      <c r="AU831" t="b">
        <f t="shared" si="736"/>
        <v>1</v>
      </c>
      <c r="AV831" t="b">
        <f t="shared" si="737"/>
        <v>1</v>
      </c>
      <c r="AW831" s="83">
        <f t="shared" si="738"/>
        <v>0</v>
      </c>
      <c r="AX831" s="83">
        <f t="shared" si="739"/>
        <v>0</v>
      </c>
      <c r="AY831" s="72" t="b">
        <f t="shared" si="740"/>
        <v>1</v>
      </c>
    </row>
    <row r="832" spans="1:51" ht="51" customHeight="1" x14ac:dyDescent="0.35">
      <c r="A832" s="49">
        <v>309</v>
      </c>
      <c r="B832" s="77" t="s">
        <v>392</v>
      </c>
      <c r="C832" s="50" t="s">
        <v>393</v>
      </c>
      <c r="D832" s="51">
        <v>44540</v>
      </c>
      <c r="E832" s="52">
        <v>278.10000000000002</v>
      </c>
      <c r="F832" s="53">
        <v>11</v>
      </c>
      <c r="G832" s="52">
        <v>278.10000000000002</v>
      </c>
      <c r="H832" s="53">
        <v>11</v>
      </c>
      <c r="I832" s="54" t="s">
        <v>1169</v>
      </c>
      <c r="J832" s="54" t="s">
        <v>1170</v>
      </c>
      <c r="K832" s="55">
        <v>11</v>
      </c>
      <c r="L832" s="55">
        <v>11</v>
      </c>
      <c r="M832" s="56">
        <v>278.10000000000002</v>
      </c>
      <c r="N832" s="39"/>
      <c r="O832" s="39"/>
      <c r="P832" s="39"/>
      <c r="Q832" s="56">
        <v>278.10000000000002</v>
      </c>
      <c r="R832" s="57"/>
      <c r="S832" s="57"/>
      <c r="T832" s="18">
        <f t="shared" si="774"/>
        <v>30170512.800000001</v>
      </c>
      <c r="U832" s="18">
        <f t="shared" si="771"/>
        <v>24739820.5</v>
      </c>
      <c r="V832" s="18">
        <v>5942538.6900000004</v>
      </c>
      <c r="W832" s="18">
        <v>0</v>
      </c>
      <c r="X832" s="18">
        <v>0</v>
      </c>
      <c r="Y832" s="18">
        <v>0</v>
      </c>
      <c r="Z832" s="18">
        <f>U832-V832</f>
        <v>18797281.809999999</v>
      </c>
      <c r="AA832" s="18">
        <v>0</v>
      </c>
      <c r="AB832" s="18">
        <f t="shared" si="775"/>
        <v>5430692.2999999998</v>
      </c>
      <c r="AC832" s="18">
        <v>1304459.71</v>
      </c>
      <c r="AD832" s="18">
        <v>0</v>
      </c>
      <c r="AE832" s="18">
        <v>0</v>
      </c>
      <c r="AF832" s="18">
        <v>0</v>
      </c>
      <c r="AG832" s="18">
        <f>AB832-AC832</f>
        <v>4126232.59</v>
      </c>
      <c r="AH832" s="18">
        <v>0</v>
      </c>
      <c r="AI832" s="73">
        <v>0.82</v>
      </c>
      <c r="AJ832" s="81">
        <f t="shared" si="776"/>
        <v>0.18</v>
      </c>
      <c r="AK832" s="23">
        <f t="shared" si="741"/>
        <v>30170512.800000001</v>
      </c>
      <c r="AL832" s="22">
        <f t="shared" si="777"/>
        <v>24739820.5</v>
      </c>
      <c r="AM832" s="22">
        <f t="shared" si="778"/>
        <v>5430692.2999999998</v>
      </c>
      <c r="AN832" s="74" t="b">
        <f t="shared" si="732"/>
        <v>1</v>
      </c>
      <c r="AO832" s="74" t="b">
        <f t="shared" si="733"/>
        <v>1</v>
      </c>
      <c r="AP832" s="74" t="b">
        <f t="shared" si="734"/>
        <v>1</v>
      </c>
      <c r="AQ832" s="5"/>
      <c r="AR832" s="28" t="s">
        <v>1160</v>
      </c>
      <c r="AS832" s="28">
        <v>2029</v>
      </c>
      <c r="AT832" t="b">
        <f t="shared" si="735"/>
        <v>1</v>
      </c>
      <c r="AU832" t="b">
        <f t="shared" si="736"/>
        <v>1</v>
      </c>
      <c r="AV832" t="b">
        <f t="shared" si="737"/>
        <v>1</v>
      </c>
      <c r="AW832" s="83">
        <f t="shared" si="738"/>
        <v>0.24</v>
      </c>
      <c r="AX832" s="83">
        <f t="shared" si="739"/>
        <v>0.24</v>
      </c>
      <c r="AY832" s="72" t="b">
        <f t="shared" si="740"/>
        <v>1</v>
      </c>
    </row>
    <row r="833" spans="1:51" ht="51" customHeight="1" x14ac:dyDescent="0.35">
      <c r="A833" s="49">
        <v>310</v>
      </c>
      <c r="B833" s="77" t="s">
        <v>394</v>
      </c>
      <c r="C833" s="50" t="s">
        <v>395</v>
      </c>
      <c r="D833" s="51">
        <v>44540</v>
      </c>
      <c r="E833" s="52">
        <v>198.6</v>
      </c>
      <c r="F833" s="53">
        <v>12</v>
      </c>
      <c r="G833" s="52">
        <v>198.6</v>
      </c>
      <c r="H833" s="53">
        <v>12</v>
      </c>
      <c r="I833" s="54" t="s">
        <v>1169</v>
      </c>
      <c r="J833" s="54" t="s">
        <v>1170</v>
      </c>
      <c r="K833" s="55">
        <v>12</v>
      </c>
      <c r="L833" s="55">
        <v>12</v>
      </c>
      <c r="M833" s="56">
        <v>198.6</v>
      </c>
      <c r="N833" s="39"/>
      <c r="O833" s="39"/>
      <c r="P833" s="39"/>
      <c r="Q833" s="56">
        <v>198.6</v>
      </c>
      <c r="R833" s="57"/>
      <c r="S833" s="57"/>
      <c r="T833" s="18">
        <f t="shared" si="774"/>
        <v>21545716.800000001</v>
      </c>
      <c r="U833" s="18">
        <f t="shared" si="771"/>
        <v>17667487.780000001</v>
      </c>
      <c r="V833" s="18">
        <v>0</v>
      </c>
      <c r="W833" s="18">
        <v>0</v>
      </c>
      <c r="X833" s="18">
        <v>0</v>
      </c>
      <c r="Y833" s="18">
        <v>0</v>
      </c>
      <c r="Z833" s="18">
        <f t="shared" si="772"/>
        <v>17667487.780000001</v>
      </c>
      <c r="AA833" s="18">
        <v>0</v>
      </c>
      <c r="AB833" s="18">
        <f t="shared" si="775"/>
        <v>3878229.02</v>
      </c>
      <c r="AC833" s="18">
        <v>0</v>
      </c>
      <c r="AD833" s="18">
        <v>0</v>
      </c>
      <c r="AE833" s="18">
        <v>0</v>
      </c>
      <c r="AF833" s="18">
        <v>0</v>
      </c>
      <c r="AG833" s="18">
        <f t="shared" si="773"/>
        <v>3878229.02</v>
      </c>
      <c r="AH833" s="18">
        <v>0</v>
      </c>
      <c r="AI833" s="73">
        <v>0.82</v>
      </c>
      <c r="AJ833" s="81">
        <f t="shared" si="776"/>
        <v>0.18</v>
      </c>
      <c r="AK833" s="23">
        <f t="shared" si="741"/>
        <v>21545716.800000001</v>
      </c>
      <c r="AL833" s="22">
        <f t="shared" si="777"/>
        <v>17667487.780000001</v>
      </c>
      <c r="AM833" s="22">
        <f t="shared" si="778"/>
        <v>3878229.02</v>
      </c>
      <c r="AN833" s="74" t="b">
        <f t="shared" si="732"/>
        <v>1</v>
      </c>
      <c r="AO833" s="74" t="b">
        <f t="shared" si="733"/>
        <v>1</v>
      </c>
      <c r="AP833" s="74" t="b">
        <f t="shared" si="734"/>
        <v>1</v>
      </c>
      <c r="AQ833" s="5"/>
      <c r="AR833" s="28" t="s">
        <v>1160</v>
      </c>
      <c r="AS833" s="28">
        <v>2029</v>
      </c>
      <c r="AT833" t="b">
        <f t="shared" si="735"/>
        <v>1</v>
      </c>
      <c r="AU833" t="b">
        <f t="shared" si="736"/>
        <v>1</v>
      </c>
      <c r="AV833" t="b">
        <f t="shared" si="737"/>
        <v>1</v>
      </c>
      <c r="AW833" s="83">
        <f t="shared" si="738"/>
        <v>0</v>
      </c>
      <c r="AX833" s="83">
        <f t="shared" si="739"/>
        <v>0</v>
      </c>
      <c r="AY833" s="72" t="b">
        <f t="shared" si="740"/>
        <v>1</v>
      </c>
    </row>
    <row r="834" spans="1:51" ht="51" customHeight="1" x14ac:dyDescent="0.35">
      <c r="A834" s="49">
        <v>311</v>
      </c>
      <c r="B834" s="77" t="s">
        <v>396</v>
      </c>
      <c r="C834" s="50" t="s">
        <v>397</v>
      </c>
      <c r="D834" s="51">
        <v>44540</v>
      </c>
      <c r="E834" s="52">
        <v>204.6</v>
      </c>
      <c r="F834" s="53">
        <v>16</v>
      </c>
      <c r="G834" s="52">
        <v>204.6</v>
      </c>
      <c r="H834" s="53">
        <v>16</v>
      </c>
      <c r="I834" s="54" t="s">
        <v>1169</v>
      </c>
      <c r="J834" s="54" t="s">
        <v>1170</v>
      </c>
      <c r="K834" s="55">
        <v>16</v>
      </c>
      <c r="L834" s="55">
        <v>16</v>
      </c>
      <c r="M834" s="56">
        <v>204.6</v>
      </c>
      <c r="N834" s="39"/>
      <c r="O834" s="39"/>
      <c r="P834" s="39"/>
      <c r="Q834" s="56">
        <v>204.6</v>
      </c>
      <c r="R834" s="57"/>
      <c r="S834" s="57"/>
      <c r="T834" s="18">
        <f t="shared" si="774"/>
        <v>22196644.800000001</v>
      </c>
      <c r="U834" s="18">
        <f t="shared" si="771"/>
        <v>18201248.739999998</v>
      </c>
      <c r="V834" s="18">
        <v>0</v>
      </c>
      <c r="W834" s="18">
        <v>0</v>
      </c>
      <c r="X834" s="18">
        <v>0</v>
      </c>
      <c r="Y834" s="18">
        <v>0</v>
      </c>
      <c r="Z834" s="18">
        <f t="shared" si="772"/>
        <v>18201248.739999998</v>
      </c>
      <c r="AA834" s="18">
        <v>0</v>
      </c>
      <c r="AB834" s="18">
        <f t="shared" si="775"/>
        <v>3995396.06</v>
      </c>
      <c r="AC834" s="18">
        <v>0</v>
      </c>
      <c r="AD834" s="18">
        <v>0</v>
      </c>
      <c r="AE834" s="18">
        <v>0</v>
      </c>
      <c r="AF834" s="18">
        <v>0</v>
      </c>
      <c r="AG834" s="18">
        <f t="shared" si="773"/>
        <v>3995396.06</v>
      </c>
      <c r="AH834" s="18">
        <v>0</v>
      </c>
      <c r="AI834" s="73">
        <v>0.82</v>
      </c>
      <c r="AJ834" s="81">
        <f t="shared" si="776"/>
        <v>0.18</v>
      </c>
      <c r="AK834" s="23">
        <f t="shared" si="741"/>
        <v>22196644.800000001</v>
      </c>
      <c r="AL834" s="22">
        <f t="shared" si="777"/>
        <v>18201248.739999998</v>
      </c>
      <c r="AM834" s="22">
        <f t="shared" si="778"/>
        <v>3995396.06</v>
      </c>
      <c r="AN834" s="74" t="b">
        <f t="shared" si="732"/>
        <v>1</v>
      </c>
      <c r="AO834" s="74" t="b">
        <f t="shared" si="733"/>
        <v>1</v>
      </c>
      <c r="AP834" s="74" t="b">
        <f t="shared" si="734"/>
        <v>1</v>
      </c>
      <c r="AQ834" s="5"/>
      <c r="AR834" s="28" t="s">
        <v>1160</v>
      </c>
      <c r="AS834" s="28">
        <v>2029</v>
      </c>
      <c r="AT834" t="b">
        <f t="shared" si="735"/>
        <v>1</v>
      </c>
      <c r="AU834" t="b">
        <f t="shared" si="736"/>
        <v>1</v>
      </c>
      <c r="AV834" t="b">
        <f t="shared" si="737"/>
        <v>1</v>
      </c>
      <c r="AW834" s="83">
        <f t="shared" si="738"/>
        <v>0</v>
      </c>
      <c r="AX834" s="83">
        <f t="shared" si="739"/>
        <v>0</v>
      </c>
      <c r="AY834" s="72" t="b">
        <f t="shared" si="740"/>
        <v>1</v>
      </c>
    </row>
    <row r="835" spans="1:51" ht="51" customHeight="1" x14ac:dyDescent="0.35">
      <c r="A835" s="49">
        <v>312</v>
      </c>
      <c r="B835" s="77" t="s">
        <v>398</v>
      </c>
      <c r="C835" s="50" t="s">
        <v>399</v>
      </c>
      <c r="D835" s="51">
        <v>44540</v>
      </c>
      <c r="E835" s="52">
        <v>183.8</v>
      </c>
      <c r="F835" s="53">
        <v>25</v>
      </c>
      <c r="G835" s="52">
        <v>183.8</v>
      </c>
      <c r="H835" s="53">
        <v>25</v>
      </c>
      <c r="I835" s="54" t="s">
        <v>1169</v>
      </c>
      <c r="J835" s="54" t="s">
        <v>1170</v>
      </c>
      <c r="K835" s="55">
        <v>25</v>
      </c>
      <c r="L835" s="55">
        <v>25</v>
      </c>
      <c r="M835" s="56">
        <v>183.8</v>
      </c>
      <c r="N835" s="39"/>
      <c r="O835" s="39"/>
      <c r="P835" s="39"/>
      <c r="Q835" s="56">
        <v>183.8</v>
      </c>
      <c r="R835" s="57"/>
      <c r="S835" s="57"/>
      <c r="T835" s="18">
        <f t="shared" si="774"/>
        <v>19940094.399999999</v>
      </c>
      <c r="U835" s="18">
        <f t="shared" si="771"/>
        <v>16350877.41</v>
      </c>
      <c r="V835" s="18">
        <v>0</v>
      </c>
      <c r="W835" s="18">
        <v>0</v>
      </c>
      <c r="X835" s="18">
        <v>0</v>
      </c>
      <c r="Y835" s="18">
        <v>0</v>
      </c>
      <c r="Z835" s="18">
        <f t="shared" si="772"/>
        <v>16350877.41</v>
      </c>
      <c r="AA835" s="18">
        <v>0</v>
      </c>
      <c r="AB835" s="18">
        <f t="shared" si="775"/>
        <v>3589216.99</v>
      </c>
      <c r="AC835" s="18">
        <v>0</v>
      </c>
      <c r="AD835" s="18">
        <v>0</v>
      </c>
      <c r="AE835" s="18">
        <v>0</v>
      </c>
      <c r="AF835" s="18">
        <v>0</v>
      </c>
      <c r="AG835" s="18">
        <f t="shared" si="773"/>
        <v>3589216.99</v>
      </c>
      <c r="AH835" s="18">
        <v>0</v>
      </c>
      <c r="AI835" s="73">
        <v>0.82</v>
      </c>
      <c r="AJ835" s="81">
        <f t="shared" si="776"/>
        <v>0.18</v>
      </c>
      <c r="AK835" s="23">
        <f t="shared" si="741"/>
        <v>19940094.399999999</v>
      </c>
      <c r="AL835" s="22">
        <f t="shared" si="777"/>
        <v>16350877.41</v>
      </c>
      <c r="AM835" s="22">
        <f t="shared" si="778"/>
        <v>3589216.99</v>
      </c>
      <c r="AN835" s="74" t="b">
        <f t="shared" ref="AN835:AN895" si="779">AK835=T835</f>
        <v>1</v>
      </c>
      <c r="AO835" s="74" t="b">
        <f t="shared" ref="AO835:AO895" si="780">AL835=U835</f>
        <v>1</v>
      </c>
      <c r="AP835" s="74" t="b">
        <f t="shared" ref="AP835:AP895" si="781">AM835=AB835</f>
        <v>1</v>
      </c>
      <c r="AQ835" s="5"/>
      <c r="AR835" s="28" t="s">
        <v>1160</v>
      </c>
      <c r="AS835" s="28">
        <v>2029</v>
      </c>
      <c r="AT835" t="b">
        <f t="shared" ref="AT835:AT895" si="782">T835=U835+AB835</f>
        <v>1</v>
      </c>
      <c r="AU835" t="b">
        <f t="shared" ref="AU835:AU895" si="783">U835=V835+W835+X835+Y835+Z835+AA835</f>
        <v>1</v>
      </c>
      <c r="AV835" t="b">
        <f t="shared" ref="AV835:AV895" si="784">AB835=AC835+AD835+AE835+AF835+AG835</f>
        <v>1</v>
      </c>
      <c r="AW835" s="83">
        <f t="shared" si="738"/>
        <v>0</v>
      </c>
      <c r="AX835" s="83">
        <f t="shared" si="739"/>
        <v>0</v>
      </c>
      <c r="AY835" s="72" t="b">
        <f t="shared" si="740"/>
        <v>1</v>
      </c>
    </row>
    <row r="836" spans="1:51" ht="23.25" x14ac:dyDescent="0.35">
      <c r="A836" s="49">
        <v>313</v>
      </c>
      <c r="B836" s="77" t="s">
        <v>400</v>
      </c>
      <c r="C836" s="50" t="s">
        <v>401</v>
      </c>
      <c r="D836" s="51">
        <v>44384</v>
      </c>
      <c r="E836" s="52">
        <v>784</v>
      </c>
      <c r="F836" s="53">
        <v>39</v>
      </c>
      <c r="G836" s="52">
        <v>784</v>
      </c>
      <c r="H836" s="53">
        <v>39</v>
      </c>
      <c r="I836" s="54" t="s">
        <v>1169</v>
      </c>
      <c r="J836" s="54" t="s">
        <v>1170</v>
      </c>
      <c r="K836" s="55">
        <v>39</v>
      </c>
      <c r="L836" s="55">
        <v>39</v>
      </c>
      <c r="M836" s="56">
        <v>784</v>
      </c>
      <c r="N836" s="39"/>
      <c r="O836" s="39"/>
      <c r="P836" s="39"/>
      <c r="Q836" s="56">
        <v>784</v>
      </c>
      <c r="R836" s="57"/>
      <c r="S836" s="57"/>
      <c r="T836" s="18">
        <f t="shared" si="774"/>
        <v>85054592</v>
      </c>
      <c r="U836" s="18">
        <f t="shared" si="771"/>
        <v>69744765.439999998</v>
      </c>
      <c r="V836" s="18">
        <v>0</v>
      </c>
      <c r="W836" s="18">
        <v>0</v>
      </c>
      <c r="X836" s="18">
        <v>0</v>
      </c>
      <c r="Y836" s="18">
        <v>0</v>
      </c>
      <c r="Z836" s="18">
        <f t="shared" si="772"/>
        <v>69744765.439999998</v>
      </c>
      <c r="AA836" s="18">
        <v>0</v>
      </c>
      <c r="AB836" s="18">
        <f t="shared" si="775"/>
        <v>15309826.560000001</v>
      </c>
      <c r="AC836" s="18">
        <v>0</v>
      </c>
      <c r="AD836" s="18">
        <v>0</v>
      </c>
      <c r="AE836" s="18">
        <v>0</v>
      </c>
      <c r="AF836" s="18">
        <v>0</v>
      </c>
      <c r="AG836" s="18">
        <f t="shared" si="773"/>
        <v>15309826.560000001</v>
      </c>
      <c r="AH836" s="18">
        <v>0</v>
      </c>
      <c r="AI836" s="73">
        <v>0.82</v>
      </c>
      <c r="AJ836" s="81">
        <f t="shared" si="776"/>
        <v>0.18</v>
      </c>
      <c r="AK836" s="23">
        <f t="shared" si="741"/>
        <v>85054592</v>
      </c>
      <c r="AL836" s="22">
        <f t="shared" si="777"/>
        <v>69744765.439999998</v>
      </c>
      <c r="AM836" s="22">
        <f t="shared" si="778"/>
        <v>15309826.560000001</v>
      </c>
      <c r="AN836" s="74" t="b">
        <f t="shared" si="779"/>
        <v>1</v>
      </c>
      <c r="AO836" s="74" t="b">
        <f t="shared" si="780"/>
        <v>1</v>
      </c>
      <c r="AP836" s="74" t="b">
        <f t="shared" si="781"/>
        <v>1</v>
      </c>
      <c r="AQ836" s="5"/>
      <c r="AR836" s="28" t="s">
        <v>1160</v>
      </c>
      <c r="AS836" s="28">
        <v>2029</v>
      </c>
      <c r="AT836" t="b">
        <f t="shared" si="782"/>
        <v>1</v>
      </c>
      <c r="AU836" t="b">
        <f t="shared" si="783"/>
        <v>1</v>
      </c>
      <c r="AV836" t="b">
        <f t="shared" si="784"/>
        <v>1</v>
      </c>
      <c r="AW836" s="83">
        <f t="shared" si="738"/>
        <v>0</v>
      </c>
      <c r="AX836" s="83">
        <f t="shared" si="739"/>
        <v>0</v>
      </c>
      <c r="AY836" s="72" t="b">
        <f t="shared" si="740"/>
        <v>1</v>
      </c>
    </row>
    <row r="837" spans="1:51" s="14" customFormat="1" ht="20.25" customHeight="1" x14ac:dyDescent="0.35">
      <c r="A837" s="181" t="s">
        <v>402</v>
      </c>
      <c r="B837" s="181"/>
      <c r="C837" s="181"/>
      <c r="D837" s="181"/>
      <c r="E837" s="58">
        <f>SUM(E838:E840)</f>
        <v>535.82000000000005</v>
      </c>
      <c r="F837" s="59">
        <f>SUM(F838:F840)</f>
        <v>43</v>
      </c>
      <c r="G837" s="47">
        <f>SUM(G838:G840)</f>
        <v>866.52</v>
      </c>
      <c r="H837" s="6">
        <f>SUM(H838:H840)</f>
        <v>81</v>
      </c>
      <c r="I837" s="6"/>
      <c r="J837" s="6"/>
      <c r="K837" s="32">
        <f t="shared" ref="K837:AH837" si="785">SUM(K838:K840)</f>
        <v>81</v>
      </c>
      <c r="L837" s="32">
        <f t="shared" si="785"/>
        <v>81</v>
      </c>
      <c r="M837" s="31">
        <f t="shared" si="785"/>
        <v>866.52</v>
      </c>
      <c r="N837" s="32">
        <f t="shared" si="785"/>
        <v>0</v>
      </c>
      <c r="O837" s="32">
        <f t="shared" si="785"/>
        <v>0</v>
      </c>
      <c r="P837" s="32">
        <f t="shared" si="785"/>
        <v>0</v>
      </c>
      <c r="Q837" s="31">
        <f t="shared" si="785"/>
        <v>866.52</v>
      </c>
      <c r="R837" s="48">
        <f t="shared" si="785"/>
        <v>0</v>
      </c>
      <c r="S837" s="48">
        <f t="shared" si="785"/>
        <v>0</v>
      </c>
      <c r="T837" s="19">
        <f t="shared" si="785"/>
        <v>94007021.760000005</v>
      </c>
      <c r="U837" s="19">
        <f t="shared" si="785"/>
        <v>58660381.579999998</v>
      </c>
      <c r="V837" s="19">
        <f t="shared" si="785"/>
        <v>5402181.6600000001</v>
      </c>
      <c r="W837" s="19">
        <f t="shared" si="785"/>
        <v>0</v>
      </c>
      <c r="X837" s="19">
        <f t="shared" si="785"/>
        <v>0</v>
      </c>
      <c r="Y837" s="19">
        <f t="shared" si="785"/>
        <v>0</v>
      </c>
      <c r="Z837" s="19">
        <f t="shared" si="785"/>
        <v>53258199.920000002</v>
      </c>
      <c r="AA837" s="19">
        <f t="shared" si="785"/>
        <v>0</v>
      </c>
      <c r="AB837" s="19">
        <f t="shared" si="785"/>
        <v>35346640.18</v>
      </c>
      <c r="AC837" s="19">
        <f t="shared" si="785"/>
        <v>3255160.74</v>
      </c>
      <c r="AD837" s="19">
        <f t="shared" si="785"/>
        <v>0</v>
      </c>
      <c r="AE837" s="19">
        <f t="shared" si="785"/>
        <v>0</v>
      </c>
      <c r="AF837" s="19">
        <f t="shared" si="785"/>
        <v>0</v>
      </c>
      <c r="AG837" s="19">
        <f t="shared" si="785"/>
        <v>32091479.440000001</v>
      </c>
      <c r="AH837" s="19">
        <f t="shared" si="785"/>
        <v>0</v>
      </c>
      <c r="AI837" s="73">
        <v>0.624</v>
      </c>
      <c r="AJ837" s="73">
        <f t="shared" si="776"/>
        <v>0.376</v>
      </c>
      <c r="AK837" s="23">
        <f t="shared" si="741"/>
        <v>94007021.760000005</v>
      </c>
      <c r="AL837" s="23">
        <f t="shared" si="777"/>
        <v>58660381.579999998</v>
      </c>
      <c r="AM837" s="23">
        <f t="shared" si="778"/>
        <v>35346640.18</v>
      </c>
      <c r="AN837" s="74" t="b">
        <f t="shared" si="779"/>
        <v>1</v>
      </c>
      <c r="AO837" s="74" t="b">
        <f t="shared" si="780"/>
        <v>1</v>
      </c>
      <c r="AP837" s="74" t="b">
        <f t="shared" si="781"/>
        <v>1</v>
      </c>
      <c r="AQ837" s="6"/>
      <c r="AR837" s="29"/>
      <c r="AS837" s="29"/>
      <c r="AT837" t="b">
        <f t="shared" si="782"/>
        <v>1</v>
      </c>
      <c r="AU837" t="b">
        <f t="shared" si="783"/>
        <v>1</v>
      </c>
      <c r="AV837" t="b">
        <f t="shared" si="784"/>
        <v>1</v>
      </c>
      <c r="AW837" s="83">
        <f t="shared" si="738"/>
        <v>0.09</v>
      </c>
      <c r="AX837" s="83">
        <f t="shared" si="739"/>
        <v>0.09</v>
      </c>
      <c r="AY837" s="72" t="b">
        <f t="shared" si="740"/>
        <v>1</v>
      </c>
    </row>
    <row r="838" spans="1:51" ht="23.25" x14ac:dyDescent="0.35">
      <c r="A838" s="49">
        <v>316</v>
      </c>
      <c r="B838" s="77" t="s">
        <v>403</v>
      </c>
      <c r="C838" s="50" t="s">
        <v>404</v>
      </c>
      <c r="D838" s="51">
        <v>43244</v>
      </c>
      <c r="E838" s="52">
        <v>0</v>
      </c>
      <c r="F838" s="53">
        <v>0</v>
      </c>
      <c r="G838" s="52">
        <v>330.7</v>
      </c>
      <c r="H838" s="53">
        <v>38</v>
      </c>
      <c r="I838" s="54" t="s">
        <v>1169</v>
      </c>
      <c r="J838" s="54" t="s">
        <v>1170</v>
      </c>
      <c r="K838" s="55">
        <v>38</v>
      </c>
      <c r="L838" s="55">
        <v>38</v>
      </c>
      <c r="M838" s="56">
        <v>330.7</v>
      </c>
      <c r="N838" s="39"/>
      <c r="O838" s="39"/>
      <c r="P838" s="39"/>
      <c r="Q838" s="56">
        <v>330.7</v>
      </c>
      <c r="R838" s="57"/>
      <c r="S838" s="57"/>
      <c r="T838" s="18">
        <f t="shared" si="774"/>
        <v>35876981.600000001</v>
      </c>
      <c r="U838" s="18">
        <f>T838*AI838</f>
        <v>22387236.52</v>
      </c>
      <c r="V838" s="18">
        <v>0</v>
      </c>
      <c r="W838" s="18">
        <v>0</v>
      </c>
      <c r="X838" s="18">
        <v>0</v>
      </c>
      <c r="Y838" s="18">
        <v>0</v>
      </c>
      <c r="Z838" s="18">
        <f t="shared" ref="Z838:Z840" si="786">U838</f>
        <v>22387236.52</v>
      </c>
      <c r="AA838" s="18">
        <v>0</v>
      </c>
      <c r="AB838" s="18">
        <f t="shared" si="775"/>
        <v>13489745.08</v>
      </c>
      <c r="AC838" s="18">
        <v>0</v>
      </c>
      <c r="AD838" s="18">
        <v>0</v>
      </c>
      <c r="AE838" s="18">
        <v>0</v>
      </c>
      <c r="AF838" s="18">
        <v>0</v>
      </c>
      <c r="AG838" s="18">
        <f t="shared" si="773"/>
        <v>13489745.08</v>
      </c>
      <c r="AH838" s="18">
        <v>0</v>
      </c>
      <c r="AI838" s="73">
        <v>0.624</v>
      </c>
      <c r="AJ838" s="81">
        <f t="shared" si="776"/>
        <v>0.376</v>
      </c>
      <c r="AK838" s="23">
        <f t="shared" si="741"/>
        <v>35876981.600000001</v>
      </c>
      <c r="AL838" s="22">
        <f t="shared" si="777"/>
        <v>22387236.52</v>
      </c>
      <c r="AM838" s="22">
        <f t="shared" si="778"/>
        <v>13489745.08</v>
      </c>
      <c r="AN838" s="74" t="b">
        <f t="shared" si="779"/>
        <v>1</v>
      </c>
      <c r="AO838" s="74" t="b">
        <f t="shared" si="780"/>
        <v>1</v>
      </c>
      <c r="AP838" s="74" t="b">
        <f t="shared" si="781"/>
        <v>1</v>
      </c>
      <c r="AQ838" s="5"/>
      <c r="AR838" s="28" t="s">
        <v>1160</v>
      </c>
      <c r="AS838" s="28">
        <v>2029</v>
      </c>
      <c r="AT838" t="b">
        <f t="shared" si="782"/>
        <v>1</v>
      </c>
      <c r="AU838" t="b">
        <f t="shared" si="783"/>
        <v>1</v>
      </c>
      <c r="AV838" t="b">
        <f t="shared" si="784"/>
        <v>1</v>
      </c>
      <c r="AW838" s="83">
        <f t="shared" si="738"/>
        <v>0</v>
      </c>
      <c r="AX838" s="83">
        <f t="shared" si="739"/>
        <v>0</v>
      </c>
      <c r="AY838" s="72" t="b">
        <f t="shared" si="740"/>
        <v>1</v>
      </c>
    </row>
    <row r="839" spans="1:51" ht="23.25" x14ac:dyDescent="0.35">
      <c r="A839" s="49">
        <v>317</v>
      </c>
      <c r="B839" s="77" t="s">
        <v>405</v>
      </c>
      <c r="C839" s="50" t="s">
        <v>404</v>
      </c>
      <c r="D839" s="51">
        <v>43244</v>
      </c>
      <c r="E839" s="52">
        <v>264.7</v>
      </c>
      <c r="F839" s="53">
        <v>15</v>
      </c>
      <c r="G839" s="52">
        <v>264.7</v>
      </c>
      <c r="H839" s="53">
        <v>15</v>
      </c>
      <c r="I839" s="54" t="s">
        <v>1169</v>
      </c>
      <c r="J839" s="54" t="s">
        <v>1170</v>
      </c>
      <c r="K839" s="55">
        <v>15</v>
      </c>
      <c r="L839" s="55">
        <v>15</v>
      </c>
      <c r="M839" s="56">
        <v>264.7</v>
      </c>
      <c r="N839" s="39"/>
      <c r="O839" s="39"/>
      <c r="P839" s="39"/>
      <c r="Q839" s="56">
        <v>264.7</v>
      </c>
      <c r="R839" s="57"/>
      <c r="S839" s="57"/>
      <c r="T839" s="18">
        <f t="shared" si="774"/>
        <v>28716773.600000001</v>
      </c>
      <c r="U839" s="18">
        <f>T839*AI839</f>
        <v>17919266.73</v>
      </c>
      <c r="V839" s="18">
        <v>5402181.6600000001</v>
      </c>
      <c r="W839" s="18">
        <v>0</v>
      </c>
      <c r="X839" s="18">
        <v>0</v>
      </c>
      <c r="Y839" s="18">
        <v>0</v>
      </c>
      <c r="Z839" s="18">
        <f>U839-V839</f>
        <v>12517085.07</v>
      </c>
      <c r="AA839" s="18">
        <v>0</v>
      </c>
      <c r="AB839" s="18">
        <f t="shared" si="775"/>
        <v>10797506.869999999</v>
      </c>
      <c r="AC839" s="18">
        <v>3255160.74</v>
      </c>
      <c r="AD839" s="18">
        <v>0</v>
      </c>
      <c r="AE839" s="18">
        <v>0</v>
      </c>
      <c r="AF839" s="18">
        <v>0</v>
      </c>
      <c r="AG839" s="18">
        <f>AB839-AC839</f>
        <v>7542346.1299999999</v>
      </c>
      <c r="AH839" s="18">
        <v>0</v>
      </c>
      <c r="AI839" s="73">
        <v>0.624</v>
      </c>
      <c r="AJ839" s="81">
        <f t="shared" si="776"/>
        <v>0.376</v>
      </c>
      <c r="AK839" s="23">
        <f t="shared" si="741"/>
        <v>28716773.600000001</v>
      </c>
      <c r="AL839" s="22">
        <f t="shared" si="777"/>
        <v>17919266.73</v>
      </c>
      <c r="AM839" s="22">
        <f t="shared" si="778"/>
        <v>10797506.869999999</v>
      </c>
      <c r="AN839" s="74" t="b">
        <f t="shared" si="779"/>
        <v>1</v>
      </c>
      <c r="AO839" s="74" t="b">
        <f t="shared" si="780"/>
        <v>1</v>
      </c>
      <c r="AP839" s="74" t="b">
        <f t="shared" si="781"/>
        <v>1</v>
      </c>
      <c r="AQ839" s="5"/>
      <c r="AR839" s="28" t="s">
        <v>1160</v>
      </c>
      <c r="AS839" s="28">
        <v>2029</v>
      </c>
      <c r="AT839" t="b">
        <f t="shared" si="782"/>
        <v>1</v>
      </c>
      <c r="AU839" t="b">
        <f t="shared" si="783"/>
        <v>1</v>
      </c>
      <c r="AV839" t="b">
        <f t="shared" si="784"/>
        <v>1</v>
      </c>
      <c r="AW839" s="83">
        <f t="shared" si="738"/>
        <v>0.3</v>
      </c>
      <c r="AX839" s="83">
        <f t="shared" si="739"/>
        <v>0.3</v>
      </c>
      <c r="AY839" s="72" t="b">
        <f t="shared" si="740"/>
        <v>1</v>
      </c>
    </row>
    <row r="840" spans="1:51" ht="23.25" x14ac:dyDescent="0.35">
      <c r="A840" s="49">
        <v>318</v>
      </c>
      <c r="B840" s="77" t="s">
        <v>406</v>
      </c>
      <c r="C840" s="50" t="s">
        <v>404</v>
      </c>
      <c r="D840" s="51">
        <v>43244</v>
      </c>
      <c r="E840" s="52">
        <v>271.12</v>
      </c>
      <c r="F840" s="53">
        <v>28</v>
      </c>
      <c r="G840" s="52">
        <v>271.12</v>
      </c>
      <c r="H840" s="53">
        <v>28</v>
      </c>
      <c r="I840" s="54" t="s">
        <v>1169</v>
      </c>
      <c r="J840" s="54" t="s">
        <v>1170</v>
      </c>
      <c r="K840" s="55">
        <v>28</v>
      </c>
      <c r="L840" s="55">
        <v>28</v>
      </c>
      <c r="M840" s="56">
        <v>271.12</v>
      </c>
      <c r="N840" s="39"/>
      <c r="O840" s="39"/>
      <c r="P840" s="39"/>
      <c r="Q840" s="56">
        <v>271.12</v>
      </c>
      <c r="R840" s="57"/>
      <c r="S840" s="57"/>
      <c r="T840" s="18">
        <f t="shared" si="774"/>
        <v>29413266.559999999</v>
      </c>
      <c r="U840" s="18">
        <f>T840*AI840</f>
        <v>18353878.329999998</v>
      </c>
      <c r="V840" s="18">
        <v>0</v>
      </c>
      <c r="W840" s="18">
        <v>0</v>
      </c>
      <c r="X840" s="18">
        <v>0</v>
      </c>
      <c r="Y840" s="18">
        <v>0</v>
      </c>
      <c r="Z840" s="18">
        <f t="shared" si="786"/>
        <v>18353878.329999998</v>
      </c>
      <c r="AA840" s="18">
        <v>0</v>
      </c>
      <c r="AB840" s="18">
        <f t="shared" si="775"/>
        <v>11059388.23</v>
      </c>
      <c r="AC840" s="18">
        <v>0</v>
      </c>
      <c r="AD840" s="18">
        <v>0</v>
      </c>
      <c r="AE840" s="18">
        <v>0</v>
      </c>
      <c r="AF840" s="18">
        <v>0</v>
      </c>
      <c r="AG840" s="18">
        <f>AB840</f>
        <v>11059388.23</v>
      </c>
      <c r="AH840" s="18">
        <v>0</v>
      </c>
      <c r="AI840" s="73">
        <v>0.624</v>
      </c>
      <c r="AJ840" s="81">
        <f t="shared" si="776"/>
        <v>0.376</v>
      </c>
      <c r="AK840" s="23">
        <f t="shared" si="741"/>
        <v>29413266.559999999</v>
      </c>
      <c r="AL840" s="22">
        <f t="shared" si="777"/>
        <v>18353878.329999998</v>
      </c>
      <c r="AM840" s="22">
        <f t="shared" si="778"/>
        <v>11059388.23</v>
      </c>
      <c r="AN840" s="74" t="b">
        <f t="shared" si="779"/>
        <v>1</v>
      </c>
      <c r="AO840" s="74" t="b">
        <f t="shared" si="780"/>
        <v>1</v>
      </c>
      <c r="AP840" s="74" t="b">
        <f t="shared" si="781"/>
        <v>1</v>
      </c>
      <c r="AQ840" s="5"/>
      <c r="AR840" s="28" t="s">
        <v>1160</v>
      </c>
      <c r="AS840" s="28">
        <v>2029</v>
      </c>
      <c r="AT840" t="b">
        <f t="shared" si="782"/>
        <v>1</v>
      </c>
      <c r="AU840" t="b">
        <f t="shared" si="783"/>
        <v>1</v>
      </c>
      <c r="AV840" t="b">
        <f t="shared" si="784"/>
        <v>1</v>
      </c>
      <c r="AW840" s="83">
        <f t="shared" si="738"/>
        <v>0</v>
      </c>
      <c r="AX840" s="83">
        <f t="shared" si="739"/>
        <v>0</v>
      </c>
      <c r="AY840" s="72" t="b">
        <f t="shared" si="740"/>
        <v>1</v>
      </c>
    </row>
    <row r="841" spans="1:51" s="14" customFormat="1" ht="20.25" customHeight="1" x14ac:dyDescent="0.35">
      <c r="A841" s="181" t="s">
        <v>407</v>
      </c>
      <c r="B841" s="181"/>
      <c r="C841" s="181"/>
      <c r="D841" s="181"/>
      <c r="E841" s="58">
        <f>SUM(E842)</f>
        <v>248.2</v>
      </c>
      <c r="F841" s="59">
        <f t="shared" ref="F841:AH841" si="787">SUM(F842)</f>
        <v>36</v>
      </c>
      <c r="G841" s="47">
        <f t="shared" si="787"/>
        <v>248.2</v>
      </c>
      <c r="H841" s="6">
        <f t="shared" si="787"/>
        <v>36</v>
      </c>
      <c r="I841" s="6"/>
      <c r="J841" s="6"/>
      <c r="K841" s="32">
        <f t="shared" si="787"/>
        <v>36</v>
      </c>
      <c r="L841" s="32">
        <f t="shared" si="787"/>
        <v>36</v>
      </c>
      <c r="M841" s="31">
        <f t="shared" si="787"/>
        <v>248.2</v>
      </c>
      <c r="N841" s="32">
        <f t="shared" si="787"/>
        <v>0</v>
      </c>
      <c r="O841" s="32">
        <f t="shared" si="787"/>
        <v>0</v>
      </c>
      <c r="P841" s="32">
        <f t="shared" si="787"/>
        <v>0</v>
      </c>
      <c r="Q841" s="31">
        <f t="shared" si="787"/>
        <v>248.2</v>
      </c>
      <c r="R841" s="48">
        <f t="shared" si="787"/>
        <v>0</v>
      </c>
      <c r="S841" s="48">
        <f t="shared" si="787"/>
        <v>0</v>
      </c>
      <c r="T841" s="19">
        <f t="shared" si="787"/>
        <v>26926721.600000001</v>
      </c>
      <c r="U841" s="19">
        <f t="shared" si="787"/>
        <v>23210834.02</v>
      </c>
      <c r="V841" s="19">
        <f t="shared" si="787"/>
        <v>9155280.6199999992</v>
      </c>
      <c r="W841" s="19">
        <f t="shared" si="787"/>
        <v>0</v>
      </c>
      <c r="X841" s="19">
        <f t="shared" si="787"/>
        <v>0</v>
      </c>
      <c r="Y841" s="19">
        <f t="shared" si="787"/>
        <v>0</v>
      </c>
      <c r="Z841" s="19">
        <f t="shared" si="787"/>
        <v>14055553.4</v>
      </c>
      <c r="AA841" s="19">
        <f t="shared" si="787"/>
        <v>0</v>
      </c>
      <c r="AB841" s="19">
        <f t="shared" si="787"/>
        <v>3715887.58</v>
      </c>
      <c r="AC841" s="19">
        <f t="shared" si="787"/>
        <v>1465694.58</v>
      </c>
      <c r="AD841" s="19">
        <f t="shared" si="787"/>
        <v>0</v>
      </c>
      <c r="AE841" s="19">
        <f t="shared" si="787"/>
        <v>0</v>
      </c>
      <c r="AF841" s="19">
        <f t="shared" si="787"/>
        <v>0</v>
      </c>
      <c r="AG841" s="19">
        <f t="shared" si="787"/>
        <v>2250193</v>
      </c>
      <c r="AH841" s="19">
        <f t="shared" si="787"/>
        <v>0</v>
      </c>
      <c r="AI841" s="73">
        <v>0.86199999999999999</v>
      </c>
      <c r="AJ841" s="73">
        <f t="shared" si="776"/>
        <v>0.13800000000000001</v>
      </c>
      <c r="AK841" s="23">
        <f t="shared" si="741"/>
        <v>26926721.600000001</v>
      </c>
      <c r="AL841" s="23">
        <f t="shared" si="777"/>
        <v>23210834.02</v>
      </c>
      <c r="AM841" s="23">
        <f t="shared" si="778"/>
        <v>3715887.58</v>
      </c>
      <c r="AN841" s="74" t="b">
        <f t="shared" si="779"/>
        <v>1</v>
      </c>
      <c r="AO841" s="74" t="b">
        <f t="shared" si="780"/>
        <v>1</v>
      </c>
      <c r="AP841" s="74" t="b">
        <f t="shared" si="781"/>
        <v>1</v>
      </c>
      <c r="AQ841" s="6"/>
      <c r="AR841" s="29"/>
      <c r="AS841" s="29"/>
      <c r="AT841" t="b">
        <f t="shared" si="782"/>
        <v>1</v>
      </c>
      <c r="AU841" t="b">
        <f t="shared" si="783"/>
        <v>1</v>
      </c>
      <c r="AV841" t="b">
        <f t="shared" si="784"/>
        <v>1</v>
      </c>
      <c r="AW841" s="83">
        <f t="shared" si="738"/>
        <v>0.39</v>
      </c>
      <c r="AX841" s="83">
        <f t="shared" si="739"/>
        <v>0.39</v>
      </c>
      <c r="AY841" s="72" t="b">
        <f t="shared" si="740"/>
        <v>1</v>
      </c>
    </row>
    <row r="842" spans="1:51" ht="23.25" x14ac:dyDescent="0.35">
      <c r="A842" s="49">
        <v>323</v>
      </c>
      <c r="B842" s="77" t="s">
        <v>409</v>
      </c>
      <c r="C842" s="50">
        <v>3318</v>
      </c>
      <c r="D842" s="51">
        <v>43826</v>
      </c>
      <c r="E842" s="52">
        <v>248.2</v>
      </c>
      <c r="F842" s="53">
        <v>36</v>
      </c>
      <c r="G842" s="52">
        <v>248.2</v>
      </c>
      <c r="H842" s="53">
        <v>36</v>
      </c>
      <c r="I842" s="54" t="s">
        <v>1169</v>
      </c>
      <c r="J842" s="54" t="s">
        <v>1170</v>
      </c>
      <c r="K842" s="55">
        <v>36</v>
      </c>
      <c r="L842" s="55">
        <v>36</v>
      </c>
      <c r="M842" s="56">
        <v>248.2</v>
      </c>
      <c r="N842" s="39"/>
      <c r="O842" s="39"/>
      <c r="P842" s="39"/>
      <c r="Q842" s="56">
        <v>248.2</v>
      </c>
      <c r="R842" s="57"/>
      <c r="S842" s="57"/>
      <c r="T842" s="18">
        <f t="shared" si="774"/>
        <v>26926721.600000001</v>
      </c>
      <c r="U842" s="18">
        <f>T842*AI842</f>
        <v>23210834.02</v>
      </c>
      <c r="V842" s="18">
        <v>9155280.6199999992</v>
      </c>
      <c r="W842" s="18">
        <v>0</v>
      </c>
      <c r="X842" s="18">
        <v>0</v>
      </c>
      <c r="Y842" s="18">
        <v>0</v>
      </c>
      <c r="Z842" s="18">
        <f>U842-V842</f>
        <v>14055553.4</v>
      </c>
      <c r="AA842" s="18">
        <v>0</v>
      </c>
      <c r="AB842" s="18">
        <f t="shared" si="775"/>
        <v>3715887.58</v>
      </c>
      <c r="AC842" s="18">
        <v>1465694.58</v>
      </c>
      <c r="AD842" s="18">
        <v>0</v>
      </c>
      <c r="AE842" s="18">
        <v>0</v>
      </c>
      <c r="AF842" s="18">
        <v>0</v>
      </c>
      <c r="AG842" s="18">
        <f>AB842-AC842</f>
        <v>2250193</v>
      </c>
      <c r="AH842" s="18">
        <v>0</v>
      </c>
      <c r="AI842" s="73">
        <v>0.86199999999999999</v>
      </c>
      <c r="AJ842" s="81">
        <f t="shared" si="776"/>
        <v>0.13800000000000001</v>
      </c>
      <c r="AK842" s="23">
        <f t="shared" si="741"/>
        <v>26926721.600000001</v>
      </c>
      <c r="AL842" s="22">
        <f t="shared" si="777"/>
        <v>23210834.02</v>
      </c>
      <c r="AM842" s="22">
        <f t="shared" si="778"/>
        <v>3715887.58</v>
      </c>
      <c r="AN842" s="74" t="b">
        <f t="shared" si="779"/>
        <v>1</v>
      </c>
      <c r="AO842" s="74" t="b">
        <f t="shared" si="780"/>
        <v>1</v>
      </c>
      <c r="AP842" s="74" t="b">
        <f t="shared" si="781"/>
        <v>1</v>
      </c>
      <c r="AQ842" s="5"/>
      <c r="AR842" s="28" t="s">
        <v>1160</v>
      </c>
      <c r="AS842" s="28">
        <v>2029</v>
      </c>
      <c r="AT842" t="b">
        <f t="shared" si="782"/>
        <v>1</v>
      </c>
      <c r="AU842" t="b">
        <f t="shared" si="783"/>
        <v>1</v>
      </c>
      <c r="AV842" t="b">
        <f t="shared" si="784"/>
        <v>1</v>
      </c>
      <c r="AW842" s="83">
        <f t="shared" si="738"/>
        <v>0.39</v>
      </c>
      <c r="AX842" s="83">
        <f t="shared" si="739"/>
        <v>0.39</v>
      </c>
      <c r="AY842" s="72" t="b">
        <f t="shared" si="740"/>
        <v>1</v>
      </c>
    </row>
    <row r="843" spans="1:51" s="14" customFormat="1" ht="20.25" customHeight="1" x14ac:dyDescent="0.35">
      <c r="A843" s="181" t="s">
        <v>571</v>
      </c>
      <c r="B843" s="181"/>
      <c r="C843" s="181"/>
      <c r="D843" s="181"/>
      <c r="E843" s="58">
        <f>SUM(E844:E872)</f>
        <v>18165.55</v>
      </c>
      <c r="F843" s="59">
        <f t="shared" ref="F843:AH843" si="788">SUM(F844:F872)</f>
        <v>992</v>
      </c>
      <c r="G843" s="47">
        <f t="shared" si="788"/>
        <v>18165.55</v>
      </c>
      <c r="H843" s="6">
        <f t="shared" si="788"/>
        <v>992</v>
      </c>
      <c r="I843" s="6"/>
      <c r="J843" s="6"/>
      <c r="K843" s="32">
        <f t="shared" ref="K843:M843" si="789">SUM(K844:K872)</f>
        <v>992</v>
      </c>
      <c r="L843" s="32">
        <f t="shared" si="789"/>
        <v>992</v>
      </c>
      <c r="M843" s="31">
        <f t="shared" si="789"/>
        <v>18165.55</v>
      </c>
      <c r="N843" s="32">
        <f t="shared" si="788"/>
        <v>0</v>
      </c>
      <c r="O843" s="32">
        <f t="shared" si="788"/>
        <v>0</v>
      </c>
      <c r="P843" s="32">
        <f t="shared" si="788"/>
        <v>0</v>
      </c>
      <c r="Q843" s="31">
        <f t="shared" si="788"/>
        <v>18165.55</v>
      </c>
      <c r="R843" s="48">
        <f t="shared" si="788"/>
        <v>0</v>
      </c>
      <c r="S843" s="48">
        <f t="shared" si="788"/>
        <v>0</v>
      </c>
      <c r="T843" s="19">
        <f t="shared" si="788"/>
        <v>1970744188.4000001</v>
      </c>
      <c r="U843" s="19">
        <f t="shared" si="788"/>
        <v>1422877304.03</v>
      </c>
      <c r="V843" s="19">
        <f t="shared" si="788"/>
        <v>107936477</v>
      </c>
      <c r="W843" s="19">
        <f t="shared" si="788"/>
        <v>0</v>
      </c>
      <c r="X843" s="19">
        <f t="shared" si="788"/>
        <v>0</v>
      </c>
      <c r="Y843" s="19">
        <f t="shared" si="788"/>
        <v>0</v>
      </c>
      <c r="Z843" s="19">
        <f t="shared" si="788"/>
        <v>1314940827.03</v>
      </c>
      <c r="AA843" s="19">
        <f t="shared" si="788"/>
        <v>0</v>
      </c>
      <c r="AB843" s="19">
        <f t="shared" si="788"/>
        <v>547866884.37</v>
      </c>
      <c r="AC843" s="19">
        <f t="shared" si="788"/>
        <v>41559987</v>
      </c>
      <c r="AD843" s="19">
        <f t="shared" si="788"/>
        <v>0</v>
      </c>
      <c r="AE843" s="19">
        <f t="shared" si="788"/>
        <v>0</v>
      </c>
      <c r="AF843" s="19">
        <f t="shared" si="788"/>
        <v>0</v>
      </c>
      <c r="AG843" s="19">
        <f t="shared" si="788"/>
        <v>506306897.37</v>
      </c>
      <c r="AH843" s="19">
        <f t="shared" si="788"/>
        <v>0</v>
      </c>
      <c r="AI843" s="73">
        <v>0.72199999999999998</v>
      </c>
      <c r="AJ843" s="73">
        <f t="shared" ref="AJ843:AJ861" si="790">1-AI843</f>
        <v>0.27800000000000002</v>
      </c>
      <c r="AK843" s="23">
        <f t="shared" si="741"/>
        <v>1970744188.4000001</v>
      </c>
      <c r="AL843" s="23">
        <f t="shared" ref="AL843:AL861" si="791">ROUND(AK843*AI843,2)</f>
        <v>1422877304.02</v>
      </c>
      <c r="AM843" s="23">
        <f t="shared" ref="AM843:AM861" si="792">AK843-AL843</f>
        <v>547866884.38</v>
      </c>
      <c r="AN843" s="74" t="b">
        <f t="shared" si="779"/>
        <v>1</v>
      </c>
      <c r="AO843" s="74" t="b">
        <f t="shared" si="780"/>
        <v>0</v>
      </c>
      <c r="AP843" s="74" t="b">
        <f t="shared" si="781"/>
        <v>0</v>
      </c>
      <c r="AQ843" s="6"/>
      <c r="AR843" s="29"/>
      <c r="AS843" s="29"/>
      <c r="AT843" t="b">
        <f t="shared" si="782"/>
        <v>1</v>
      </c>
      <c r="AU843" t="b">
        <f t="shared" si="783"/>
        <v>1</v>
      </c>
      <c r="AV843" t="b">
        <f t="shared" si="784"/>
        <v>1</v>
      </c>
      <c r="AW843" s="83">
        <f t="shared" si="738"/>
        <v>0.08</v>
      </c>
      <c r="AX843" s="83">
        <f t="shared" si="739"/>
        <v>0.08</v>
      </c>
      <c r="AY843" s="72" t="b">
        <f t="shared" si="740"/>
        <v>1</v>
      </c>
    </row>
    <row r="844" spans="1:51" ht="23.25" x14ac:dyDescent="0.35">
      <c r="A844" s="49">
        <v>470</v>
      </c>
      <c r="B844" s="77" t="s">
        <v>577</v>
      </c>
      <c r="C844" s="50" t="s">
        <v>578</v>
      </c>
      <c r="D844" s="51">
        <v>43846</v>
      </c>
      <c r="E844" s="52">
        <v>114.5</v>
      </c>
      <c r="F844" s="53">
        <v>1</v>
      </c>
      <c r="G844" s="52">
        <v>114.5</v>
      </c>
      <c r="H844" s="53">
        <v>1</v>
      </c>
      <c r="I844" s="54" t="s">
        <v>1169</v>
      </c>
      <c r="J844" s="54" t="s">
        <v>1170</v>
      </c>
      <c r="K844" s="55">
        <v>1</v>
      </c>
      <c r="L844" s="55">
        <v>1</v>
      </c>
      <c r="M844" s="56">
        <v>114.5</v>
      </c>
      <c r="N844" s="39"/>
      <c r="O844" s="39"/>
      <c r="P844" s="39"/>
      <c r="Q844" s="56">
        <v>114.5</v>
      </c>
      <c r="R844" s="57"/>
      <c r="S844" s="57"/>
      <c r="T844" s="18">
        <f t="shared" ref="T844:T861" si="793">AK844</f>
        <v>12421876</v>
      </c>
      <c r="U844" s="18">
        <f t="shared" ref="U844:U872" si="794">T844*AI844</f>
        <v>8968594.4700000007</v>
      </c>
      <c r="V844" s="18">
        <v>0</v>
      </c>
      <c r="W844" s="18">
        <v>0</v>
      </c>
      <c r="X844" s="18">
        <v>0</v>
      </c>
      <c r="Y844" s="18">
        <v>0</v>
      </c>
      <c r="Z844" s="18">
        <f t="shared" ref="Z844:Z872" si="795">U844</f>
        <v>8968594.4700000007</v>
      </c>
      <c r="AA844" s="18">
        <v>0</v>
      </c>
      <c r="AB844" s="18">
        <f t="shared" ref="AB844:AB861" si="796">T844-U844</f>
        <v>3453281.53</v>
      </c>
      <c r="AC844" s="18">
        <v>0</v>
      </c>
      <c r="AD844" s="18">
        <v>0</v>
      </c>
      <c r="AE844" s="18">
        <v>0</v>
      </c>
      <c r="AF844" s="18">
        <v>0</v>
      </c>
      <c r="AG844" s="18">
        <f t="shared" ref="AG844:AG872" si="797">AB844</f>
        <v>3453281.53</v>
      </c>
      <c r="AH844" s="18">
        <v>0</v>
      </c>
      <c r="AI844" s="73">
        <v>0.72199999999999998</v>
      </c>
      <c r="AJ844" s="81">
        <f t="shared" si="790"/>
        <v>0.27800000000000002</v>
      </c>
      <c r="AK844" s="23">
        <f t="shared" si="741"/>
        <v>12421876</v>
      </c>
      <c r="AL844" s="22">
        <f t="shared" si="791"/>
        <v>8968594.4700000007</v>
      </c>
      <c r="AM844" s="22">
        <f t="shared" si="792"/>
        <v>3453281.53</v>
      </c>
      <c r="AN844" s="74" t="b">
        <f t="shared" si="779"/>
        <v>1</v>
      </c>
      <c r="AO844" s="74" t="b">
        <f t="shared" si="780"/>
        <v>1</v>
      </c>
      <c r="AP844" s="74" t="b">
        <f t="shared" si="781"/>
        <v>1</v>
      </c>
      <c r="AQ844" s="5"/>
      <c r="AR844" s="28" t="s">
        <v>1160</v>
      </c>
      <c r="AS844" s="28" t="s">
        <v>1161</v>
      </c>
      <c r="AT844" t="b">
        <f t="shared" si="782"/>
        <v>1</v>
      </c>
      <c r="AU844" t="b">
        <f t="shared" si="783"/>
        <v>1</v>
      </c>
      <c r="AV844" t="b">
        <f t="shared" si="784"/>
        <v>1</v>
      </c>
      <c r="AW844" s="83">
        <f t="shared" si="738"/>
        <v>0</v>
      </c>
      <c r="AX844" s="83">
        <f t="shared" si="739"/>
        <v>0</v>
      </c>
      <c r="AY844" s="72" t="b">
        <f t="shared" si="740"/>
        <v>1</v>
      </c>
    </row>
    <row r="845" spans="1:51" ht="23.25" x14ac:dyDescent="0.35">
      <c r="A845" s="49">
        <v>471</v>
      </c>
      <c r="B845" s="77" t="s">
        <v>579</v>
      </c>
      <c r="C845" s="50" t="s">
        <v>578</v>
      </c>
      <c r="D845" s="51">
        <v>43846</v>
      </c>
      <c r="E845" s="52">
        <v>169.5</v>
      </c>
      <c r="F845" s="53">
        <v>24</v>
      </c>
      <c r="G845" s="52">
        <v>169.5</v>
      </c>
      <c r="H845" s="53">
        <v>24</v>
      </c>
      <c r="I845" s="54" t="s">
        <v>1169</v>
      </c>
      <c r="J845" s="54" t="s">
        <v>1170</v>
      </c>
      <c r="K845" s="55">
        <v>24</v>
      </c>
      <c r="L845" s="55">
        <v>24</v>
      </c>
      <c r="M845" s="56">
        <v>169.5</v>
      </c>
      <c r="N845" s="39"/>
      <c r="O845" s="39"/>
      <c r="P845" s="39"/>
      <c r="Q845" s="56">
        <v>169.5</v>
      </c>
      <c r="R845" s="57"/>
      <c r="S845" s="57"/>
      <c r="T845" s="18">
        <f t="shared" si="793"/>
        <v>18388716</v>
      </c>
      <c r="U845" s="18">
        <f t="shared" si="794"/>
        <v>13276652.949999999</v>
      </c>
      <c r="V845" s="18">
        <v>0</v>
      </c>
      <c r="W845" s="18">
        <v>0</v>
      </c>
      <c r="X845" s="18">
        <v>0</v>
      </c>
      <c r="Y845" s="18">
        <v>0</v>
      </c>
      <c r="Z845" s="18">
        <f t="shared" si="795"/>
        <v>13276652.949999999</v>
      </c>
      <c r="AA845" s="18">
        <v>0</v>
      </c>
      <c r="AB845" s="18">
        <f t="shared" si="796"/>
        <v>5112063.05</v>
      </c>
      <c r="AC845" s="18">
        <v>0</v>
      </c>
      <c r="AD845" s="18">
        <v>0</v>
      </c>
      <c r="AE845" s="18">
        <v>0</v>
      </c>
      <c r="AF845" s="18">
        <v>0</v>
      </c>
      <c r="AG845" s="18">
        <f t="shared" si="797"/>
        <v>5112063.05</v>
      </c>
      <c r="AH845" s="18">
        <v>0</v>
      </c>
      <c r="AI845" s="73">
        <v>0.72199999999999998</v>
      </c>
      <c r="AJ845" s="81">
        <f t="shared" si="790"/>
        <v>0.27800000000000002</v>
      </c>
      <c r="AK845" s="23">
        <f t="shared" si="741"/>
        <v>18388716</v>
      </c>
      <c r="AL845" s="22">
        <f t="shared" si="791"/>
        <v>13276652.949999999</v>
      </c>
      <c r="AM845" s="22">
        <f t="shared" si="792"/>
        <v>5112063.05</v>
      </c>
      <c r="AN845" s="74" t="b">
        <f t="shared" si="779"/>
        <v>1</v>
      </c>
      <c r="AO845" s="74" t="b">
        <f t="shared" si="780"/>
        <v>1</v>
      </c>
      <c r="AP845" s="74" t="b">
        <f t="shared" si="781"/>
        <v>1</v>
      </c>
      <c r="AQ845" s="5"/>
      <c r="AR845" s="28" t="s">
        <v>1160</v>
      </c>
      <c r="AS845" s="28" t="s">
        <v>1161</v>
      </c>
      <c r="AT845" t="b">
        <f t="shared" si="782"/>
        <v>1</v>
      </c>
      <c r="AU845" t="b">
        <f t="shared" si="783"/>
        <v>1</v>
      </c>
      <c r="AV845" t="b">
        <f t="shared" si="784"/>
        <v>1</v>
      </c>
      <c r="AW845" s="83">
        <f t="shared" si="738"/>
        <v>0</v>
      </c>
      <c r="AX845" s="83">
        <f t="shared" si="739"/>
        <v>0</v>
      </c>
      <c r="AY845" s="72" t="b">
        <f t="shared" si="740"/>
        <v>1</v>
      </c>
    </row>
    <row r="846" spans="1:51" ht="23.25" x14ac:dyDescent="0.35">
      <c r="A846" s="49">
        <v>472</v>
      </c>
      <c r="B846" s="77" t="s">
        <v>580</v>
      </c>
      <c r="C846" s="50" t="s">
        <v>578</v>
      </c>
      <c r="D846" s="51">
        <v>43846</v>
      </c>
      <c r="E846" s="52">
        <v>3235.6</v>
      </c>
      <c r="F846" s="53">
        <v>135</v>
      </c>
      <c r="G846" s="52">
        <v>3235.6</v>
      </c>
      <c r="H846" s="53">
        <v>135</v>
      </c>
      <c r="I846" s="54" t="s">
        <v>1169</v>
      </c>
      <c r="J846" s="54" t="s">
        <v>1170</v>
      </c>
      <c r="K846" s="55">
        <v>135</v>
      </c>
      <c r="L846" s="55">
        <v>135</v>
      </c>
      <c r="M846" s="56">
        <v>3235.6</v>
      </c>
      <c r="N846" s="39"/>
      <c r="O846" s="39"/>
      <c r="P846" s="39"/>
      <c r="Q846" s="56">
        <v>3235.6</v>
      </c>
      <c r="R846" s="57"/>
      <c r="S846" s="57"/>
      <c r="T846" s="18">
        <f t="shared" si="793"/>
        <v>351023772.80000001</v>
      </c>
      <c r="U846" s="18">
        <f t="shared" si="794"/>
        <v>253439163.96000001</v>
      </c>
      <c r="V846" s="18">
        <v>0</v>
      </c>
      <c r="W846" s="18">
        <v>0</v>
      </c>
      <c r="X846" s="18">
        <v>0</v>
      </c>
      <c r="Y846" s="18">
        <v>0</v>
      </c>
      <c r="Z846" s="18">
        <f t="shared" si="795"/>
        <v>253439163.96000001</v>
      </c>
      <c r="AA846" s="18">
        <v>0</v>
      </c>
      <c r="AB846" s="18">
        <f t="shared" si="796"/>
        <v>97584608.840000004</v>
      </c>
      <c r="AC846" s="18">
        <v>0</v>
      </c>
      <c r="AD846" s="18">
        <v>0</v>
      </c>
      <c r="AE846" s="18">
        <v>0</v>
      </c>
      <c r="AF846" s="18">
        <v>0</v>
      </c>
      <c r="AG846" s="18">
        <f t="shared" si="797"/>
        <v>97584608.840000004</v>
      </c>
      <c r="AH846" s="18">
        <v>0</v>
      </c>
      <c r="AI846" s="73">
        <v>0.72199999999999998</v>
      </c>
      <c r="AJ846" s="81">
        <f t="shared" si="790"/>
        <v>0.27800000000000002</v>
      </c>
      <c r="AK846" s="23">
        <f t="shared" si="741"/>
        <v>351023772.80000001</v>
      </c>
      <c r="AL846" s="22">
        <f t="shared" si="791"/>
        <v>253439163.96000001</v>
      </c>
      <c r="AM846" s="22">
        <f t="shared" si="792"/>
        <v>97584608.840000004</v>
      </c>
      <c r="AN846" s="74" t="b">
        <f t="shared" si="779"/>
        <v>1</v>
      </c>
      <c r="AO846" s="74" t="b">
        <f t="shared" si="780"/>
        <v>1</v>
      </c>
      <c r="AP846" s="74" t="b">
        <f t="shared" si="781"/>
        <v>1</v>
      </c>
      <c r="AQ846" s="5"/>
      <c r="AR846" s="28" t="s">
        <v>1160</v>
      </c>
      <c r="AS846" s="28" t="s">
        <v>1161</v>
      </c>
      <c r="AT846" t="b">
        <f t="shared" si="782"/>
        <v>1</v>
      </c>
      <c r="AU846" t="b">
        <f t="shared" si="783"/>
        <v>1</v>
      </c>
      <c r="AV846" t="b">
        <f t="shared" si="784"/>
        <v>1</v>
      </c>
      <c r="AW846" s="83">
        <f t="shared" si="738"/>
        <v>0</v>
      </c>
      <c r="AX846" s="83">
        <f t="shared" si="739"/>
        <v>0</v>
      </c>
      <c r="AY846" s="72" t="b">
        <f t="shared" si="740"/>
        <v>1</v>
      </c>
    </row>
    <row r="847" spans="1:51" ht="23.25" x14ac:dyDescent="0.35">
      <c r="A847" s="49">
        <v>473</v>
      </c>
      <c r="B847" s="77" t="s">
        <v>581</v>
      </c>
      <c r="C847" s="50" t="s">
        <v>578</v>
      </c>
      <c r="D847" s="51">
        <v>43846</v>
      </c>
      <c r="E847" s="52">
        <v>19.100000000000001</v>
      </c>
      <c r="F847" s="53">
        <v>7</v>
      </c>
      <c r="G847" s="52">
        <v>19.100000000000001</v>
      </c>
      <c r="H847" s="53">
        <v>7</v>
      </c>
      <c r="I847" s="54" t="s">
        <v>1169</v>
      </c>
      <c r="J847" s="54" t="s">
        <v>1170</v>
      </c>
      <c r="K847" s="55">
        <v>7</v>
      </c>
      <c r="L847" s="55">
        <v>7</v>
      </c>
      <c r="M847" s="56">
        <v>19.100000000000001</v>
      </c>
      <c r="N847" s="39"/>
      <c r="O847" s="39"/>
      <c r="P847" s="39"/>
      <c r="Q847" s="56">
        <v>19.100000000000001</v>
      </c>
      <c r="R847" s="57"/>
      <c r="S847" s="57"/>
      <c r="T847" s="18">
        <f t="shared" si="793"/>
        <v>2072120.8</v>
      </c>
      <c r="U847" s="18">
        <f t="shared" si="794"/>
        <v>1496071.22</v>
      </c>
      <c r="V847" s="18">
        <v>0</v>
      </c>
      <c r="W847" s="18">
        <v>0</v>
      </c>
      <c r="X847" s="18">
        <v>0</v>
      </c>
      <c r="Y847" s="18">
        <v>0</v>
      </c>
      <c r="Z847" s="18">
        <f t="shared" si="795"/>
        <v>1496071.22</v>
      </c>
      <c r="AA847" s="18">
        <v>0</v>
      </c>
      <c r="AB847" s="18">
        <f t="shared" si="796"/>
        <v>576049.57999999996</v>
      </c>
      <c r="AC847" s="18">
        <v>0</v>
      </c>
      <c r="AD847" s="18">
        <v>0</v>
      </c>
      <c r="AE847" s="18">
        <v>0</v>
      </c>
      <c r="AF847" s="18">
        <v>0</v>
      </c>
      <c r="AG847" s="18">
        <f t="shared" si="797"/>
        <v>576049.57999999996</v>
      </c>
      <c r="AH847" s="18">
        <v>0</v>
      </c>
      <c r="AI847" s="73">
        <v>0.72199999999999998</v>
      </c>
      <c r="AJ847" s="81">
        <f t="shared" si="790"/>
        <v>0.27800000000000002</v>
      </c>
      <c r="AK847" s="23">
        <f t="shared" si="741"/>
        <v>2072120.8</v>
      </c>
      <c r="AL847" s="22">
        <f t="shared" si="791"/>
        <v>1496071.22</v>
      </c>
      <c r="AM847" s="22">
        <f t="shared" si="792"/>
        <v>576049.57999999996</v>
      </c>
      <c r="AN847" s="74" t="b">
        <f t="shared" si="779"/>
        <v>1</v>
      </c>
      <c r="AO847" s="74" t="b">
        <f t="shared" si="780"/>
        <v>1</v>
      </c>
      <c r="AP847" s="74" t="b">
        <f t="shared" si="781"/>
        <v>1</v>
      </c>
      <c r="AQ847" s="5"/>
      <c r="AR847" s="28" t="s">
        <v>1160</v>
      </c>
      <c r="AS847" s="28" t="s">
        <v>1161</v>
      </c>
      <c r="AT847" t="b">
        <f t="shared" si="782"/>
        <v>1</v>
      </c>
      <c r="AU847" t="b">
        <f t="shared" si="783"/>
        <v>1</v>
      </c>
      <c r="AV847" t="b">
        <f t="shared" si="784"/>
        <v>1</v>
      </c>
      <c r="AW847" s="83">
        <f t="shared" si="738"/>
        <v>0</v>
      </c>
      <c r="AX847" s="83">
        <f t="shared" si="739"/>
        <v>0</v>
      </c>
      <c r="AY847" s="72" t="b">
        <f t="shared" si="740"/>
        <v>1</v>
      </c>
    </row>
    <row r="848" spans="1:51" ht="23.25" x14ac:dyDescent="0.35">
      <c r="A848" s="49">
        <v>474</v>
      </c>
      <c r="B848" s="77" t="s">
        <v>582</v>
      </c>
      <c r="C848" s="50" t="s">
        <v>578</v>
      </c>
      <c r="D848" s="51">
        <v>43846</v>
      </c>
      <c r="E848" s="52">
        <v>111.8</v>
      </c>
      <c r="F848" s="53">
        <v>12</v>
      </c>
      <c r="G848" s="52">
        <v>111.8</v>
      </c>
      <c r="H848" s="53">
        <v>12</v>
      </c>
      <c r="I848" s="54" t="s">
        <v>1169</v>
      </c>
      <c r="J848" s="54" t="s">
        <v>1170</v>
      </c>
      <c r="K848" s="55">
        <v>12</v>
      </c>
      <c r="L848" s="55">
        <v>12</v>
      </c>
      <c r="M848" s="56">
        <v>111.8</v>
      </c>
      <c r="N848" s="39"/>
      <c r="O848" s="39"/>
      <c r="P848" s="39"/>
      <c r="Q848" s="56">
        <v>111.8</v>
      </c>
      <c r="R848" s="57"/>
      <c r="S848" s="57"/>
      <c r="T848" s="18">
        <f t="shared" si="793"/>
        <v>12128958.4</v>
      </c>
      <c r="U848" s="18">
        <f t="shared" si="794"/>
        <v>8757107.9600000009</v>
      </c>
      <c r="V848" s="18">
        <v>0</v>
      </c>
      <c r="W848" s="18">
        <v>0</v>
      </c>
      <c r="X848" s="18">
        <v>0</v>
      </c>
      <c r="Y848" s="18">
        <v>0</v>
      </c>
      <c r="Z848" s="18">
        <f t="shared" si="795"/>
        <v>8757107.9600000009</v>
      </c>
      <c r="AA848" s="18">
        <v>0</v>
      </c>
      <c r="AB848" s="18">
        <f t="shared" si="796"/>
        <v>3371850.44</v>
      </c>
      <c r="AC848" s="18">
        <v>0</v>
      </c>
      <c r="AD848" s="18">
        <v>0</v>
      </c>
      <c r="AE848" s="18">
        <v>0</v>
      </c>
      <c r="AF848" s="18">
        <v>0</v>
      </c>
      <c r="AG848" s="18">
        <f t="shared" si="797"/>
        <v>3371850.44</v>
      </c>
      <c r="AH848" s="18">
        <v>0</v>
      </c>
      <c r="AI848" s="73">
        <v>0.72199999999999998</v>
      </c>
      <c r="AJ848" s="81">
        <f t="shared" si="790"/>
        <v>0.27800000000000002</v>
      </c>
      <c r="AK848" s="23">
        <f t="shared" si="741"/>
        <v>12128958.4</v>
      </c>
      <c r="AL848" s="22">
        <f t="shared" si="791"/>
        <v>8757107.9600000009</v>
      </c>
      <c r="AM848" s="22">
        <f t="shared" si="792"/>
        <v>3371850.44</v>
      </c>
      <c r="AN848" s="74" t="b">
        <f t="shared" si="779"/>
        <v>1</v>
      </c>
      <c r="AO848" s="74" t="b">
        <f t="shared" si="780"/>
        <v>1</v>
      </c>
      <c r="AP848" s="74" t="b">
        <f t="shared" si="781"/>
        <v>1</v>
      </c>
      <c r="AQ848" s="5"/>
      <c r="AR848" s="28" t="s">
        <v>1160</v>
      </c>
      <c r="AS848" s="28" t="s">
        <v>1161</v>
      </c>
      <c r="AT848" t="b">
        <f t="shared" si="782"/>
        <v>1</v>
      </c>
      <c r="AU848" t="b">
        <f t="shared" si="783"/>
        <v>1</v>
      </c>
      <c r="AV848" t="b">
        <f t="shared" si="784"/>
        <v>1</v>
      </c>
      <c r="AW848" s="83">
        <f t="shared" si="738"/>
        <v>0</v>
      </c>
      <c r="AX848" s="83">
        <f t="shared" si="739"/>
        <v>0</v>
      </c>
      <c r="AY848" s="72" t="b">
        <f t="shared" si="740"/>
        <v>1</v>
      </c>
    </row>
    <row r="849" spans="1:51" ht="23.25" x14ac:dyDescent="0.35">
      <c r="A849" s="49">
        <v>475</v>
      </c>
      <c r="B849" s="77" t="s">
        <v>583</v>
      </c>
      <c r="C849" s="50" t="s">
        <v>578</v>
      </c>
      <c r="D849" s="51">
        <v>43846</v>
      </c>
      <c r="E849" s="52">
        <v>28.2</v>
      </c>
      <c r="F849" s="53">
        <v>1</v>
      </c>
      <c r="G849" s="52">
        <v>28.2</v>
      </c>
      <c r="H849" s="53">
        <v>1</v>
      </c>
      <c r="I849" s="54" t="s">
        <v>1169</v>
      </c>
      <c r="J849" s="54" t="s">
        <v>1170</v>
      </c>
      <c r="K849" s="55">
        <v>1</v>
      </c>
      <c r="L849" s="55">
        <v>1</v>
      </c>
      <c r="M849" s="56">
        <v>28.2</v>
      </c>
      <c r="N849" s="39"/>
      <c r="O849" s="39"/>
      <c r="P849" s="39"/>
      <c r="Q849" s="56">
        <v>28.2</v>
      </c>
      <c r="R849" s="57"/>
      <c r="S849" s="57"/>
      <c r="T849" s="18">
        <f t="shared" si="793"/>
        <v>3059361.6</v>
      </c>
      <c r="U849" s="18">
        <f t="shared" si="794"/>
        <v>2208859.08</v>
      </c>
      <c r="V849" s="18">
        <v>0</v>
      </c>
      <c r="W849" s="18">
        <v>0</v>
      </c>
      <c r="X849" s="18">
        <v>0</v>
      </c>
      <c r="Y849" s="18">
        <v>0</v>
      </c>
      <c r="Z849" s="18">
        <f t="shared" si="795"/>
        <v>2208859.08</v>
      </c>
      <c r="AA849" s="18">
        <v>0</v>
      </c>
      <c r="AB849" s="18">
        <f t="shared" si="796"/>
        <v>850502.52</v>
      </c>
      <c r="AC849" s="18">
        <v>0</v>
      </c>
      <c r="AD849" s="18">
        <v>0</v>
      </c>
      <c r="AE849" s="18">
        <v>0</v>
      </c>
      <c r="AF849" s="18">
        <v>0</v>
      </c>
      <c r="AG849" s="18">
        <f t="shared" si="797"/>
        <v>850502.52</v>
      </c>
      <c r="AH849" s="18">
        <v>0</v>
      </c>
      <c r="AI849" s="73">
        <v>0.72199999999999998</v>
      </c>
      <c r="AJ849" s="81">
        <f t="shared" si="790"/>
        <v>0.27800000000000002</v>
      </c>
      <c r="AK849" s="23">
        <f t="shared" si="741"/>
        <v>3059361.6</v>
      </c>
      <c r="AL849" s="22">
        <f t="shared" si="791"/>
        <v>2208859.08</v>
      </c>
      <c r="AM849" s="22">
        <f t="shared" si="792"/>
        <v>850502.52</v>
      </c>
      <c r="AN849" s="74" t="b">
        <f t="shared" si="779"/>
        <v>1</v>
      </c>
      <c r="AO849" s="74" t="b">
        <f t="shared" si="780"/>
        <v>1</v>
      </c>
      <c r="AP849" s="74" t="b">
        <f t="shared" si="781"/>
        <v>1</v>
      </c>
      <c r="AQ849" s="5"/>
      <c r="AR849" s="28" t="s">
        <v>1160</v>
      </c>
      <c r="AS849" s="28" t="s">
        <v>1161</v>
      </c>
      <c r="AT849" t="b">
        <f t="shared" si="782"/>
        <v>1</v>
      </c>
      <c r="AU849" t="b">
        <f t="shared" si="783"/>
        <v>1</v>
      </c>
      <c r="AV849" t="b">
        <f t="shared" si="784"/>
        <v>1</v>
      </c>
      <c r="AW849" s="83">
        <f t="shared" si="738"/>
        <v>0</v>
      </c>
      <c r="AX849" s="83">
        <f t="shared" si="739"/>
        <v>0</v>
      </c>
      <c r="AY849" s="72" t="b">
        <f t="shared" si="740"/>
        <v>1</v>
      </c>
    </row>
    <row r="850" spans="1:51" ht="23.25" x14ac:dyDescent="0.35">
      <c r="A850" s="49">
        <v>476</v>
      </c>
      <c r="B850" s="77" t="s">
        <v>584</v>
      </c>
      <c r="C850" s="50" t="s">
        <v>578</v>
      </c>
      <c r="D850" s="51">
        <v>43846</v>
      </c>
      <c r="E850" s="52">
        <v>1590.3</v>
      </c>
      <c r="F850" s="53">
        <v>117</v>
      </c>
      <c r="G850" s="52">
        <v>1590.3</v>
      </c>
      <c r="H850" s="53">
        <v>117</v>
      </c>
      <c r="I850" s="54" t="s">
        <v>1169</v>
      </c>
      <c r="J850" s="54" t="s">
        <v>1170</v>
      </c>
      <c r="K850" s="55">
        <v>117</v>
      </c>
      <c r="L850" s="55">
        <v>117</v>
      </c>
      <c r="M850" s="56">
        <v>1590.3</v>
      </c>
      <c r="N850" s="39"/>
      <c r="O850" s="39"/>
      <c r="P850" s="39"/>
      <c r="Q850" s="56">
        <v>1590.3</v>
      </c>
      <c r="R850" s="57"/>
      <c r="S850" s="57"/>
      <c r="T850" s="18">
        <f t="shared" si="793"/>
        <v>172528466.40000001</v>
      </c>
      <c r="U850" s="18">
        <f t="shared" si="794"/>
        <v>124565552.73999999</v>
      </c>
      <c r="V850" s="18">
        <v>107936477</v>
      </c>
      <c r="W850" s="18">
        <v>0</v>
      </c>
      <c r="X850" s="18">
        <v>0</v>
      </c>
      <c r="Y850" s="18">
        <v>0</v>
      </c>
      <c r="Z850" s="18">
        <f>U850-V850</f>
        <v>16629075.74</v>
      </c>
      <c r="AA850" s="18">
        <v>0</v>
      </c>
      <c r="AB850" s="18">
        <f t="shared" si="796"/>
        <v>47962913.659999996</v>
      </c>
      <c r="AC850" s="18">
        <v>41559987</v>
      </c>
      <c r="AD850" s="18">
        <v>0</v>
      </c>
      <c r="AE850" s="18">
        <v>0</v>
      </c>
      <c r="AF850" s="18">
        <v>0</v>
      </c>
      <c r="AG850" s="18">
        <f>AB850-AC850</f>
        <v>6402926.6600000001</v>
      </c>
      <c r="AH850" s="18">
        <v>0</v>
      </c>
      <c r="AI850" s="73">
        <v>0.72199999999999998</v>
      </c>
      <c r="AJ850" s="81">
        <f t="shared" si="790"/>
        <v>0.27800000000000002</v>
      </c>
      <c r="AK850" s="23">
        <f t="shared" si="741"/>
        <v>172528466.40000001</v>
      </c>
      <c r="AL850" s="22">
        <f t="shared" si="791"/>
        <v>124565552.73999999</v>
      </c>
      <c r="AM850" s="22">
        <f t="shared" si="792"/>
        <v>47962913.659999996</v>
      </c>
      <c r="AN850" s="74" t="b">
        <f t="shared" si="779"/>
        <v>1</v>
      </c>
      <c r="AO850" s="74" t="b">
        <f t="shared" si="780"/>
        <v>1</v>
      </c>
      <c r="AP850" s="74" t="b">
        <f t="shared" si="781"/>
        <v>1</v>
      </c>
      <c r="AQ850" s="5"/>
      <c r="AR850" s="28" t="s">
        <v>1160</v>
      </c>
      <c r="AS850" s="28" t="s">
        <v>1161</v>
      </c>
      <c r="AT850" t="b">
        <f t="shared" si="782"/>
        <v>1</v>
      </c>
      <c r="AU850" t="b">
        <f t="shared" si="783"/>
        <v>1</v>
      </c>
      <c r="AV850" t="b">
        <f t="shared" si="784"/>
        <v>1</v>
      </c>
      <c r="AW850" s="83">
        <f t="shared" ref="AW850:AW913" si="798">V850/U850</f>
        <v>0.87</v>
      </c>
      <c r="AX850" s="83">
        <f t="shared" ref="AX850:AX913" si="799">AC850/AB850</f>
        <v>0.87</v>
      </c>
      <c r="AY850" s="72" t="b">
        <f t="shared" ref="AY850:AY913" si="800">AW850=AX850</f>
        <v>1</v>
      </c>
    </row>
    <row r="851" spans="1:51" ht="23.25" x14ac:dyDescent="0.35">
      <c r="A851" s="49">
        <v>477</v>
      </c>
      <c r="B851" s="77" t="s">
        <v>585</v>
      </c>
      <c r="C851" s="50" t="s">
        <v>578</v>
      </c>
      <c r="D851" s="51">
        <v>43846</v>
      </c>
      <c r="E851" s="52">
        <v>261.89999999999998</v>
      </c>
      <c r="F851" s="53">
        <v>22</v>
      </c>
      <c r="G851" s="52">
        <v>261.89999999999998</v>
      </c>
      <c r="H851" s="53">
        <v>22</v>
      </c>
      <c r="I851" s="54" t="s">
        <v>1169</v>
      </c>
      <c r="J851" s="54" t="s">
        <v>1170</v>
      </c>
      <c r="K851" s="55">
        <v>22</v>
      </c>
      <c r="L851" s="55">
        <v>22</v>
      </c>
      <c r="M851" s="56">
        <v>261.89999999999998</v>
      </c>
      <c r="N851" s="39"/>
      <c r="O851" s="39"/>
      <c r="P851" s="39"/>
      <c r="Q851" s="56">
        <v>261.89999999999998</v>
      </c>
      <c r="R851" s="57"/>
      <c r="S851" s="57"/>
      <c r="T851" s="18">
        <f t="shared" si="793"/>
        <v>28413007.199999999</v>
      </c>
      <c r="U851" s="18">
        <f t="shared" si="794"/>
        <v>20514191.199999999</v>
      </c>
      <c r="V851" s="18">
        <v>0</v>
      </c>
      <c r="W851" s="18">
        <v>0</v>
      </c>
      <c r="X851" s="18">
        <v>0</v>
      </c>
      <c r="Y851" s="18">
        <v>0</v>
      </c>
      <c r="Z851" s="18">
        <f t="shared" si="795"/>
        <v>20514191.199999999</v>
      </c>
      <c r="AA851" s="18">
        <v>0</v>
      </c>
      <c r="AB851" s="18">
        <f t="shared" si="796"/>
        <v>7898816</v>
      </c>
      <c r="AC851" s="18">
        <v>0</v>
      </c>
      <c r="AD851" s="18">
        <v>0</v>
      </c>
      <c r="AE851" s="18">
        <v>0</v>
      </c>
      <c r="AF851" s="18">
        <v>0</v>
      </c>
      <c r="AG851" s="18">
        <f t="shared" si="797"/>
        <v>7898816</v>
      </c>
      <c r="AH851" s="18">
        <v>0</v>
      </c>
      <c r="AI851" s="73">
        <v>0.72199999999999998</v>
      </c>
      <c r="AJ851" s="81">
        <f t="shared" si="790"/>
        <v>0.27800000000000002</v>
      </c>
      <c r="AK851" s="23">
        <f t="shared" ref="AK851:AK914" si="801">G851*108488</f>
        <v>28413007.199999999</v>
      </c>
      <c r="AL851" s="22">
        <f t="shared" si="791"/>
        <v>20514191.199999999</v>
      </c>
      <c r="AM851" s="22">
        <f t="shared" si="792"/>
        <v>7898816</v>
      </c>
      <c r="AN851" s="74" t="b">
        <f t="shared" si="779"/>
        <v>1</v>
      </c>
      <c r="AO851" s="74" t="b">
        <f t="shared" si="780"/>
        <v>1</v>
      </c>
      <c r="AP851" s="74" t="b">
        <f t="shared" si="781"/>
        <v>1</v>
      </c>
      <c r="AQ851" s="5"/>
      <c r="AR851" s="28" t="s">
        <v>1160</v>
      </c>
      <c r="AS851" s="28" t="s">
        <v>1161</v>
      </c>
      <c r="AT851" t="b">
        <f t="shared" si="782"/>
        <v>1</v>
      </c>
      <c r="AU851" t="b">
        <f t="shared" si="783"/>
        <v>1</v>
      </c>
      <c r="AV851" t="b">
        <f t="shared" si="784"/>
        <v>1</v>
      </c>
      <c r="AW851" s="83">
        <f t="shared" si="798"/>
        <v>0</v>
      </c>
      <c r="AX851" s="83">
        <f t="shared" si="799"/>
        <v>0</v>
      </c>
      <c r="AY851" s="72" t="b">
        <f t="shared" si="800"/>
        <v>1</v>
      </c>
    </row>
    <row r="852" spans="1:51" ht="23.25" x14ac:dyDescent="0.35">
      <c r="A852" s="49">
        <v>478</v>
      </c>
      <c r="B852" s="77" t="s">
        <v>586</v>
      </c>
      <c r="C852" s="50" t="s">
        <v>587</v>
      </c>
      <c r="D852" s="51">
        <v>42776</v>
      </c>
      <c r="E852" s="52">
        <v>51.7</v>
      </c>
      <c r="F852" s="53">
        <v>2</v>
      </c>
      <c r="G852" s="52">
        <v>51.7</v>
      </c>
      <c r="H852" s="53">
        <v>2</v>
      </c>
      <c r="I852" s="54" t="s">
        <v>1169</v>
      </c>
      <c r="J852" s="54" t="s">
        <v>1170</v>
      </c>
      <c r="K852" s="55">
        <v>2</v>
      </c>
      <c r="L852" s="55">
        <v>2</v>
      </c>
      <c r="M852" s="56">
        <v>51.7</v>
      </c>
      <c r="N852" s="39"/>
      <c r="O852" s="39"/>
      <c r="P852" s="39"/>
      <c r="Q852" s="56">
        <v>51.7</v>
      </c>
      <c r="R852" s="57"/>
      <c r="S852" s="57"/>
      <c r="T852" s="18">
        <f t="shared" si="793"/>
        <v>5608829.5999999996</v>
      </c>
      <c r="U852" s="18">
        <f t="shared" si="794"/>
        <v>4049574.97</v>
      </c>
      <c r="V852" s="18">
        <v>0</v>
      </c>
      <c r="W852" s="18">
        <v>0</v>
      </c>
      <c r="X852" s="18">
        <v>0</v>
      </c>
      <c r="Y852" s="18">
        <v>0</v>
      </c>
      <c r="Z852" s="18">
        <f t="shared" si="795"/>
        <v>4049574.97</v>
      </c>
      <c r="AA852" s="18">
        <v>0</v>
      </c>
      <c r="AB852" s="18">
        <f t="shared" si="796"/>
        <v>1559254.63</v>
      </c>
      <c r="AC852" s="18">
        <v>0</v>
      </c>
      <c r="AD852" s="18">
        <v>0</v>
      </c>
      <c r="AE852" s="18">
        <v>0</v>
      </c>
      <c r="AF852" s="18">
        <v>0</v>
      </c>
      <c r="AG852" s="18">
        <f t="shared" si="797"/>
        <v>1559254.63</v>
      </c>
      <c r="AH852" s="18">
        <v>0</v>
      </c>
      <c r="AI852" s="73">
        <v>0.72199999999999998</v>
      </c>
      <c r="AJ852" s="81">
        <f t="shared" si="790"/>
        <v>0.27800000000000002</v>
      </c>
      <c r="AK852" s="23">
        <f t="shared" si="801"/>
        <v>5608829.5999999996</v>
      </c>
      <c r="AL852" s="22">
        <f t="shared" si="791"/>
        <v>4049574.97</v>
      </c>
      <c r="AM852" s="22">
        <f t="shared" si="792"/>
        <v>1559254.63</v>
      </c>
      <c r="AN852" s="74" t="b">
        <f t="shared" si="779"/>
        <v>1</v>
      </c>
      <c r="AO852" s="74" t="b">
        <f t="shared" si="780"/>
        <v>1</v>
      </c>
      <c r="AP852" s="74" t="b">
        <f t="shared" si="781"/>
        <v>1</v>
      </c>
      <c r="AQ852" s="5"/>
      <c r="AR852" s="28" t="s">
        <v>1160</v>
      </c>
      <c r="AS852" s="28" t="s">
        <v>1161</v>
      </c>
      <c r="AT852" t="b">
        <f t="shared" si="782"/>
        <v>1</v>
      </c>
      <c r="AU852" t="b">
        <f t="shared" si="783"/>
        <v>1</v>
      </c>
      <c r="AV852" t="b">
        <f t="shared" si="784"/>
        <v>1</v>
      </c>
      <c r="AW852" s="83">
        <f t="shared" si="798"/>
        <v>0</v>
      </c>
      <c r="AX852" s="83">
        <f t="shared" si="799"/>
        <v>0</v>
      </c>
      <c r="AY852" s="72" t="b">
        <f t="shared" si="800"/>
        <v>1</v>
      </c>
    </row>
    <row r="853" spans="1:51" ht="23.25" x14ac:dyDescent="0.35">
      <c r="A853" s="49">
        <v>479</v>
      </c>
      <c r="B853" s="77" t="s">
        <v>588</v>
      </c>
      <c r="C853" s="50" t="s">
        <v>573</v>
      </c>
      <c r="D853" s="51">
        <v>44127</v>
      </c>
      <c r="E853" s="52">
        <v>382.5</v>
      </c>
      <c r="F853" s="53">
        <v>12</v>
      </c>
      <c r="G853" s="52">
        <v>382.5</v>
      </c>
      <c r="H853" s="53">
        <v>12</v>
      </c>
      <c r="I853" s="54" t="s">
        <v>1169</v>
      </c>
      <c r="J853" s="54" t="s">
        <v>1170</v>
      </c>
      <c r="K853" s="55">
        <v>12</v>
      </c>
      <c r="L853" s="55">
        <v>12</v>
      </c>
      <c r="M853" s="56">
        <v>382.5</v>
      </c>
      <c r="N853" s="39"/>
      <c r="O853" s="39"/>
      <c r="P853" s="39"/>
      <c r="Q853" s="56">
        <v>382.5</v>
      </c>
      <c r="R853" s="57"/>
      <c r="S853" s="57"/>
      <c r="T853" s="18">
        <f t="shared" si="793"/>
        <v>41496660</v>
      </c>
      <c r="U853" s="18">
        <f t="shared" si="794"/>
        <v>29960588.52</v>
      </c>
      <c r="V853" s="18">
        <v>0</v>
      </c>
      <c r="W853" s="18">
        <v>0</v>
      </c>
      <c r="X853" s="18">
        <v>0</v>
      </c>
      <c r="Y853" s="18">
        <v>0</v>
      </c>
      <c r="Z853" s="18">
        <f t="shared" si="795"/>
        <v>29960588.52</v>
      </c>
      <c r="AA853" s="18">
        <v>0</v>
      </c>
      <c r="AB853" s="18">
        <f t="shared" si="796"/>
        <v>11536071.48</v>
      </c>
      <c r="AC853" s="18">
        <v>0</v>
      </c>
      <c r="AD853" s="18">
        <v>0</v>
      </c>
      <c r="AE853" s="18">
        <v>0</v>
      </c>
      <c r="AF853" s="18">
        <v>0</v>
      </c>
      <c r="AG853" s="18">
        <f t="shared" si="797"/>
        <v>11536071.48</v>
      </c>
      <c r="AH853" s="18">
        <v>0</v>
      </c>
      <c r="AI853" s="73">
        <v>0.72199999999999998</v>
      </c>
      <c r="AJ853" s="81">
        <f t="shared" si="790"/>
        <v>0.27800000000000002</v>
      </c>
      <c r="AK853" s="23">
        <f t="shared" si="801"/>
        <v>41496660</v>
      </c>
      <c r="AL853" s="22">
        <f t="shared" si="791"/>
        <v>29960588.52</v>
      </c>
      <c r="AM853" s="22">
        <f t="shared" si="792"/>
        <v>11536071.48</v>
      </c>
      <c r="AN853" s="74" t="b">
        <f t="shared" si="779"/>
        <v>1</v>
      </c>
      <c r="AO853" s="74" t="b">
        <f t="shared" si="780"/>
        <v>1</v>
      </c>
      <c r="AP853" s="74" t="b">
        <f t="shared" si="781"/>
        <v>1</v>
      </c>
      <c r="AQ853" s="5"/>
      <c r="AR853" s="28" t="s">
        <v>1160</v>
      </c>
      <c r="AS853" s="28" t="s">
        <v>1161</v>
      </c>
      <c r="AT853" t="b">
        <f t="shared" si="782"/>
        <v>1</v>
      </c>
      <c r="AU853" t="b">
        <f t="shared" si="783"/>
        <v>1</v>
      </c>
      <c r="AV853" t="b">
        <f t="shared" si="784"/>
        <v>1</v>
      </c>
      <c r="AW853" s="83">
        <f t="shared" si="798"/>
        <v>0</v>
      </c>
      <c r="AX853" s="83">
        <f t="shared" si="799"/>
        <v>0</v>
      </c>
      <c r="AY853" s="72" t="b">
        <f t="shared" si="800"/>
        <v>1</v>
      </c>
    </row>
    <row r="854" spans="1:51" ht="23.25" x14ac:dyDescent="0.35">
      <c r="A854" s="49">
        <v>480</v>
      </c>
      <c r="B854" s="77" t="s">
        <v>589</v>
      </c>
      <c r="C854" s="50" t="s">
        <v>578</v>
      </c>
      <c r="D854" s="51">
        <v>43846</v>
      </c>
      <c r="E854" s="52">
        <v>905.82</v>
      </c>
      <c r="F854" s="53">
        <v>52</v>
      </c>
      <c r="G854" s="52">
        <v>905.82</v>
      </c>
      <c r="H854" s="53">
        <v>52</v>
      </c>
      <c r="I854" s="54" t="s">
        <v>1169</v>
      </c>
      <c r="J854" s="54" t="s">
        <v>1170</v>
      </c>
      <c r="K854" s="55">
        <v>52</v>
      </c>
      <c r="L854" s="55">
        <v>52</v>
      </c>
      <c r="M854" s="56">
        <v>905.82</v>
      </c>
      <c r="N854" s="39"/>
      <c r="O854" s="39"/>
      <c r="P854" s="39"/>
      <c r="Q854" s="56">
        <v>905.82</v>
      </c>
      <c r="R854" s="57"/>
      <c r="S854" s="57"/>
      <c r="T854" s="18">
        <f t="shared" si="793"/>
        <v>98270600.159999996</v>
      </c>
      <c r="U854" s="18">
        <f t="shared" si="794"/>
        <v>70951373.319999993</v>
      </c>
      <c r="V854" s="18">
        <v>0</v>
      </c>
      <c r="W854" s="18">
        <v>0</v>
      </c>
      <c r="X854" s="18">
        <v>0</v>
      </c>
      <c r="Y854" s="18">
        <v>0</v>
      </c>
      <c r="Z854" s="18">
        <f t="shared" si="795"/>
        <v>70951373.319999993</v>
      </c>
      <c r="AA854" s="18">
        <v>0</v>
      </c>
      <c r="AB854" s="18">
        <f t="shared" si="796"/>
        <v>27319226.84</v>
      </c>
      <c r="AC854" s="18">
        <v>0</v>
      </c>
      <c r="AD854" s="18">
        <v>0</v>
      </c>
      <c r="AE854" s="18">
        <v>0</v>
      </c>
      <c r="AF854" s="18">
        <v>0</v>
      </c>
      <c r="AG854" s="18">
        <f t="shared" si="797"/>
        <v>27319226.84</v>
      </c>
      <c r="AH854" s="18">
        <v>0</v>
      </c>
      <c r="AI854" s="73">
        <v>0.72199999999999998</v>
      </c>
      <c r="AJ854" s="81">
        <f t="shared" si="790"/>
        <v>0.27800000000000002</v>
      </c>
      <c r="AK854" s="23">
        <f t="shared" si="801"/>
        <v>98270600.159999996</v>
      </c>
      <c r="AL854" s="22">
        <f t="shared" si="791"/>
        <v>70951373.319999993</v>
      </c>
      <c r="AM854" s="22">
        <f t="shared" si="792"/>
        <v>27319226.84</v>
      </c>
      <c r="AN854" s="74" t="b">
        <f t="shared" si="779"/>
        <v>1</v>
      </c>
      <c r="AO854" s="74" t="b">
        <f t="shared" si="780"/>
        <v>1</v>
      </c>
      <c r="AP854" s="74" t="b">
        <f t="shared" si="781"/>
        <v>1</v>
      </c>
      <c r="AQ854" s="5"/>
      <c r="AR854" s="28" t="s">
        <v>1160</v>
      </c>
      <c r="AS854" s="28" t="s">
        <v>1161</v>
      </c>
      <c r="AT854" t="b">
        <f t="shared" si="782"/>
        <v>1</v>
      </c>
      <c r="AU854" t="b">
        <f t="shared" si="783"/>
        <v>1</v>
      </c>
      <c r="AV854" t="b">
        <f t="shared" si="784"/>
        <v>1</v>
      </c>
      <c r="AW854" s="83">
        <f t="shared" si="798"/>
        <v>0</v>
      </c>
      <c r="AX854" s="83">
        <f t="shared" si="799"/>
        <v>0</v>
      </c>
      <c r="AY854" s="72" t="b">
        <f t="shared" si="800"/>
        <v>1</v>
      </c>
    </row>
    <row r="855" spans="1:51" ht="23.25" x14ac:dyDescent="0.35">
      <c r="A855" s="49">
        <v>481</v>
      </c>
      <c r="B855" s="77" t="s">
        <v>590</v>
      </c>
      <c r="C855" s="50" t="s">
        <v>578</v>
      </c>
      <c r="D855" s="51">
        <v>43846</v>
      </c>
      <c r="E855" s="52">
        <v>849.07</v>
      </c>
      <c r="F855" s="53">
        <v>58</v>
      </c>
      <c r="G855" s="52">
        <v>849.07</v>
      </c>
      <c r="H855" s="53">
        <v>58</v>
      </c>
      <c r="I855" s="54" t="s">
        <v>1169</v>
      </c>
      <c r="J855" s="54" t="s">
        <v>1170</v>
      </c>
      <c r="K855" s="55">
        <v>58</v>
      </c>
      <c r="L855" s="55">
        <v>58</v>
      </c>
      <c r="M855" s="56">
        <v>849.07</v>
      </c>
      <c r="N855" s="39"/>
      <c r="O855" s="39"/>
      <c r="P855" s="39"/>
      <c r="Q855" s="56">
        <v>849.07</v>
      </c>
      <c r="R855" s="57"/>
      <c r="S855" s="57"/>
      <c r="T855" s="18">
        <f t="shared" si="793"/>
        <v>92113906.159999996</v>
      </c>
      <c r="U855" s="18">
        <f t="shared" si="794"/>
        <v>66506240.25</v>
      </c>
      <c r="V855" s="18">
        <v>0</v>
      </c>
      <c r="W855" s="18">
        <v>0</v>
      </c>
      <c r="X855" s="18">
        <v>0</v>
      </c>
      <c r="Y855" s="18">
        <v>0</v>
      </c>
      <c r="Z855" s="18">
        <f t="shared" si="795"/>
        <v>66506240.25</v>
      </c>
      <c r="AA855" s="18">
        <v>0</v>
      </c>
      <c r="AB855" s="18">
        <f t="shared" si="796"/>
        <v>25607665.91</v>
      </c>
      <c r="AC855" s="18">
        <v>0</v>
      </c>
      <c r="AD855" s="18">
        <v>0</v>
      </c>
      <c r="AE855" s="18">
        <v>0</v>
      </c>
      <c r="AF855" s="18">
        <v>0</v>
      </c>
      <c r="AG855" s="18">
        <f t="shared" si="797"/>
        <v>25607665.91</v>
      </c>
      <c r="AH855" s="18">
        <v>0</v>
      </c>
      <c r="AI855" s="73">
        <v>0.72199999999999998</v>
      </c>
      <c r="AJ855" s="81">
        <f t="shared" si="790"/>
        <v>0.27800000000000002</v>
      </c>
      <c r="AK855" s="23">
        <f t="shared" si="801"/>
        <v>92113906.159999996</v>
      </c>
      <c r="AL855" s="22">
        <f t="shared" si="791"/>
        <v>66506240.25</v>
      </c>
      <c r="AM855" s="22">
        <f t="shared" si="792"/>
        <v>25607665.91</v>
      </c>
      <c r="AN855" s="74" t="b">
        <f t="shared" si="779"/>
        <v>1</v>
      </c>
      <c r="AO855" s="74" t="b">
        <f t="shared" si="780"/>
        <v>1</v>
      </c>
      <c r="AP855" s="74" t="b">
        <f t="shared" si="781"/>
        <v>1</v>
      </c>
      <c r="AQ855" s="5"/>
      <c r="AR855" s="28" t="s">
        <v>1160</v>
      </c>
      <c r="AS855" s="28" t="s">
        <v>1161</v>
      </c>
      <c r="AT855" t="b">
        <f t="shared" si="782"/>
        <v>1</v>
      </c>
      <c r="AU855" t="b">
        <f t="shared" si="783"/>
        <v>1</v>
      </c>
      <c r="AV855" t="b">
        <f t="shared" si="784"/>
        <v>1</v>
      </c>
      <c r="AW855" s="83">
        <f t="shared" si="798"/>
        <v>0</v>
      </c>
      <c r="AX855" s="83">
        <f t="shared" si="799"/>
        <v>0</v>
      </c>
      <c r="AY855" s="72" t="b">
        <f t="shared" si="800"/>
        <v>1</v>
      </c>
    </row>
    <row r="856" spans="1:51" ht="23.25" x14ac:dyDescent="0.35">
      <c r="A856" s="49">
        <v>482</v>
      </c>
      <c r="B856" s="77" t="s">
        <v>591</v>
      </c>
      <c r="C856" s="50" t="s">
        <v>578</v>
      </c>
      <c r="D856" s="51">
        <v>43846</v>
      </c>
      <c r="E856" s="52">
        <v>882.35</v>
      </c>
      <c r="F856" s="53">
        <v>59</v>
      </c>
      <c r="G856" s="52">
        <v>882.35</v>
      </c>
      <c r="H856" s="53">
        <v>59</v>
      </c>
      <c r="I856" s="54" t="s">
        <v>1169</v>
      </c>
      <c r="J856" s="54" t="s">
        <v>1170</v>
      </c>
      <c r="K856" s="55">
        <v>59</v>
      </c>
      <c r="L856" s="55">
        <v>59</v>
      </c>
      <c r="M856" s="56">
        <v>882.35</v>
      </c>
      <c r="N856" s="39"/>
      <c r="O856" s="39"/>
      <c r="P856" s="39"/>
      <c r="Q856" s="56">
        <v>882.35</v>
      </c>
      <c r="R856" s="57"/>
      <c r="S856" s="57"/>
      <c r="T856" s="18">
        <f t="shared" si="793"/>
        <v>95724386.799999997</v>
      </c>
      <c r="U856" s="18">
        <f t="shared" si="794"/>
        <v>69113007.269999996</v>
      </c>
      <c r="V856" s="18">
        <v>0</v>
      </c>
      <c r="W856" s="18">
        <v>0</v>
      </c>
      <c r="X856" s="18">
        <v>0</v>
      </c>
      <c r="Y856" s="18">
        <v>0</v>
      </c>
      <c r="Z856" s="18">
        <f t="shared" si="795"/>
        <v>69113007.269999996</v>
      </c>
      <c r="AA856" s="18">
        <v>0</v>
      </c>
      <c r="AB856" s="18">
        <f t="shared" si="796"/>
        <v>26611379.530000001</v>
      </c>
      <c r="AC856" s="18">
        <v>0</v>
      </c>
      <c r="AD856" s="18">
        <v>0</v>
      </c>
      <c r="AE856" s="18">
        <v>0</v>
      </c>
      <c r="AF856" s="18">
        <v>0</v>
      </c>
      <c r="AG856" s="18">
        <f t="shared" si="797"/>
        <v>26611379.530000001</v>
      </c>
      <c r="AH856" s="18">
        <v>0</v>
      </c>
      <c r="AI856" s="73">
        <v>0.72199999999999998</v>
      </c>
      <c r="AJ856" s="81">
        <f t="shared" si="790"/>
        <v>0.27800000000000002</v>
      </c>
      <c r="AK856" s="23">
        <f t="shared" si="801"/>
        <v>95724386.799999997</v>
      </c>
      <c r="AL856" s="22">
        <f t="shared" si="791"/>
        <v>69113007.269999996</v>
      </c>
      <c r="AM856" s="22">
        <f t="shared" si="792"/>
        <v>26611379.530000001</v>
      </c>
      <c r="AN856" s="74" t="b">
        <f t="shared" si="779"/>
        <v>1</v>
      </c>
      <c r="AO856" s="74" t="b">
        <f t="shared" si="780"/>
        <v>1</v>
      </c>
      <c r="AP856" s="74" t="b">
        <f t="shared" si="781"/>
        <v>1</v>
      </c>
      <c r="AQ856" s="5"/>
      <c r="AR856" s="28" t="s">
        <v>1160</v>
      </c>
      <c r="AS856" s="28" t="s">
        <v>1161</v>
      </c>
      <c r="AT856" t="b">
        <f t="shared" si="782"/>
        <v>1</v>
      </c>
      <c r="AU856" t="b">
        <f t="shared" si="783"/>
        <v>1</v>
      </c>
      <c r="AV856" t="b">
        <f t="shared" si="784"/>
        <v>1</v>
      </c>
      <c r="AW856" s="83">
        <f t="shared" si="798"/>
        <v>0</v>
      </c>
      <c r="AX856" s="83">
        <f t="shared" si="799"/>
        <v>0</v>
      </c>
      <c r="AY856" s="72" t="b">
        <f t="shared" si="800"/>
        <v>1</v>
      </c>
    </row>
    <row r="857" spans="1:51" ht="23.25" x14ac:dyDescent="0.35">
      <c r="A857" s="49">
        <v>483</v>
      </c>
      <c r="B857" s="77" t="s">
        <v>592</v>
      </c>
      <c r="C857" s="50" t="s">
        <v>573</v>
      </c>
      <c r="D857" s="51">
        <v>44127</v>
      </c>
      <c r="E857" s="52">
        <v>637.4</v>
      </c>
      <c r="F857" s="53">
        <v>33</v>
      </c>
      <c r="G857" s="52">
        <v>637.4</v>
      </c>
      <c r="H857" s="53">
        <v>33</v>
      </c>
      <c r="I857" s="54" t="s">
        <v>1169</v>
      </c>
      <c r="J857" s="54" t="s">
        <v>1170</v>
      </c>
      <c r="K857" s="55">
        <v>33</v>
      </c>
      <c r="L857" s="55">
        <v>33</v>
      </c>
      <c r="M857" s="56">
        <v>637.4</v>
      </c>
      <c r="N857" s="39"/>
      <c r="O857" s="39"/>
      <c r="P857" s="39"/>
      <c r="Q857" s="56">
        <v>637.4</v>
      </c>
      <c r="R857" s="57"/>
      <c r="S857" s="57"/>
      <c r="T857" s="18">
        <f t="shared" si="793"/>
        <v>69150251.200000003</v>
      </c>
      <c r="U857" s="18">
        <f t="shared" si="794"/>
        <v>49926481.369999997</v>
      </c>
      <c r="V857" s="18">
        <v>0</v>
      </c>
      <c r="W857" s="18">
        <v>0</v>
      </c>
      <c r="X857" s="18">
        <v>0</v>
      </c>
      <c r="Y857" s="18">
        <v>0</v>
      </c>
      <c r="Z857" s="18">
        <f t="shared" si="795"/>
        <v>49926481.369999997</v>
      </c>
      <c r="AA857" s="18">
        <v>0</v>
      </c>
      <c r="AB857" s="18">
        <f t="shared" si="796"/>
        <v>19223769.829999998</v>
      </c>
      <c r="AC857" s="18">
        <v>0</v>
      </c>
      <c r="AD857" s="18">
        <v>0</v>
      </c>
      <c r="AE857" s="18">
        <v>0</v>
      </c>
      <c r="AF857" s="18">
        <v>0</v>
      </c>
      <c r="AG857" s="18">
        <f t="shared" si="797"/>
        <v>19223769.829999998</v>
      </c>
      <c r="AH857" s="18">
        <v>0</v>
      </c>
      <c r="AI857" s="73">
        <v>0.72199999999999998</v>
      </c>
      <c r="AJ857" s="81">
        <f t="shared" si="790"/>
        <v>0.27800000000000002</v>
      </c>
      <c r="AK857" s="23">
        <f t="shared" si="801"/>
        <v>69150251.200000003</v>
      </c>
      <c r="AL857" s="22">
        <f t="shared" si="791"/>
        <v>49926481.369999997</v>
      </c>
      <c r="AM857" s="22">
        <f t="shared" si="792"/>
        <v>19223769.829999998</v>
      </c>
      <c r="AN857" s="74" t="b">
        <f t="shared" si="779"/>
        <v>1</v>
      </c>
      <c r="AO857" s="74" t="b">
        <f t="shared" si="780"/>
        <v>1</v>
      </c>
      <c r="AP857" s="74" t="b">
        <f t="shared" si="781"/>
        <v>1</v>
      </c>
      <c r="AQ857" s="5"/>
      <c r="AR857" s="28" t="s">
        <v>1160</v>
      </c>
      <c r="AS857" s="28" t="s">
        <v>1161</v>
      </c>
      <c r="AT857" t="b">
        <f t="shared" si="782"/>
        <v>1</v>
      </c>
      <c r="AU857" t="b">
        <f t="shared" si="783"/>
        <v>1</v>
      </c>
      <c r="AV857" t="b">
        <f t="shared" si="784"/>
        <v>1</v>
      </c>
      <c r="AW857" s="83">
        <f t="shared" si="798"/>
        <v>0</v>
      </c>
      <c r="AX857" s="83">
        <f t="shared" si="799"/>
        <v>0</v>
      </c>
      <c r="AY857" s="72" t="b">
        <f t="shared" si="800"/>
        <v>1</v>
      </c>
    </row>
    <row r="858" spans="1:51" ht="23.25" x14ac:dyDescent="0.35">
      <c r="A858" s="49">
        <v>484</v>
      </c>
      <c r="B858" s="77" t="s">
        <v>593</v>
      </c>
      <c r="C858" s="50" t="s">
        <v>578</v>
      </c>
      <c r="D858" s="51">
        <v>43846</v>
      </c>
      <c r="E858" s="52">
        <v>632.9</v>
      </c>
      <c r="F858" s="53">
        <v>23</v>
      </c>
      <c r="G858" s="52">
        <v>632.9</v>
      </c>
      <c r="H858" s="53">
        <v>23</v>
      </c>
      <c r="I858" s="54" t="s">
        <v>1169</v>
      </c>
      <c r="J858" s="54" t="s">
        <v>1170</v>
      </c>
      <c r="K858" s="55">
        <v>23</v>
      </c>
      <c r="L858" s="55">
        <v>23</v>
      </c>
      <c r="M858" s="56">
        <v>632.9</v>
      </c>
      <c r="N858" s="39"/>
      <c r="O858" s="39"/>
      <c r="P858" s="39"/>
      <c r="Q858" s="56">
        <v>632.9</v>
      </c>
      <c r="R858" s="57"/>
      <c r="S858" s="57"/>
      <c r="T858" s="18">
        <f t="shared" si="793"/>
        <v>68662055.200000003</v>
      </c>
      <c r="U858" s="18">
        <f t="shared" si="794"/>
        <v>49574003.850000001</v>
      </c>
      <c r="V858" s="18">
        <v>0</v>
      </c>
      <c r="W858" s="18">
        <v>0</v>
      </c>
      <c r="X858" s="18">
        <v>0</v>
      </c>
      <c r="Y858" s="18">
        <v>0</v>
      </c>
      <c r="Z858" s="18">
        <f t="shared" si="795"/>
        <v>49574003.850000001</v>
      </c>
      <c r="AA858" s="18">
        <v>0</v>
      </c>
      <c r="AB858" s="18">
        <f t="shared" si="796"/>
        <v>19088051.350000001</v>
      </c>
      <c r="AC858" s="18">
        <v>0</v>
      </c>
      <c r="AD858" s="18">
        <v>0</v>
      </c>
      <c r="AE858" s="18">
        <v>0</v>
      </c>
      <c r="AF858" s="18">
        <v>0</v>
      </c>
      <c r="AG858" s="18">
        <f t="shared" si="797"/>
        <v>19088051.350000001</v>
      </c>
      <c r="AH858" s="18">
        <v>0</v>
      </c>
      <c r="AI858" s="73">
        <v>0.72199999999999998</v>
      </c>
      <c r="AJ858" s="81">
        <f t="shared" si="790"/>
        <v>0.27800000000000002</v>
      </c>
      <c r="AK858" s="23">
        <f t="shared" si="801"/>
        <v>68662055.200000003</v>
      </c>
      <c r="AL858" s="22">
        <f t="shared" si="791"/>
        <v>49574003.850000001</v>
      </c>
      <c r="AM858" s="22">
        <f t="shared" si="792"/>
        <v>19088051.350000001</v>
      </c>
      <c r="AN858" s="74" t="b">
        <f t="shared" si="779"/>
        <v>1</v>
      </c>
      <c r="AO858" s="74" t="b">
        <f t="shared" si="780"/>
        <v>1</v>
      </c>
      <c r="AP858" s="74" t="b">
        <f t="shared" si="781"/>
        <v>1</v>
      </c>
      <c r="AQ858" s="5"/>
      <c r="AR858" s="28" t="s">
        <v>1160</v>
      </c>
      <c r="AS858" s="28" t="s">
        <v>1161</v>
      </c>
      <c r="AT858" t="b">
        <f t="shared" si="782"/>
        <v>1</v>
      </c>
      <c r="AU858" t="b">
        <f t="shared" si="783"/>
        <v>1</v>
      </c>
      <c r="AV858" t="b">
        <f t="shared" si="784"/>
        <v>1</v>
      </c>
      <c r="AW858" s="83">
        <f t="shared" si="798"/>
        <v>0</v>
      </c>
      <c r="AX858" s="83">
        <f t="shared" si="799"/>
        <v>0</v>
      </c>
      <c r="AY858" s="72" t="b">
        <f t="shared" si="800"/>
        <v>1</v>
      </c>
    </row>
    <row r="859" spans="1:51" ht="23.25" x14ac:dyDescent="0.35">
      <c r="A859" s="49">
        <v>485</v>
      </c>
      <c r="B859" s="77" t="s">
        <v>594</v>
      </c>
      <c r="C859" s="50" t="s">
        <v>578</v>
      </c>
      <c r="D859" s="51">
        <v>43846</v>
      </c>
      <c r="E859" s="52">
        <v>636</v>
      </c>
      <c r="F859" s="53">
        <v>39</v>
      </c>
      <c r="G859" s="52">
        <v>636</v>
      </c>
      <c r="H859" s="53">
        <v>39</v>
      </c>
      <c r="I859" s="54" t="s">
        <v>1169</v>
      </c>
      <c r="J859" s="54" t="s">
        <v>1170</v>
      </c>
      <c r="K859" s="55">
        <v>39</v>
      </c>
      <c r="L859" s="55">
        <v>39</v>
      </c>
      <c r="M859" s="56">
        <v>636</v>
      </c>
      <c r="N859" s="39"/>
      <c r="O859" s="39"/>
      <c r="P859" s="39"/>
      <c r="Q859" s="56">
        <v>636</v>
      </c>
      <c r="R859" s="57"/>
      <c r="S859" s="57"/>
      <c r="T859" s="18">
        <f t="shared" si="793"/>
        <v>68998368</v>
      </c>
      <c r="U859" s="18">
        <f t="shared" si="794"/>
        <v>49816821.700000003</v>
      </c>
      <c r="V859" s="18">
        <v>0</v>
      </c>
      <c r="W859" s="18">
        <v>0</v>
      </c>
      <c r="X859" s="18">
        <v>0</v>
      </c>
      <c r="Y859" s="18">
        <v>0</v>
      </c>
      <c r="Z859" s="18">
        <f t="shared" si="795"/>
        <v>49816821.700000003</v>
      </c>
      <c r="AA859" s="18">
        <v>0</v>
      </c>
      <c r="AB859" s="18">
        <f t="shared" si="796"/>
        <v>19181546.300000001</v>
      </c>
      <c r="AC859" s="18">
        <v>0</v>
      </c>
      <c r="AD859" s="18">
        <v>0</v>
      </c>
      <c r="AE859" s="18">
        <v>0</v>
      </c>
      <c r="AF859" s="18">
        <v>0</v>
      </c>
      <c r="AG859" s="18">
        <f t="shared" si="797"/>
        <v>19181546.300000001</v>
      </c>
      <c r="AH859" s="18">
        <v>0</v>
      </c>
      <c r="AI859" s="73">
        <v>0.72199999999999998</v>
      </c>
      <c r="AJ859" s="81">
        <f t="shared" si="790"/>
        <v>0.27800000000000002</v>
      </c>
      <c r="AK859" s="23">
        <f t="shared" si="801"/>
        <v>68998368</v>
      </c>
      <c r="AL859" s="22">
        <f t="shared" si="791"/>
        <v>49816821.700000003</v>
      </c>
      <c r="AM859" s="22">
        <f t="shared" si="792"/>
        <v>19181546.300000001</v>
      </c>
      <c r="AN859" s="74" t="b">
        <f t="shared" si="779"/>
        <v>1</v>
      </c>
      <c r="AO859" s="74" t="b">
        <f t="shared" si="780"/>
        <v>1</v>
      </c>
      <c r="AP859" s="74" t="b">
        <f t="shared" si="781"/>
        <v>1</v>
      </c>
      <c r="AQ859" s="5"/>
      <c r="AR859" s="28" t="s">
        <v>1160</v>
      </c>
      <c r="AS859" s="28" t="s">
        <v>1161</v>
      </c>
      <c r="AT859" t="b">
        <f t="shared" si="782"/>
        <v>1</v>
      </c>
      <c r="AU859" t="b">
        <f t="shared" si="783"/>
        <v>1</v>
      </c>
      <c r="AV859" t="b">
        <f t="shared" si="784"/>
        <v>1</v>
      </c>
      <c r="AW859" s="83">
        <f t="shared" si="798"/>
        <v>0</v>
      </c>
      <c r="AX859" s="83">
        <f t="shared" si="799"/>
        <v>0</v>
      </c>
      <c r="AY859" s="72" t="b">
        <f t="shared" si="800"/>
        <v>1</v>
      </c>
    </row>
    <row r="860" spans="1:51" ht="23.25" x14ac:dyDescent="0.35">
      <c r="A860" s="49">
        <v>486</v>
      </c>
      <c r="B860" s="77" t="s">
        <v>595</v>
      </c>
      <c r="C860" s="50" t="s">
        <v>578</v>
      </c>
      <c r="D860" s="51">
        <v>43846</v>
      </c>
      <c r="E860" s="52">
        <v>603.9</v>
      </c>
      <c r="F860" s="53">
        <v>21</v>
      </c>
      <c r="G860" s="52">
        <v>603.9</v>
      </c>
      <c r="H860" s="53">
        <v>21</v>
      </c>
      <c r="I860" s="54" t="s">
        <v>1169</v>
      </c>
      <c r="J860" s="54" t="s">
        <v>1170</v>
      </c>
      <c r="K860" s="55">
        <v>21</v>
      </c>
      <c r="L860" s="55">
        <v>21</v>
      </c>
      <c r="M860" s="56">
        <v>603.9</v>
      </c>
      <c r="N860" s="39"/>
      <c r="O860" s="39"/>
      <c r="P860" s="39"/>
      <c r="Q860" s="56">
        <v>603.9</v>
      </c>
      <c r="R860" s="57"/>
      <c r="S860" s="57"/>
      <c r="T860" s="18">
        <f t="shared" si="793"/>
        <v>65515903.200000003</v>
      </c>
      <c r="U860" s="18">
        <f t="shared" si="794"/>
        <v>47302482.109999999</v>
      </c>
      <c r="V860" s="18">
        <v>0</v>
      </c>
      <c r="W860" s="18">
        <v>0</v>
      </c>
      <c r="X860" s="18">
        <v>0</v>
      </c>
      <c r="Y860" s="18">
        <v>0</v>
      </c>
      <c r="Z860" s="18">
        <f t="shared" si="795"/>
        <v>47302482.109999999</v>
      </c>
      <c r="AA860" s="18">
        <v>0</v>
      </c>
      <c r="AB860" s="18">
        <f t="shared" si="796"/>
        <v>18213421.09</v>
      </c>
      <c r="AC860" s="18">
        <v>0</v>
      </c>
      <c r="AD860" s="18">
        <v>0</v>
      </c>
      <c r="AE860" s="18">
        <v>0</v>
      </c>
      <c r="AF860" s="18">
        <v>0</v>
      </c>
      <c r="AG860" s="18">
        <f t="shared" si="797"/>
        <v>18213421.09</v>
      </c>
      <c r="AH860" s="18">
        <v>0</v>
      </c>
      <c r="AI860" s="73">
        <v>0.72199999999999998</v>
      </c>
      <c r="AJ860" s="81">
        <f t="shared" si="790"/>
        <v>0.27800000000000002</v>
      </c>
      <c r="AK860" s="23">
        <f t="shared" si="801"/>
        <v>65515903.200000003</v>
      </c>
      <c r="AL860" s="22">
        <f t="shared" si="791"/>
        <v>47302482.109999999</v>
      </c>
      <c r="AM860" s="22">
        <f t="shared" si="792"/>
        <v>18213421.09</v>
      </c>
      <c r="AN860" s="74" t="b">
        <f t="shared" si="779"/>
        <v>1</v>
      </c>
      <c r="AO860" s="74" t="b">
        <f t="shared" si="780"/>
        <v>1</v>
      </c>
      <c r="AP860" s="74" t="b">
        <f t="shared" si="781"/>
        <v>1</v>
      </c>
      <c r="AQ860" s="5"/>
      <c r="AR860" s="28" t="s">
        <v>1160</v>
      </c>
      <c r="AS860" s="28" t="s">
        <v>1161</v>
      </c>
      <c r="AT860" t="b">
        <f t="shared" si="782"/>
        <v>1</v>
      </c>
      <c r="AU860" t="b">
        <f t="shared" si="783"/>
        <v>1</v>
      </c>
      <c r="AV860" t="b">
        <f t="shared" si="784"/>
        <v>1</v>
      </c>
      <c r="AW860" s="83">
        <f t="shared" si="798"/>
        <v>0</v>
      </c>
      <c r="AX860" s="83">
        <f t="shared" si="799"/>
        <v>0</v>
      </c>
      <c r="AY860" s="72" t="b">
        <f t="shared" si="800"/>
        <v>1</v>
      </c>
    </row>
    <row r="861" spans="1:51" ht="23.25" x14ac:dyDescent="0.35">
      <c r="A861" s="49">
        <v>487</v>
      </c>
      <c r="B861" s="77" t="s">
        <v>596</v>
      </c>
      <c r="C861" s="50" t="s">
        <v>573</v>
      </c>
      <c r="D861" s="51">
        <v>44127</v>
      </c>
      <c r="E861" s="52">
        <v>642.4</v>
      </c>
      <c r="F861" s="53">
        <v>21</v>
      </c>
      <c r="G861" s="52">
        <v>642.4</v>
      </c>
      <c r="H861" s="53">
        <v>21</v>
      </c>
      <c r="I861" s="54" t="s">
        <v>1169</v>
      </c>
      <c r="J861" s="54" t="s">
        <v>1170</v>
      </c>
      <c r="K861" s="55">
        <v>21</v>
      </c>
      <c r="L861" s="55">
        <v>21</v>
      </c>
      <c r="M861" s="56">
        <v>642.4</v>
      </c>
      <c r="N861" s="39"/>
      <c r="O861" s="39"/>
      <c r="P861" s="39"/>
      <c r="Q861" s="56">
        <v>642.4</v>
      </c>
      <c r="R861" s="57"/>
      <c r="S861" s="57"/>
      <c r="T861" s="18">
        <f t="shared" si="793"/>
        <v>69692691.200000003</v>
      </c>
      <c r="U861" s="18">
        <f t="shared" si="794"/>
        <v>50318123.049999997</v>
      </c>
      <c r="V861" s="18">
        <v>0</v>
      </c>
      <c r="W861" s="18">
        <v>0</v>
      </c>
      <c r="X861" s="18">
        <v>0</v>
      </c>
      <c r="Y861" s="18">
        <v>0</v>
      </c>
      <c r="Z861" s="18">
        <f t="shared" si="795"/>
        <v>50318123.049999997</v>
      </c>
      <c r="AA861" s="18">
        <v>0</v>
      </c>
      <c r="AB861" s="18">
        <f t="shared" si="796"/>
        <v>19374568.149999999</v>
      </c>
      <c r="AC861" s="18">
        <v>0</v>
      </c>
      <c r="AD861" s="18">
        <v>0</v>
      </c>
      <c r="AE861" s="18">
        <v>0</v>
      </c>
      <c r="AF861" s="18">
        <v>0</v>
      </c>
      <c r="AG861" s="18">
        <f t="shared" si="797"/>
        <v>19374568.149999999</v>
      </c>
      <c r="AH861" s="18">
        <v>0</v>
      </c>
      <c r="AI861" s="73">
        <v>0.72199999999999998</v>
      </c>
      <c r="AJ861" s="81">
        <f t="shared" si="790"/>
        <v>0.27800000000000002</v>
      </c>
      <c r="AK861" s="23">
        <f t="shared" si="801"/>
        <v>69692691.200000003</v>
      </c>
      <c r="AL861" s="22">
        <f t="shared" si="791"/>
        <v>50318123.049999997</v>
      </c>
      <c r="AM861" s="22">
        <f t="shared" si="792"/>
        <v>19374568.149999999</v>
      </c>
      <c r="AN861" s="74" t="b">
        <f t="shared" si="779"/>
        <v>1</v>
      </c>
      <c r="AO861" s="74" t="b">
        <f t="shared" si="780"/>
        <v>1</v>
      </c>
      <c r="AP861" s="74" t="b">
        <f t="shared" si="781"/>
        <v>1</v>
      </c>
      <c r="AQ861" s="5"/>
      <c r="AR861" s="28" t="s">
        <v>1160</v>
      </c>
      <c r="AS861" s="28" t="s">
        <v>1161</v>
      </c>
      <c r="AT861" t="b">
        <f t="shared" si="782"/>
        <v>1</v>
      </c>
      <c r="AU861" t="b">
        <f t="shared" si="783"/>
        <v>1</v>
      </c>
      <c r="AV861" t="b">
        <f t="shared" si="784"/>
        <v>1</v>
      </c>
      <c r="AW861" s="83">
        <f t="shared" si="798"/>
        <v>0</v>
      </c>
      <c r="AX861" s="83">
        <f t="shared" si="799"/>
        <v>0</v>
      </c>
      <c r="AY861" s="72" t="b">
        <f t="shared" si="800"/>
        <v>1</v>
      </c>
    </row>
    <row r="862" spans="1:51" ht="23.25" x14ac:dyDescent="0.35">
      <c r="A862" s="49">
        <v>488</v>
      </c>
      <c r="B862" s="77" t="s">
        <v>597</v>
      </c>
      <c r="C862" s="50" t="s">
        <v>578</v>
      </c>
      <c r="D862" s="51">
        <v>43846</v>
      </c>
      <c r="E862" s="52">
        <v>283.10000000000002</v>
      </c>
      <c r="F862" s="53">
        <v>12</v>
      </c>
      <c r="G862" s="52">
        <v>283.10000000000002</v>
      </c>
      <c r="H862" s="53">
        <v>12</v>
      </c>
      <c r="I862" s="54" t="s">
        <v>1169</v>
      </c>
      <c r="J862" s="54" t="s">
        <v>1170</v>
      </c>
      <c r="K862" s="55">
        <v>12</v>
      </c>
      <c r="L862" s="55">
        <v>12</v>
      </c>
      <c r="M862" s="56">
        <v>283.10000000000002</v>
      </c>
      <c r="N862" s="39"/>
      <c r="O862" s="39"/>
      <c r="P862" s="39"/>
      <c r="Q862" s="56">
        <v>283.10000000000002</v>
      </c>
      <c r="R862" s="57"/>
      <c r="S862" s="57"/>
      <c r="T862" s="18">
        <f t="shared" ref="T862:T872" si="802">AK862</f>
        <v>30712952.800000001</v>
      </c>
      <c r="U862" s="18">
        <f t="shared" si="794"/>
        <v>22174751.920000002</v>
      </c>
      <c r="V862" s="18">
        <v>0</v>
      </c>
      <c r="W862" s="18">
        <v>0</v>
      </c>
      <c r="X862" s="18">
        <v>0</v>
      </c>
      <c r="Y862" s="18">
        <v>0</v>
      </c>
      <c r="Z862" s="18">
        <f t="shared" si="795"/>
        <v>22174751.920000002</v>
      </c>
      <c r="AA862" s="18">
        <v>0</v>
      </c>
      <c r="AB862" s="18">
        <f t="shared" ref="AB862:AB872" si="803">T862-U862</f>
        <v>8538200.8800000008</v>
      </c>
      <c r="AC862" s="18">
        <v>0</v>
      </c>
      <c r="AD862" s="18">
        <v>0</v>
      </c>
      <c r="AE862" s="18">
        <v>0</v>
      </c>
      <c r="AF862" s="18">
        <v>0</v>
      </c>
      <c r="AG862" s="18">
        <f t="shared" si="797"/>
        <v>8538200.8800000008</v>
      </c>
      <c r="AH862" s="18">
        <v>0</v>
      </c>
      <c r="AI862" s="73">
        <v>0.72199999999999998</v>
      </c>
      <c r="AJ862" s="81">
        <f t="shared" ref="AJ862:AJ872" si="804">1-AI862</f>
        <v>0.27800000000000002</v>
      </c>
      <c r="AK862" s="23">
        <f t="shared" si="801"/>
        <v>30712952.800000001</v>
      </c>
      <c r="AL862" s="22">
        <f t="shared" ref="AL862:AL872" si="805">ROUND(AK862*AI862,2)</f>
        <v>22174751.920000002</v>
      </c>
      <c r="AM862" s="22">
        <f t="shared" ref="AM862:AM872" si="806">AK862-AL862</f>
        <v>8538200.8800000008</v>
      </c>
      <c r="AN862" s="74" t="b">
        <f t="shared" si="779"/>
        <v>1</v>
      </c>
      <c r="AO862" s="74" t="b">
        <f t="shared" si="780"/>
        <v>1</v>
      </c>
      <c r="AP862" s="74" t="b">
        <f t="shared" si="781"/>
        <v>1</v>
      </c>
      <c r="AQ862" s="5"/>
      <c r="AR862" s="28" t="s">
        <v>1160</v>
      </c>
      <c r="AS862" s="28" t="s">
        <v>1161</v>
      </c>
      <c r="AT862" t="b">
        <f t="shared" si="782"/>
        <v>1</v>
      </c>
      <c r="AU862" t="b">
        <f t="shared" si="783"/>
        <v>1</v>
      </c>
      <c r="AV862" t="b">
        <f t="shared" si="784"/>
        <v>1</v>
      </c>
      <c r="AW862" s="83">
        <f t="shared" si="798"/>
        <v>0</v>
      </c>
      <c r="AX862" s="83">
        <f t="shared" si="799"/>
        <v>0</v>
      </c>
      <c r="AY862" s="72" t="b">
        <f t="shared" si="800"/>
        <v>1</v>
      </c>
    </row>
    <row r="863" spans="1:51" ht="23.25" x14ac:dyDescent="0.35">
      <c r="A863" s="49">
        <v>489</v>
      </c>
      <c r="B863" s="77" t="s">
        <v>598</v>
      </c>
      <c r="C863" s="50" t="s">
        <v>573</v>
      </c>
      <c r="D863" s="51">
        <v>44127</v>
      </c>
      <c r="E863" s="52">
        <v>289.2</v>
      </c>
      <c r="F863" s="53">
        <v>17</v>
      </c>
      <c r="G863" s="52">
        <v>289.2</v>
      </c>
      <c r="H863" s="53">
        <v>17</v>
      </c>
      <c r="I863" s="54" t="s">
        <v>1169</v>
      </c>
      <c r="J863" s="54" t="s">
        <v>1170</v>
      </c>
      <c r="K863" s="55">
        <v>17</v>
      </c>
      <c r="L863" s="55">
        <v>17</v>
      </c>
      <c r="M863" s="56">
        <v>289.2</v>
      </c>
      <c r="N863" s="39"/>
      <c r="O863" s="39"/>
      <c r="P863" s="39"/>
      <c r="Q863" s="56">
        <v>289.2</v>
      </c>
      <c r="R863" s="57"/>
      <c r="S863" s="57"/>
      <c r="T863" s="18">
        <f t="shared" si="802"/>
        <v>31374729.600000001</v>
      </c>
      <c r="U863" s="18">
        <f t="shared" si="794"/>
        <v>22652554.77</v>
      </c>
      <c r="V863" s="18">
        <v>0</v>
      </c>
      <c r="W863" s="18">
        <v>0</v>
      </c>
      <c r="X863" s="18">
        <v>0</v>
      </c>
      <c r="Y863" s="18">
        <v>0</v>
      </c>
      <c r="Z863" s="18">
        <f t="shared" si="795"/>
        <v>22652554.77</v>
      </c>
      <c r="AA863" s="18">
        <v>0</v>
      </c>
      <c r="AB863" s="18">
        <f t="shared" si="803"/>
        <v>8722174.8300000001</v>
      </c>
      <c r="AC863" s="18">
        <v>0</v>
      </c>
      <c r="AD863" s="18">
        <v>0</v>
      </c>
      <c r="AE863" s="18">
        <v>0</v>
      </c>
      <c r="AF863" s="18">
        <v>0</v>
      </c>
      <c r="AG863" s="18">
        <f t="shared" si="797"/>
        <v>8722174.8300000001</v>
      </c>
      <c r="AH863" s="18">
        <v>0</v>
      </c>
      <c r="AI863" s="73">
        <v>0.72199999999999998</v>
      </c>
      <c r="AJ863" s="81">
        <f t="shared" si="804"/>
        <v>0.27800000000000002</v>
      </c>
      <c r="AK863" s="23">
        <f t="shared" si="801"/>
        <v>31374729.600000001</v>
      </c>
      <c r="AL863" s="22">
        <f t="shared" si="805"/>
        <v>22652554.77</v>
      </c>
      <c r="AM863" s="22">
        <f t="shared" si="806"/>
        <v>8722174.8300000001</v>
      </c>
      <c r="AN863" s="74" t="b">
        <f t="shared" si="779"/>
        <v>1</v>
      </c>
      <c r="AO863" s="74" t="b">
        <f t="shared" si="780"/>
        <v>1</v>
      </c>
      <c r="AP863" s="74" t="b">
        <f t="shared" si="781"/>
        <v>1</v>
      </c>
      <c r="AQ863" s="5"/>
      <c r="AR863" s="28" t="s">
        <v>1160</v>
      </c>
      <c r="AS863" s="28" t="s">
        <v>1161</v>
      </c>
      <c r="AT863" t="b">
        <f t="shared" si="782"/>
        <v>1</v>
      </c>
      <c r="AU863" t="b">
        <f t="shared" si="783"/>
        <v>1</v>
      </c>
      <c r="AV863" t="b">
        <f t="shared" si="784"/>
        <v>1</v>
      </c>
      <c r="AW863" s="83">
        <f t="shared" si="798"/>
        <v>0</v>
      </c>
      <c r="AX863" s="83">
        <f t="shared" si="799"/>
        <v>0</v>
      </c>
      <c r="AY863" s="72" t="b">
        <f t="shared" si="800"/>
        <v>1</v>
      </c>
    </row>
    <row r="864" spans="1:51" ht="23.25" x14ac:dyDescent="0.35">
      <c r="A864" s="49">
        <v>490</v>
      </c>
      <c r="B864" s="77" t="s">
        <v>599</v>
      </c>
      <c r="C864" s="50" t="s">
        <v>573</v>
      </c>
      <c r="D864" s="51">
        <v>44127</v>
      </c>
      <c r="E864" s="52">
        <v>290.89999999999998</v>
      </c>
      <c r="F864" s="53">
        <v>16</v>
      </c>
      <c r="G864" s="52">
        <v>290.89999999999998</v>
      </c>
      <c r="H864" s="53">
        <v>16</v>
      </c>
      <c r="I864" s="54" t="s">
        <v>1169</v>
      </c>
      <c r="J864" s="54" t="s">
        <v>1170</v>
      </c>
      <c r="K864" s="55">
        <v>16</v>
      </c>
      <c r="L864" s="55">
        <v>16</v>
      </c>
      <c r="M864" s="56">
        <v>290.89999999999998</v>
      </c>
      <c r="N864" s="39"/>
      <c r="O864" s="39"/>
      <c r="P864" s="39"/>
      <c r="Q864" s="56">
        <v>290.89999999999998</v>
      </c>
      <c r="R864" s="57"/>
      <c r="S864" s="57"/>
      <c r="T864" s="18">
        <f t="shared" si="802"/>
        <v>31559159.199999999</v>
      </c>
      <c r="U864" s="18">
        <f t="shared" si="794"/>
        <v>22785712.940000001</v>
      </c>
      <c r="V864" s="18">
        <v>0</v>
      </c>
      <c r="W864" s="18">
        <v>0</v>
      </c>
      <c r="X864" s="18">
        <v>0</v>
      </c>
      <c r="Y864" s="18">
        <v>0</v>
      </c>
      <c r="Z864" s="18">
        <f t="shared" si="795"/>
        <v>22785712.940000001</v>
      </c>
      <c r="AA864" s="18">
        <v>0</v>
      </c>
      <c r="AB864" s="18">
        <f t="shared" si="803"/>
        <v>8773446.2599999998</v>
      </c>
      <c r="AC864" s="18">
        <v>0</v>
      </c>
      <c r="AD864" s="18">
        <v>0</v>
      </c>
      <c r="AE864" s="18">
        <v>0</v>
      </c>
      <c r="AF864" s="18">
        <v>0</v>
      </c>
      <c r="AG864" s="18">
        <f t="shared" si="797"/>
        <v>8773446.2599999998</v>
      </c>
      <c r="AH864" s="18">
        <v>0</v>
      </c>
      <c r="AI864" s="73">
        <v>0.72199999999999998</v>
      </c>
      <c r="AJ864" s="81">
        <f t="shared" si="804"/>
        <v>0.27800000000000002</v>
      </c>
      <c r="AK864" s="23">
        <f t="shared" si="801"/>
        <v>31559159.199999999</v>
      </c>
      <c r="AL864" s="22">
        <f t="shared" si="805"/>
        <v>22785712.940000001</v>
      </c>
      <c r="AM864" s="22">
        <f t="shared" si="806"/>
        <v>8773446.2599999998</v>
      </c>
      <c r="AN864" s="74" t="b">
        <f t="shared" si="779"/>
        <v>1</v>
      </c>
      <c r="AO864" s="74" t="b">
        <f t="shared" si="780"/>
        <v>1</v>
      </c>
      <c r="AP864" s="74" t="b">
        <f t="shared" si="781"/>
        <v>1</v>
      </c>
      <c r="AQ864" s="5"/>
      <c r="AR864" s="28" t="s">
        <v>1160</v>
      </c>
      <c r="AS864" s="28" t="s">
        <v>1161</v>
      </c>
      <c r="AT864" t="b">
        <f t="shared" si="782"/>
        <v>1</v>
      </c>
      <c r="AU864" t="b">
        <f t="shared" si="783"/>
        <v>1</v>
      </c>
      <c r="AV864" t="b">
        <f t="shared" si="784"/>
        <v>1</v>
      </c>
      <c r="AW864" s="83">
        <f t="shared" si="798"/>
        <v>0</v>
      </c>
      <c r="AX864" s="83">
        <f t="shared" si="799"/>
        <v>0</v>
      </c>
      <c r="AY864" s="72" t="b">
        <f t="shared" si="800"/>
        <v>1</v>
      </c>
    </row>
    <row r="865" spans="1:51" ht="23.25" x14ac:dyDescent="0.35">
      <c r="A865" s="49">
        <v>491</v>
      </c>
      <c r="B865" s="77" t="s">
        <v>600</v>
      </c>
      <c r="C865" s="50" t="s">
        <v>578</v>
      </c>
      <c r="D865" s="51">
        <v>43846</v>
      </c>
      <c r="E865" s="52">
        <v>630.4</v>
      </c>
      <c r="F865" s="53">
        <v>35</v>
      </c>
      <c r="G865" s="52">
        <v>630.4</v>
      </c>
      <c r="H865" s="53">
        <v>35</v>
      </c>
      <c r="I865" s="54" t="s">
        <v>1169</v>
      </c>
      <c r="J865" s="54" t="s">
        <v>1170</v>
      </c>
      <c r="K865" s="55">
        <v>35</v>
      </c>
      <c r="L865" s="55">
        <v>35</v>
      </c>
      <c r="M865" s="56">
        <v>630.4</v>
      </c>
      <c r="N865" s="39"/>
      <c r="O865" s="39"/>
      <c r="P865" s="39"/>
      <c r="Q865" s="56">
        <v>630.4</v>
      </c>
      <c r="R865" s="57"/>
      <c r="S865" s="57"/>
      <c r="T865" s="18">
        <f t="shared" si="802"/>
        <v>68390835.200000003</v>
      </c>
      <c r="U865" s="18">
        <f t="shared" si="794"/>
        <v>49378183.009999998</v>
      </c>
      <c r="V865" s="18">
        <v>0</v>
      </c>
      <c r="W865" s="18">
        <v>0</v>
      </c>
      <c r="X865" s="18">
        <v>0</v>
      </c>
      <c r="Y865" s="18">
        <v>0</v>
      </c>
      <c r="Z865" s="18">
        <f t="shared" si="795"/>
        <v>49378183.009999998</v>
      </c>
      <c r="AA865" s="18">
        <v>0</v>
      </c>
      <c r="AB865" s="18">
        <f t="shared" si="803"/>
        <v>19012652.190000001</v>
      </c>
      <c r="AC865" s="18">
        <v>0</v>
      </c>
      <c r="AD865" s="18">
        <v>0</v>
      </c>
      <c r="AE865" s="18">
        <v>0</v>
      </c>
      <c r="AF865" s="18">
        <v>0</v>
      </c>
      <c r="AG865" s="18">
        <f t="shared" si="797"/>
        <v>19012652.190000001</v>
      </c>
      <c r="AH865" s="18">
        <v>0</v>
      </c>
      <c r="AI865" s="73">
        <v>0.72199999999999998</v>
      </c>
      <c r="AJ865" s="81">
        <f t="shared" si="804"/>
        <v>0.27800000000000002</v>
      </c>
      <c r="AK865" s="23">
        <f t="shared" si="801"/>
        <v>68390835.200000003</v>
      </c>
      <c r="AL865" s="22">
        <f t="shared" si="805"/>
        <v>49378183.009999998</v>
      </c>
      <c r="AM865" s="22">
        <f t="shared" si="806"/>
        <v>19012652.190000001</v>
      </c>
      <c r="AN865" s="74" t="b">
        <f t="shared" si="779"/>
        <v>1</v>
      </c>
      <c r="AO865" s="74" t="b">
        <f t="shared" si="780"/>
        <v>1</v>
      </c>
      <c r="AP865" s="74" t="b">
        <f t="shared" si="781"/>
        <v>1</v>
      </c>
      <c r="AQ865" s="5"/>
      <c r="AR865" s="28" t="s">
        <v>1160</v>
      </c>
      <c r="AS865" s="28" t="s">
        <v>1161</v>
      </c>
      <c r="AT865" t="b">
        <f t="shared" si="782"/>
        <v>1</v>
      </c>
      <c r="AU865" t="b">
        <f t="shared" si="783"/>
        <v>1</v>
      </c>
      <c r="AV865" t="b">
        <f t="shared" si="784"/>
        <v>1</v>
      </c>
      <c r="AW865" s="83">
        <f t="shared" si="798"/>
        <v>0</v>
      </c>
      <c r="AX865" s="83">
        <f t="shared" si="799"/>
        <v>0</v>
      </c>
      <c r="AY865" s="72" t="b">
        <f t="shared" si="800"/>
        <v>1</v>
      </c>
    </row>
    <row r="866" spans="1:51" ht="23.25" x14ac:dyDescent="0.35">
      <c r="A866" s="49">
        <v>492</v>
      </c>
      <c r="B866" s="77" t="s">
        <v>601</v>
      </c>
      <c r="C866" s="50" t="s">
        <v>578</v>
      </c>
      <c r="D866" s="51">
        <v>43846</v>
      </c>
      <c r="E866" s="52">
        <v>766.42</v>
      </c>
      <c r="F866" s="53">
        <v>52</v>
      </c>
      <c r="G866" s="52">
        <v>766.42</v>
      </c>
      <c r="H866" s="53">
        <v>52</v>
      </c>
      <c r="I866" s="54" t="s">
        <v>1169</v>
      </c>
      <c r="J866" s="54" t="s">
        <v>1170</v>
      </c>
      <c r="K866" s="55">
        <v>52</v>
      </c>
      <c r="L866" s="55">
        <v>52</v>
      </c>
      <c r="M866" s="56">
        <v>766.42</v>
      </c>
      <c r="N866" s="39"/>
      <c r="O866" s="39"/>
      <c r="P866" s="39"/>
      <c r="Q866" s="56">
        <v>766.42</v>
      </c>
      <c r="R866" s="57"/>
      <c r="S866" s="57"/>
      <c r="T866" s="18">
        <f t="shared" si="802"/>
        <v>83147372.959999993</v>
      </c>
      <c r="U866" s="18">
        <f t="shared" si="794"/>
        <v>60032403.280000001</v>
      </c>
      <c r="V866" s="18">
        <v>0</v>
      </c>
      <c r="W866" s="18">
        <v>0</v>
      </c>
      <c r="X866" s="18">
        <v>0</v>
      </c>
      <c r="Y866" s="18">
        <v>0</v>
      </c>
      <c r="Z866" s="18">
        <f t="shared" si="795"/>
        <v>60032403.280000001</v>
      </c>
      <c r="AA866" s="18">
        <v>0</v>
      </c>
      <c r="AB866" s="18">
        <f t="shared" si="803"/>
        <v>23114969.68</v>
      </c>
      <c r="AC866" s="18">
        <v>0</v>
      </c>
      <c r="AD866" s="18">
        <v>0</v>
      </c>
      <c r="AE866" s="18">
        <v>0</v>
      </c>
      <c r="AF866" s="18">
        <v>0</v>
      </c>
      <c r="AG866" s="18">
        <f t="shared" si="797"/>
        <v>23114969.68</v>
      </c>
      <c r="AH866" s="18">
        <v>0</v>
      </c>
      <c r="AI866" s="73">
        <v>0.72199999999999998</v>
      </c>
      <c r="AJ866" s="81">
        <f t="shared" si="804"/>
        <v>0.27800000000000002</v>
      </c>
      <c r="AK866" s="23">
        <f t="shared" si="801"/>
        <v>83147372.959999993</v>
      </c>
      <c r="AL866" s="22">
        <f t="shared" si="805"/>
        <v>60032403.280000001</v>
      </c>
      <c r="AM866" s="22">
        <f t="shared" si="806"/>
        <v>23114969.68</v>
      </c>
      <c r="AN866" s="74" t="b">
        <f t="shared" si="779"/>
        <v>1</v>
      </c>
      <c r="AO866" s="74" t="b">
        <f t="shared" si="780"/>
        <v>1</v>
      </c>
      <c r="AP866" s="74" t="b">
        <f t="shared" si="781"/>
        <v>1</v>
      </c>
      <c r="AQ866" s="5"/>
      <c r="AR866" s="28" t="s">
        <v>1160</v>
      </c>
      <c r="AS866" s="28" t="s">
        <v>1161</v>
      </c>
      <c r="AT866" t="b">
        <f t="shared" si="782"/>
        <v>1</v>
      </c>
      <c r="AU866" t="b">
        <f t="shared" si="783"/>
        <v>1</v>
      </c>
      <c r="AV866" t="b">
        <f t="shared" si="784"/>
        <v>1</v>
      </c>
      <c r="AW866" s="83">
        <f t="shared" si="798"/>
        <v>0</v>
      </c>
      <c r="AX866" s="83">
        <f t="shared" si="799"/>
        <v>0</v>
      </c>
      <c r="AY866" s="72" t="b">
        <f t="shared" si="800"/>
        <v>1</v>
      </c>
    </row>
    <row r="867" spans="1:51" ht="23.25" x14ac:dyDescent="0.35">
      <c r="A867" s="49">
        <v>493</v>
      </c>
      <c r="B867" s="77" t="s">
        <v>602</v>
      </c>
      <c r="C867" s="50" t="s">
        <v>578</v>
      </c>
      <c r="D867" s="51">
        <v>43846</v>
      </c>
      <c r="E867" s="52">
        <v>729.16</v>
      </c>
      <c r="F867" s="53">
        <v>42</v>
      </c>
      <c r="G867" s="52">
        <v>729.16</v>
      </c>
      <c r="H867" s="53">
        <v>42</v>
      </c>
      <c r="I867" s="54" t="s">
        <v>1169</v>
      </c>
      <c r="J867" s="54" t="s">
        <v>1170</v>
      </c>
      <c r="K867" s="55">
        <v>42</v>
      </c>
      <c r="L867" s="55">
        <v>42</v>
      </c>
      <c r="M867" s="56">
        <v>729.16</v>
      </c>
      <c r="N867" s="39"/>
      <c r="O867" s="39"/>
      <c r="P867" s="39"/>
      <c r="Q867" s="56">
        <v>729.16</v>
      </c>
      <c r="R867" s="57"/>
      <c r="S867" s="57"/>
      <c r="T867" s="18">
        <f t="shared" si="802"/>
        <v>79105110.079999998</v>
      </c>
      <c r="U867" s="18">
        <f t="shared" si="794"/>
        <v>57113889.479999997</v>
      </c>
      <c r="V867" s="18">
        <v>0</v>
      </c>
      <c r="W867" s="18">
        <v>0</v>
      </c>
      <c r="X867" s="18">
        <v>0</v>
      </c>
      <c r="Y867" s="18">
        <v>0</v>
      </c>
      <c r="Z867" s="18">
        <f t="shared" si="795"/>
        <v>57113889.479999997</v>
      </c>
      <c r="AA867" s="18">
        <v>0</v>
      </c>
      <c r="AB867" s="18">
        <f t="shared" si="803"/>
        <v>21991220.600000001</v>
      </c>
      <c r="AC867" s="18">
        <v>0</v>
      </c>
      <c r="AD867" s="18">
        <v>0</v>
      </c>
      <c r="AE867" s="18">
        <v>0</v>
      </c>
      <c r="AF867" s="18">
        <v>0</v>
      </c>
      <c r="AG867" s="18">
        <f t="shared" si="797"/>
        <v>21991220.600000001</v>
      </c>
      <c r="AH867" s="18">
        <v>0</v>
      </c>
      <c r="AI867" s="73">
        <v>0.72199999999999998</v>
      </c>
      <c r="AJ867" s="81">
        <f t="shared" si="804"/>
        <v>0.27800000000000002</v>
      </c>
      <c r="AK867" s="23">
        <f t="shared" si="801"/>
        <v>79105110.079999998</v>
      </c>
      <c r="AL867" s="22">
        <f t="shared" si="805"/>
        <v>57113889.479999997</v>
      </c>
      <c r="AM867" s="22">
        <f t="shared" si="806"/>
        <v>21991220.600000001</v>
      </c>
      <c r="AN867" s="74" t="b">
        <f t="shared" si="779"/>
        <v>1</v>
      </c>
      <c r="AO867" s="74" t="b">
        <f t="shared" si="780"/>
        <v>1</v>
      </c>
      <c r="AP867" s="74" t="b">
        <f t="shared" si="781"/>
        <v>1</v>
      </c>
      <c r="AQ867" s="5"/>
      <c r="AR867" s="28" t="s">
        <v>1160</v>
      </c>
      <c r="AS867" s="28" t="s">
        <v>1161</v>
      </c>
      <c r="AT867" t="b">
        <f t="shared" si="782"/>
        <v>1</v>
      </c>
      <c r="AU867" t="b">
        <f t="shared" si="783"/>
        <v>1</v>
      </c>
      <c r="AV867" t="b">
        <f t="shared" si="784"/>
        <v>1</v>
      </c>
      <c r="AW867" s="83">
        <f t="shared" si="798"/>
        <v>0</v>
      </c>
      <c r="AX867" s="83">
        <f t="shared" si="799"/>
        <v>0</v>
      </c>
      <c r="AY867" s="72" t="b">
        <f t="shared" si="800"/>
        <v>1</v>
      </c>
    </row>
    <row r="868" spans="1:51" ht="23.25" x14ac:dyDescent="0.35">
      <c r="A868" s="49">
        <v>494</v>
      </c>
      <c r="B868" s="77" t="s">
        <v>603</v>
      </c>
      <c r="C868" s="50" t="s">
        <v>578</v>
      </c>
      <c r="D868" s="51">
        <v>43846</v>
      </c>
      <c r="E868" s="52">
        <v>625</v>
      </c>
      <c r="F868" s="53">
        <v>19</v>
      </c>
      <c r="G868" s="52">
        <v>625</v>
      </c>
      <c r="H868" s="53">
        <v>19</v>
      </c>
      <c r="I868" s="54" t="s">
        <v>1169</v>
      </c>
      <c r="J868" s="54" t="s">
        <v>1170</v>
      </c>
      <c r="K868" s="55">
        <v>19</v>
      </c>
      <c r="L868" s="55">
        <v>19</v>
      </c>
      <c r="M868" s="56">
        <v>625</v>
      </c>
      <c r="N868" s="39"/>
      <c r="O868" s="39"/>
      <c r="P868" s="39"/>
      <c r="Q868" s="56">
        <v>625</v>
      </c>
      <c r="R868" s="57"/>
      <c r="S868" s="57"/>
      <c r="T868" s="18">
        <f t="shared" si="802"/>
        <v>67805000</v>
      </c>
      <c r="U868" s="18">
        <f t="shared" si="794"/>
        <v>48955210</v>
      </c>
      <c r="V868" s="18">
        <v>0</v>
      </c>
      <c r="W868" s="18">
        <v>0</v>
      </c>
      <c r="X868" s="18">
        <v>0</v>
      </c>
      <c r="Y868" s="18">
        <v>0</v>
      </c>
      <c r="Z868" s="18">
        <f t="shared" si="795"/>
        <v>48955210</v>
      </c>
      <c r="AA868" s="18">
        <v>0</v>
      </c>
      <c r="AB868" s="18">
        <f t="shared" si="803"/>
        <v>18849790</v>
      </c>
      <c r="AC868" s="18">
        <v>0</v>
      </c>
      <c r="AD868" s="18">
        <v>0</v>
      </c>
      <c r="AE868" s="18">
        <v>0</v>
      </c>
      <c r="AF868" s="18">
        <v>0</v>
      </c>
      <c r="AG868" s="18">
        <f t="shared" si="797"/>
        <v>18849790</v>
      </c>
      <c r="AH868" s="18">
        <v>0</v>
      </c>
      <c r="AI868" s="73">
        <v>0.72199999999999998</v>
      </c>
      <c r="AJ868" s="81">
        <f t="shared" si="804"/>
        <v>0.27800000000000002</v>
      </c>
      <c r="AK868" s="23">
        <f t="shared" si="801"/>
        <v>67805000</v>
      </c>
      <c r="AL868" s="22">
        <f t="shared" si="805"/>
        <v>48955210</v>
      </c>
      <c r="AM868" s="22">
        <f t="shared" si="806"/>
        <v>18849790</v>
      </c>
      <c r="AN868" s="74" t="b">
        <f t="shared" si="779"/>
        <v>1</v>
      </c>
      <c r="AO868" s="74" t="b">
        <f t="shared" si="780"/>
        <v>1</v>
      </c>
      <c r="AP868" s="74" t="b">
        <f t="shared" si="781"/>
        <v>1</v>
      </c>
      <c r="AQ868" s="5"/>
      <c r="AR868" s="28" t="s">
        <v>1160</v>
      </c>
      <c r="AS868" s="28" t="s">
        <v>1161</v>
      </c>
      <c r="AT868" t="b">
        <f t="shared" si="782"/>
        <v>1</v>
      </c>
      <c r="AU868" t="b">
        <f t="shared" si="783"/>
        <v>1</v>
      </c>
      <c r="AV868" t="b">
        <f t="shared" si="784"/>
        <v>1</v>
      </c>
      <c r="AW868" s="83">
        <f t="shared" si="798"/>
        <v>0</v>
      </c>
      <c r="AX868" s="83">
        <f t="shared" si="799"/>
        <v>0</v>
      </c>
      <c r="AY868" s="72" t="b">
        <f t="shared" si="800"/>
        <v>1</v>
      </c>
    </row>
    <row r="869" spans="1:51" ht="23.25" x14ac:dyDescent="0.35">
      <c r="A869" s="49">
        <v>495</v>
      </c>
      <c r="B869" s="77" t="s">
        <v>604</v>
      </c>
      <c r="C869" s="50" t="s">
        <v>578</v>
      </c>
      <c r="D869" s="51">
        <v>43846</v>
      </c>
      <c r="E869" s="52">
        <v>617.6</v>
      </c>
      <c r="F869" s="53">
        <v>31</v>
      </c>
      <c r="G869" s="52">
        <v>617.6</v>
      </c>
      <c r="H869" s="53">
        <v>31</v>
      </c>
      <c r="I869" s="54" t="s">
        <v>1169</v>
      </c>
      <c r="J869" s="54" t="s">
        <v>1170</v>
      </c>
      <c r="K869" s="55">
        <v>31</v>
      </c>
      <c r="L869" s="55">
        <v>31</v>
      </c>
      <c r="M869" s="56">
        <v>617.6</v>
      </c>
      <c r="N869" s="39"/>
      <c r="O869" s="39"/>
      <c r="P869" s="39"/>
      <c r="Q869" s="56">
        <v>617.6</v>
      </c>
      <c r="R869" s="57"/>
      <c r="S869" s="57"/>
      <c r="T869" s="18">
        <f t="shared" si="802"/>
        <v>67002188.799999997</v>
      </c>
      <c r="U869" s="18">
        <f t="shared" si="794"/>
        <v>48375580.310000002</v>
      </c>
      <c r="V869" s="18">
        <v>0</v>
      </c>
      <c r="W869" s="18">
        <v>0</v>
      </c>
      <c r="X869" s="18">
        <v>0</v>
      </c>
      <c r="Y869" s="18">
        <v>0</v>
      </c>
      <c r="Z869" s="18">
        <f t="shared" si="795"/>
        <v>48375580.310000002</v>
      </c>
      <c r="AA869" s="18">
        <v>0</v>
      </c>
      <c r="AB869" s="18">
        <f t="shared" si="803"/>
        <v>18626608.489999998</v>
      </c>
      <c r="AC869" s="18">
        <v>0</v>
      </c>
      <c r="AD869" s="18">
        <v>0</v>
      </c>
      <c r="AE869" s="18">
        <v>0</v>
      </c>
      <c r="AF869" s="18">
        <v>0</v>
      </c>
      <c r="AG869" s="18">
        <f t="shared" si="797"/>
        <v>18626608.489999998</v>
      </c>
      <c r="AH869" s="18">
        <v>0</v>
      </c>
      <c r="AI869" s="73">
        <v>0.72199999999999998</v>
      </c>
      <c r="AJ869" s="81">
        <f t="shared" si="804"/>
        <v>0.27800000000000002</v>
      </c>
      <c r="AK869" s="23">
        <f t="shared" si="801"/>
        <v>67002188.799999997</v>
      </c>
      <c r="AL869" s="22">
        <f t="shared" si="805"/>
        <v>48375580.310000002</v>
      </c>
      <c r="AM869" s="22">
        <f t="shared" si="806"/>
        <v>18626608.489999998</v>
      </c>
      <c r="AN869" s="74" t="b">
        <f t="shared" si="779"/>
        <v>1</v>
      </c>
      <c r="AO869" s="74" t="b">
        <f t="shared" si="780"/>
        <v>1</v>
      </c>
      <c r="AP869" s="74" t="b">
        <f t="shared" si="781"/>
        <v>1</v>
      </c>
      <c r="AQ869" s="5"/>
      <c r="AR869" s="28" t="s">
        <v>1160</v>
      </c>
      <c r="AS869" s="28" t="s">
        <v>1161</v>
      </c>
      <c r="AT869" t="b">
        <f t="shared" si="782"/>
        <v>1</v>
      </c>
      <c r="AU869" t="b">
        <f t="shared" si="783"/>
        <v>1</v>
      </c>
      <c r="AV869" t="b">
        <f t="shared" si="784"/>
        <v>1</v>
      </c>
      <c r="AW869" s="83">
        <f t="shared" si="798"/>
        <v>0</v>
      </c>
      <c r="AX869" s="83">
        <f t="shared" si="799"/>
        <v>0</v>
      </c>
      <c r="AY869" s="72" t="b">
        <f t="shared" si="800"/>
        <v>1</v>
      </c>
    </row>
    <row r="870" spans="1:51" ht="23.25" x14ac:dyDescent="0.35">
      <c r="A870" s="49">
        <v>496</v>
      </c>
      <c r="B870" s="77" t="s">
        <v>605</v>
      </c>
      <c r="C870" s="50" t="s">
        <v>578</v>
      </c>
      <c r="D870" s="51">
        <v>43846</v>
      </c>
      <c r="E870" s="52">
        <v>721.9</v>
      </c>
      <c r="F870" s="53">
        <v>49</v>
      </c>
      <c r="G870" s="52">
        <v>721.9</v>
      </c>
      <c r="H870" s="53">
        <v>49</v>
      </c>
      <c r="I870" s="54" t="s">
        <v>1169</v>
      </c>
      <c r="J870" s="54" t="s">
        <v>1170</v>
      </c>
      <c r="K870" s="55">
        <v>49</v>
      </c>
      <c r="L870" s="55">
        <v>49</v>
      </c>
      <c r="M870" s="56">
        <v>721.9</v>
      </c>
      <c r="N870" s="39"/>
      <c r="O870" s="39"/>
      <c r="P870" s="39"/>
      <c r="Q870" s="56">
        <v>721.9</v>
      </c>
      <c r="R870" s="57"/>
      <c r="S870" s="57"/>
      <c r="T870" s="18">
        <f t="shared" si="802"/>
        <v>78317487.200000003</v>
      </c>
      <c r="U870" s="18">
        <f t="shared" si="794"/>
        <v>56545225.759999998</v>
      </c>
      <c r="V870" s="18">
        <v>0</v>
      </c>
      <c r="W870" s="18">
        <v>0</v>
      </c>
      <c r="X870" s="18">
        <v>0</v>
      </c>
      <c r="Y870" s="18">
        <v>0</v>
      </c>
      <c r="Z870" s="18">
        <f t="shared" si="795"/>
        <v>56545225.759999998</v>
      </c>
      <c r="AA870" s="18">
        <v>0</v>
      </c>
      <c r="AB870" s="18">
        <f t="shared" si="803"/>
        <v>21772261.440000001</v>
      </c>
      <c r="AC870" s="18">
        <v>0</v>
      </c>
      <c r="AD870" s="18">
        <v>0</v>
      </c>
      <c r="AE870" s="18">
        <v>0</v>
      </c>
      <c r="AF870" s="18">
        <v>0</v>
      </c>
      <c r="AG870" s="18">
        <f t="shared" si="797"/>
        <v>21772261.440000001</v>
      </c>
      <c r="AH870" s="18">
        <v>0</v>
      </c>
      <c r="AI870" s="73">
        <v>0.72199999999999998</v>
      </c>
      <c r="AJ870" s="81">
        <f t="shared" si="804"/>
        <v>0.27800000000000002</v>
      </c>
      <c r="AK870" s="23">
        <f t="shared" si="801"/>
        <v>78317487.200000003</v>
      </c>
      <c r="AL870" s="22">
        <f t="shared" si="805"/>
        <v>56545225.759999998</v>
      </c>
      <c r="AM870" s="22">
        <f t="shared" si="806"/>
        <v>21772261.440000001</v>
      </c>
      <c r="AN870" s="74" t="b">
        <f t="shared" si="779"/>
        <v>1</v>
      </c>
      <c r="AO870" s="74" t="b">
        <f t="shared" si="780"/>
        <v>1</v>
      </c>
      <c r="AP870" s="74" t="b">
        <f t="shared" si="781"/>
        <v>1</v>
      </c>
      <c r="AQ870" s="5"/>
      <c r="AR870" s="28" t="s">
        <v>1160</v>
      </c>
      <c r="AS870" s="28" t="s">
        <v>1161</v>
      </c>
      <c r="AT870" t="b">
        <f t="shared" si="782"/>
        <v>1</v>
      </c>
      <c r="AU870" t="b">
        <f t="shared" si="783"/>
        <v>1</v>
      </c>
      <c r="AV870" t="b">
        <f t="shared" si="784"/>
        <v>1</v>
      </c>
      <c r="AW870" s="83">
        <f t="shared" si="798"/>
        <v>0</v>
      </c>
      <c r="AX870" s="83">
        <f t="shared" si="799"/>
        <v>0</v>
      </c>
      <c r="AY870" s="72" t="b">
        <f t="shared" si="800"/>
        <v>1</v>
      </c>
    </row>
    <row r="871" spans="1:51" ht="23.25" x14ac:dyDescent="0.35">
      <c r="A871" s="49">
        <v>497</v>
      </c>
      <c r="B871" s="77" t="s">
        <v>606</v>
      </c>
      <c r="C871" s="50" t="s">
        <v>578</v>
      </c>
      <c r="D871" s="51">
        <v>43846</v>
      </c>
      <c r="E871" s="52">
        <v>732.22</v>
      </c>
      <c r="F871" s="53">
        <v>46</v>
      </c>
      <c r="G871" s="52">
        <v>732.22</v>
      </c>
      <c r="H871" s="53">
        <v>46</v>
      </c>
      <c r="I871" s="54" t="s">
        <v>1169</v>
      </c>
      <c r="J871" s="54" t="s">
        <v>1170</v>
      </c>
      <c r="K871" s="55">
        <v>46</v>
      </c>
      <c r="L871" s="55">
        <v>46</v>
      </c>
      <c r="M871" s="56">
        <v>732.22</v>
      </c>
      <c r="N871" s="39"/>
      <c r="O871" s="39"/>
      <c r="P871" s="39"/>
      <c r="Q871" s="56">
        <v>732.22</v>
      </c>
      <c r="R871" s="57"/>
      <c r="S871" s="57"/>
      <c r="T871" s="18">
        <f t="shared" si="802"/>
        <v>79437083.359999999</v>
      </c>
      <c r="U871" s="18">
        <f t="shared" si="794"/>
        <v>57353574.189999998</v>
      </c>
      <c r="V871" s="18">
        <v>0</v>
      </c>
      <c r="W871" s="18">
        <v>0</v>
      </c>
      <c r="X871" s="18">
        <v>0</v>
      </c>
      <c r="Y871" s="18">
        <v>0</v>
      </c>
      <c r="Z871" s="18">
        <f t="shared" si="795"/>
        <v>57353574.189999998</v>
      </c>
      <c r="AA871" s="18">
        <v>0</v>
      </c>
      <c r="AB871" s="18">
        <f t="shared" si="803"/>
        <v>22083509.170000002</v>
      </c>
      <c r="AC871" s="18">
        <v>0</v>
      </c>
      <c r="AD871" s="18">
        <v>0</v>
      </c>
      <c r="AE871" s="18">
        <v>0</v>
      </c>
      <c r="AF871" s="18">
        <v>0</v>
      </c>
      <c r="AG871" s="18">
        <f t="shared" si="797"/>
        <v>22083509.170000002</v>
      </c>
      <c r="AH871" s="18">
        <v>0</v>
      </c>
      <c r="AI871" s="73">
        <v>0.72199999999999998</v>
      </c>
      <c r="AJ871" s="81">
        <f t="shared" si="804"/>
        <v>0.27800000000000002</v>
      </c>
      <c r="AK871" s="23">
        <f t="shared" si="801"/>
        <v>79437083.359999999</v>
      </c>
      <c r="AL871" s="22">
        <f t="shared" si="805"/>
        <v>57353574.189999998</v>
      </c>
      <c r="AM871" s="22">
        <f t="shared" si="806"/>
        <v>22083509.170000002</v>
      </c>
      <c r="AN871" s="74" t="b">
        <f t="shared" si="779"/>
        <v>1</v>
      </c>
      <c r="AO871" s="74" t="b">
        <f t="shared" si="780"/>
        <v>1</v>
      </c>
      <c r="AP871" s="74" t="b">
        <f t="shared" si="781"/>
        <v>1</v>
      </c>
      <c r="AQ871" s="5"/>
      <c r="AR871" s="28" t="s">
        <v>1160</v>
      </c>
      <c r="AS871" s="28" t="s">
        <v>1161</v>
      </c>
      <c r="AT871" t="b">
        <f t="shared" si="782"/>
        <v>1</v>
      </c>
      <c r="AU871" t="b">
        <f t="shared" si="783"/>
        <v>1</v>
      </c>
      <c r="AV871" t="b">
        <f t="shared" si="784"/>
        <v>1</v>
      </c>
      <c r="AW871" s="83">
        <f t="shared" si="798"/>
        <v>0</v>
      </c>
      <c r="AX871" s="83">
        <f t="shared" si="799"/>
        <v>0</v>
      </c>
      <c r="AY871" s="72" t="b">
        <f t="shared" si="800"/>
        <v>1</v>
      </c>
    </row>
    <row r="872" spans="1:51" ht="23.25" x14ac:dyDescent="0.35">
      <c r="A872" s="49">
        <v>498</v>
      </c>
      <c r="B872" s="77" t="s">
        <v>607</v>
      </c>
      <c r="C872" s="50" t="s">
        <v>578</v>
      </c>
      <c r="D872" s="51">
        <v>43846</v>
      </c>
      <c r="E872" s="52">
        <v>724.71</v>
      </c>
      <c r="F872" s="53">
        <v>34</v>
      </c>
      <c r="G872" s="52">
        <v>724.71</v>
      </c>
      <c r="H872" s="53">
        <v>34</v>
      </c>
      <c r="I872" s="54" t="s">
        <v>1169</v>
      </c>
      <c r="J872" s="54" t="s">
        <v>1170</v>
      </c>
      <c r="K872" s="55">
        <v>34</v>
      </c>
      <c r="L872" s="55">
        <v>34</v>
      </c>
      <c r="M872" s="56">
        <v>724.71</v>
      </c>
      <c r="N872" s="39"/>
      <c r="O872" s="39"/>
      <c r="P872" s="39"/>
      <c r="Q872" s="56">
        <v>724.71</v>
      </c>
      <c r="R872" s="57"/>
      <c r="S872" s="57"/>
      <c r="T872" s="18">
        <f t="shared" si="802"/>
        <v>78622338.480000004</v>
      </c>
      <c r="U872" s="18">
        <f t="shared" si="794"/>
        <v>56765328.380000003</v>
      </c>
      <c r="V872" s="18">
        <v>0</v>
      </c>
      <c r="W872" s="18">
        <v>0</v>
      </c>
      <c r="X872" s="18">
        <v>0</v>
      </c>
      <c r="Y872" s="18">
        <v>0</v>
      </c>
      <c r="Z872" s="18">
        <f t="shared" si="795"/>
        <v>56765328.380000003</v>
      </c>
      <c r="AA872" s="18">
        <v>0</v>
      </c>
      <c r="AB872" s="18">
        <f t="shared" si="803"/>
        <v>21857010.100000001</v>
      </c>
      <c r="AC872" s="18">
        <v>0</v>
      </c>
      <c r="AD872" s="18">
        <v>0</v>
      </c>
      <c r="AE872" s="18">
        <v>0</v>
      </c>
      <c r="AF872" s="18">
        <v>0</v>
      </c>
      <c r="AG872" s="18">
        <f t="shared" si="797"/>
        <v>21857010.100000001</v>
      </c>
      <c r="AH872" s="18">
        <v>0</v>
      </c>
      <c r="AI872" s="73">
        <v>0.72199999999999998</v>
      </c>
      <c r="AJ872" s="81">
        <f t="shared" si="804"/>
        <v>0.27800000000000002</v>
      </c>
      <c r="AK872" s="23">
        <f t="shared" si="801"/>
        <v>78622338.480000004</v>
      </c>
      <c r="AL872" s="22">
        <f t="shared" si="805"/>
        <v>56765328.380000003</v>
      </c>
      <c r="AM872" s="22">
        <f t="shared" si="806"/>
        <v>21857010.100000001</v>
      </c>
      <c r="AN872" s="74" t="b">
        <f t="shared" si="779"/>
        <v>1</v>
      </c>
      <c r="AO872" s="74" t="b">
        <f t="shared" si="780"/>
        <v>1</v>
      </c>
      <c r="AP872" s="74" t="b">
        <f t="shared" si="781"/>
        <v>1</v>
      </c>
      <c r="AQ872" s="5"/>
      <c r="AR872" s="28" t="s">
        <v>1160</v>
      </c>
      <c r="AS872" s="28" t="s">
        <v>1161</v>
      </c>
      <c r="AT872" t="b">
        <f t="shared" si="782"/>
        <v>1</v>
      </c>
      <c r="AU872" t="b">
        <f t="shared" si="783"/>
        <v>1</v>
      </c>
      <c r="AV872" t="b">
        <f t="shared" si="784"/>
        <v>1</v>
      </c>
      <c r="AW872" s="83">
        <f t="shared" si="798"/>
        <v>0</v>
      </c>
      <c r="AX872" s="83">
        <f t="shared" si="799"/>
        <v>0</v>
      </c>
      <c r="AY872" s="72" t="b">
        <f t="shared" si="800"/>
        <v>1</v>
      </c>
    </row>
    <row r="873" spans="1:51" s="14" customFormat="1" ht="20.25" customHeight="1" x14ac:dyDescent="0.35">
      <c r="A873" s="181" t="s">
        <v>792</v>
      </c>
      <c r="B873" s="181"/>
      <c r="C873" s="181"/>
      <c r="D873" s="181"/>
      <c r="E873" s="58">
        <f>SUM(E874:E890)</f>
        <v>4658.8999999999996</v>
      </c>
      <c r="F873" s="59">
        <f>SUM(F874:F890)</f>
        <v>308</v>
      </c>
      <c r="G873" s="47">
        <f>SUM(G874:G890)</f>
        <v>4658.8999999999996</v>
      </c>
      <c r="H873" s="6">
        <f>SUM(H874:H890)</f>
        <v>308</v>
      </c>
      <c r="I873" s="6"/>
      <c r="J873" s="6"/>
      <c r="K873" s="32">
        <f t="shared" ref="K873:AH873" si="807">SUM(K874:K890)</f>
        <v>308</v>
      </c>
      <c r="L873" s="32">
        <f t="shared" si="807"/>
        <v>308</v>
      </c>
      <c r="M873" s="31">
        <f t="shared" si="807"/>
        <v>4658.8999999999996</v>
      </c>
      <c r="N873" s="32">
        <f t="shared" si="807"/>
        <v>0</v>
      </c>
      <c r="O873" s="32">
        <f t="shared" si="807"/>
        <v>0</v>
      </c>
      <c r="P873" s="32">
        <f t="shared" si="807"/>
        <v>0</v>
      </c>
      <c r="Q873" s="31">
        <f t="shared" si="807"/>
        <v>4658.8999999999996</v>
      </c>
      <c r="R873" s="48">
        <f t="shared" si="807"/>
        <v>0</v>
      </c>
      <c r="S873" s="48">
        <f t="shared" si="807"/>
        <v>0</v>
      </c>
      <c r="T873" s="19">
        <f t="shared" si="807"/>
        <v>505434743.19999999</v>
      </c>
      <c r="U873" s="19">
        <f t="shared" si="807"/>
        <v>385646709.05000001</v>
      </c>
      <c r="V873" s="19">
        <f t="shared" si="807"/>
        <v>50134072.200000003</v>
      </c>
      <c r="W873" s="19">
        <f t="shared" si="807"/>
        <v>0</v>
      </c>
      <c r="X873" s="19">
        <f t="shared" si="807"/>
        <v>0</v>
      </c>
      <c r="Y873" s="19">
        <f t="shared" si="807"/>
        <v>0</v>
      </c>
      <c r="Z873" s="19">
        <f t="shared" si="807"/>
        <v>335512636.85000002</v>
      </c>
      <c r="AA873" s="19">
        <f t="shared" si="807"/>
        <v>0</v>
      </c>
      <c r="AB873" s="19">
        <f t="shared" si="807"/>
        <v>119788034.15000001</v>
      </c>
      <c r="AC873" s="19">
        <f t="shared" si="807"/>
        <v>15572444.439999999</v>
      </c>
      <c r="AD873" s="19">
        <f t="shared" si="807"/>
        <v>0</v>
      </c>
      <c r="AE873" s="19">
        <f t="shared" si="807"/>
        <v>0</v>
      </c>
      <c r="AF873" s="19">
        <f t="shared" si="807"/>
        <v>0</v>
      </c>
      <c r="AG873" s="19">
        <f t="shared" si="807"/>
        <v>104215589.70999999</v>
      </c>
      <c r="AH873" s="19">
        <f t="shared" si="807"/>
        <v>0</v>
      </c>
      <c r="AI873" s="73">
        <v>0.76300000000000001</v>
      </c>
      <c r="AJ873" s="73">
        <f t="shared" ref="AJ873:AJ885" si="808">1-AI873</f>
        <v>0.23699999999999999</v>
      </c>
      <c r="AK873" s="23">
        <f t="shared" si="801"/>
        <v>505434743.19999999</v>
      </c>
      <c r="AL873" s="23">
        <f t="shared" ref="AL873:AL885" si="809">ROUND(AK873*AI873,2)</f>
        <v>385646709.06</v>
      </c>
      <c r="AM873" s="23">
        <f t="shared" ref="AM873:AM885" si="810">AK873-AL873</f>
        <v>119788034.14</v>
      </c>
      <c r="AN873" s="74" t="b">
        <f t="shared" si="779"/>
        <v>1</v>
      </c>
      <c r="AO873" s="74" t="b">
        <f t="shared" si="780"/>
        <v>0</v>
      </c>
      <c r="AP873" s="74" t="b">
        <f t="shared" si="781"/>
        <v>0</v>
      </c>
      <c r="AQ873" s="6"/>
      <c r="AR873" s="29"/>
      <c r="AS873" s="29"/>
      <c r="AT873" t="b">
        <f t="shared" si="782"/>
        <v>1</v>
      </c>
      <c r="AU873" t="b">
        <f t="shared" si="783"/>
        <v>1</v>
      </c>
      <c r="AV873" t="b">
        <f t="shared" si="784"/>
        <v>1</v>
      </c>
      <c r="AW873" s="83">
        <f t="shared" si="798"/>
        <v>0.13</v>
      </c>
      <c r="AX873" s="83">
        <f t="shared" si="799"/>
        <v>0.13</v>
      </c>
      <c r="AY873" s="72" t="b">
        <f t="shared" si="800"/>
        <v>1</v>
      </c>
    </row>
    <row r="874" spans="1:51" ht="45.75" customHeight="1" x14ac:dyDescent="0.35">
      <c r="A874" s="49">
        <v>694</v>
      </c>
      <c r="B874" s="77" t="s">
        <v>793</v>
      </c>
      <c r="C874" s="50">
        <v>3566</v>
      </c>
      <c r="D874" s="51">
        <v>44469</v>
      </c>
      <c r="E874" s="52">
        <v>177.1</v>
      </c>
      <c r="F874" s="53">
        <v>13</v>
      </c>
      <c r="G874" s="52">
        <v>177.1</v>
      </c>
      <c r="H874" s="53">
        <v>13</v>
      </c>
      <c r="I874" s="54" t="s">
        <v>1169</v>
      </c>
      <c r="J874" s="54" t="s">
        <v>1170</v>
      </c>
      <c r="K874" s="55">
        <v>13</v>
      </c>
      <c r="L874" s="55">
        <v>13</v>
      </c>
      <c r="M874" s="56">
        <v>177.1</v>
      </c>
      <c r="N874" s="39"/>
      <c r="O874" s="39"/>
      <c r="P874" s="39"/>
      <c r="Q874" s="56">
        <v>177.1</v>
      </c>
      <c r="R874" s="57"/>
      <c r="S874" s="57"/>
      <c r="T874" s="18">
        <f t="shared" ref="T874:T885" si="811">AK874</f>
        <v>19213224.800000001</v>
      </c>
      <c r="U874" s="18">
        <f t="shared" ref="U874:U890" si="812">T874*AI874</f>
        <v>14659690.52</v>
      </c>
      <c r="V874" s="18">
        <f>U874*0.13</f>
        <v>1905759.77</v>
      </c>
      <c r="W874" s="18">
        <v>0</v>
      </c>
      <c r="X874" s="18">
        <v>0</v>
      </c>
      <c r="Y874" s="18">
        <v>0</v>
      </c>
      <c r="Z874" s="18">
        <f t="shared" ref="Z874:Z890" si="813">U874-V874</f>
        <v>12753930.75</v>
      </c>
      <c r="AA874" s="18">
        <v>0</v>
      </c>
      <c r="AB874" s="18">
        <f t="shared" ref="AB874:AB885" si="814">T874-U874</f>
        <v>4553534.28</v>
      </c>
      <c r="AC874" s="18">
        <f>AB874*0.13</f>
        <v>591959.46</v>
      </c>
      <c r="AD874" s="18">
        <v>0</v>
      </c>
      <c r="AE874" s="18">
        <v>0</v>
      </c>
      <c r="AF874" s="18">
        <v>0</v>
      </c>
      <c r="AG874" s="18">
        <f t="shared" ref="AG874:AG890" si="815">AB874-AC874</f>
        <v>3961574.82</v>
      </c>
      <c r="AH874" s="18">
        <v>0</v>
      </c>
      <c r="AI874" s="73">
        <v>0.76300000000000001</v>
      </c>
      <c r="AJ874" s="81">
        <f t="shared" si="808"/>
        <v>0.23699999999999999</v>
      </c>
      <c r="AK874" s="23">
        <f t="shared" si="801"/>
        <v>19213224.800000001</v>
      </c>
      <c r="AL874" s="22">
        <f t="shared" si="809"/>
        <v>14659690.52</v>
      </c>
      <c r="AM874" s="22">
        <f t="shared" si="810"/>
        <v>4553534.28</v>
      </c>
      <c r="AN874" s="74" t="b">
        <f t="shared" si="779"/>
        <v>1</v>
      </c>
      <c r="AO874" s="74" t="b">
        <f t="shared" si="780"/>
        <v>1</v>
      </c>
      <c r="AP874" s="74" t="b">
        <f t="shared" si="781"/>
        <v>1</v>
      </c>
      <c r="AQ874" s="5"/>
      <c r="AR874" s="28" t="s">
        <v>1160</v>
      </c>
      <c r="AS874" s="28" t="s">
        <v>1161</v>
      </c>
      <c r="AT874" t="b">
        <f t="shared" si="782"/>
        <v>1</v>
      </c>
      <c r="AU874" t="b">
        <f t="shared" si="783"/>
        <v>1</v>
      </c>
      <c r="AV874" t="b">
        <f t="shared" si="784"/>
        <v>1</v>
      </c>
      <c r="AW874" s="83">
        <f t="shared" si="798"/>
        <v>0.13</v>
      </c>
      <c r="AX874" s="83">
        <f t="shared" si="799"/>
        <v>0.13</v>
      </c>
      <c r="AY874" s="72" t="b">
        <f t="shared" si="800"/>
        <v>1</v>
      </c>
    </row>
    <row r="875" spans="1:51" ht="23.25" x14ac:dyDescent="0.35">
      <c r="A875" s="49">
        <v>695</v>
      </c>
      <c r="B875" s="77" t="s">
        <v>794</v>
      </c>
      <c r="C875" s="50">
        <v>3564</v>
      </c>
      <c r="D875" s="51">
        <v>44469</v>
      </c>
      <c r="E875" s="52">
        <v>195</v>
      </c>
      <c r="F875" s="53">
        <v>8</v>
      </c>
      <c r="G875" s="52">
        <v>195</v>
      </c>
      <c r="H875" s="53">
        <v>8</v>
      </c>
      <c r="I875" s="54" t="s">
        <v>1169</v>
      </c>
      <c r="J875" s="54" t="s">
        <v>1170</v>
      </c>
      <c r="K875" s="55">
        <v>8</v>
      </c>
      <c r="L875" s="55">
        <v>8</v>
      </c>
      <c r="M875" s="56">
        <v>195</v>
      </c>
      <c r="N875" s="39"/>
      <c r="O875" s="39"/>
      <c r="P875" s="39"/>
      <c r="Q875" s="56">
        <v>195</v>
      </c>
      <c r="R875" s="57"/>
      <c r="S875" s="57"/>
      <c r="T875" s="18">
        <f t="shared" si="811"/>
        <v>21155160</v>
      </c>
      <c r="U875" s="18">
        <f t="shared" si="812"/>
        <v>16141387.08</v>
      </c>
      <c r="V875" s="18">
        <f t="shared" ref="V875:V890" si="816">U875*0.13</f>
        <v>2098380.3199999998</v>
      </c>
      <c r="W875" s="18">
        <v>0</v>
      </c>
      <c r="X875" s="18">
        <v>0</v>
      </c>
      <c r="Y875" s="18">
        <v>0</v>
      </c>
      <c r="Z875" s="18">
        <f t="shared" si="813"/>
        <v>14043006.76</v>
      </c>
      <c r="AA875" s="18">
        <v>0</v>
      </c>
      <c r="AB875" s="18">
        <f t="shared" si="814"/>
        <v>5013772.92</v>
      </c>
      <c r="AC875" s="18">
        <f t="shared" ref="AC875:AC890" si="817">AB875*0.13</f>
        <v>651790.48</v>
      </c>
      <c r="AD875" s="18">
        <v>0</v>
      </c>
      <c r="AE875" s="18">
        <v>0</v>
      </c>
      <c r="AF875" s="18">
        <v>0</v>
      </c>
      <c r="AG875" s="18">
        <f t="shared" si="815"/>
        <v>4361982.4400000004</v>
      </c>
      <c r="AH875" s="18">
        <v>0</v>
      </c>
      <c r="AI875" s="73">
        <v>0.76300000000000001</v>
      </c>
      <c r="AJ875" s="81">
        <f t="shared" si="808"/>
        <v>0.23699999999999999</v>
      </c>
      <c r="AK875" s="23">
        <f t="shared" si="801"/>
        <v>21155160</v>
      </c>
      <c r="AL875" s="22">
        <f t="shared" si="809"/>
        <v>16141387.08</v>
      </c>
      <c r="AM875" s="22">
        <f t="shared" si="810"/>
        <v>5013772.92</v>
      </c>
      <c r="AN875" s="74" t="b">
        <f t="shared" si="779"/>
        <v>1</v>
      </c>
      <c r="AO875" s="74" t="b">
        <f t="shared" si="780"/>
        <v>1</v>
      </c>
      <c r="AP875" s="74" t="b">
        <f t="shared" si="781"/>
        <v>1</v>
      </c>
      <c r="AQ875" s="5"/>
      <c r="AR875" s="28" t="s">
        <v>1160</v>
      </c>
      <c r="AS875" s="28" t="s">
        <v>1161</v>
      </c>
      <c r="AT875" t="b">
        <f t="shared" si="782"/>
        <v>1</v>
      </c>
      <c r="AU875" t="b">
        <f t="shared" si="783"/>
        <v>1</v>
      </c>
      <c r="AV875" t="b">
        <f t="shared" si="784"/>
        <v>1</v>
      </c>
      <c r="AW875" s="83">
        <f t="shared" si="798"/>
        <v>0.13</v>
      </c>
      <c r="AX875" s="83">
        <f t="shared" si="799"/>
        <v>0.13</v>
      </c>
      <c r="AY875" s="72" t="b">
        <f t="shared" si="800"/>
        <v>1</v>
      </c>
    </row>
    <row r="876" spans="1:51" ht="23.25" x14ac:dyDescent="0.35">
      <c r="A876" s="49">
        <v>696</v>
      </c>
      <c r="B876" s="77" t="s">
        <v>795</v>
      </c>
      <c r="C876" s="50">
        <v>1170</v>
      </c>
      <c r="D876" s="51">
        <v>43418</v>
      </c>
      <c r="E876" s="52">
        <v>400.7</v>
      </c>
      <c r="F876" s="53">
        <v>28</v>
      </c>
      <c r="G876" s="52">
        <v>400.7</v>
      </c>
      <c r="H876" s="53">
        <v>28</v>
      </c>
      <c r="I876" s="54" t="s">
        <v>1169</v>
      </c>
      <c r="J876" s="54" t="s">
        <v>1170</v>
      </c>
      <c r="K876" s="55">
        <v>28</v>
      </c>
      <c r="L876" s="55">
        <v>28</v>
      </c>
      <c r="M876" s="56">
        <v>400.7</v>
      </c>
      <c r="N876" s="39"/>
      <c r="O876" s="39"/>
      <c r="P876" s="39"/>
      <c r="Q876" s="56">
        <v>400.7</v>
      </c>
      <c r="R876" s="57"/>
      <c r="S876" s="57"/>
      <c r="T876" s="18">
        <f t="shared" si="811"/>
        <v>43471141.600000001</v>
      </c>
      <c r="U876" s="18">
        <f t="shared" si="812"/>
        <v>33168481.039999999</v>
      </c>
      <c r="V876" s="18">
        <f t="shared" si="816"/>
        <v>4311902.54</v>
      </c>
      <c r="W876" s="18">
        <v>0</v>
      </c>
      <c r="X876" s="18">
        <v>0</v>
      </c>
      <c r="Y876" s="18">
        <v>0</v>
      </c>
      <c r="Z876" s="18">
        <f t="shared" si="813"/>
        <v>28856578.5</v>
      </c>
      <c r="AA876" s="18">
        <v>0</v>
      </c>
      <c r="AB876" s="18">
        <f t="shared" si="814"/>
        <v>10302660.560000001</v>
      </c>
      <c r="AC876" s="18">
        <f t="shared" si="817"/>
        <v>1339345.8700000001</v>
      </c>
      <c r="AD876" s="18">
        <v>0</v>
      </c>
      <c r="AE876" s="18">
        <v>0</v>
      </c>
      <c r="AF876" s="18">
        <v>0</v>
      </c>
      <c r="AG876" s="18">
        <f t="shared" si="815"/>
        <v>8963314.6899999995</v>
      </c>
      <c r="AH876" s="18">
        <v>0</v>
      </c>
      <c r="AI876" s="73">
        <v>0.76300000000000001</v>
      </c>
      <c r="AJ876" s="81">
        <f t="shared" si="808"/>
        <v>0.23699999999999999</v>
      </c>
      <c r="AK876" s="23">
        <f t="shared" si="801"/>
        <v>43471141.600000001</v>
      </c>
      <c r="AL876" s="22">
        <f t="shared" si="809"/>
        <v>33168481.039999999</v>
      </c>
      <c r="AM876" s="22">
        <f t="shared" si="810"/>
        <v>10302660.560000001</v>
      </c>
      <c r="AN876" s="74" t="b">
        <f t="shared" si="779"/>
        <v>1</v>
      </c>
      <c r="AO876" s="74" t="b">
        <f t="shared" si="780"/>
        <v>1</v>
      </c>
      <c r="AP876" s="74" t="b">
        <f t="shared" si="781"/>
        <v>1</v>
      </c>
      <c r="AQ876" s="5"/>
      <c r="AR876" s="28" t="s">
        <v>1160</v>
      </c>
      <c r="AS876" s="28" t="s">
        <v>1161</v>
      </c>
      <c r="AT876" t="b">
        <f t="shared" si="782"/>
        <v>1</v>
      </c>
      <c r="AU876" t="b">
        <f t="shared" si="783"/>
        <v>1</v>
      </c>
      <c r="AV876" t="b">
        <f t="shared" si="784"/>
        <v>1</v>
      </c>
      <c r="AW876" s="83">
        <f t="shared" si="798"/>
        <v>0.13</v>
      </c>
      <c r="AX876" s="83">
        <f t="shared" si="799"/>
        <v>0.13</v>
      </c>
      <c r="AY876" s="72" t="b">
        <f t="shared" si="800"/>
        <v>1</v>
      </c>
    </row>
    <row r="877" spans="1:51" ht="23.25" x14ac:dyDescent="0.35">
      <c r="A877" s="49">
        <v>697</v>
      </c>
      <c r="B877" s="77" t="s">
        <v>796</v>
      </c>
      <c r="C877" s="50">
        <v>732</v>
      </c>
      <c r="D877" s="51">
        <v>43376</v>
      </c>
      <c r="E877" s="52">
        <v>171.5</v>
      </c>
      <c r="F877" s="53">
        <v>19</v>
      </c>
      <c r="G877" s="52">
        <v>171.5</v>
      </c>
      <c r="H877" s="53">
        <v>19</v>
      </c>
      <c r="I877" s="54" t="s">
        <v>1169</v>
      </c>
      <c r="J877" s="54" t="s">
        <v>1170</v>
      </c>
      <c r="K877" s="55">
        <v>19</v>
      </c>
      <c r="L877" s="55">
        <v>19</v>
      </c>
      <c r="M877" s="56">
        <v>171.5</v>
      </c>
      <c r="N877" s="39"/>
      <c r="O877" s="39"/>
      <c r="P877" s="39"/>
      <c r="Q877" s="56">
        <v>171.5</v>
      </c>
      <c r="R877" s="57"/>
      <c r="S877" s="57"/>
      <c r="T877" s="18">
        <f t="shared" si="811"/>
        <v>18605692</v>
      </c>
      <c r="U877" s="18">
        <f t="shared" si="812"/>
        <v>14196143</v>
      </c>
      <c r="V877" s="18">
        <f t="shared" si="816"/>
        <v>1845498.59</v>
      </c>
      <c r="W877" s="18">
        <v>0</v>
      </c>
      <c r="X877" s="18">
        <v>0</v>
      </c>
      <c r="Y877" s="18">
        <v>0</v>
      </c>
      <c r="Z877" s="18">
        <f t="shared" si="813"/>
        <v>12350644.41</v>
      </c>
      <c r="AA877" s="18">
        <v>0</v>
      </c>
      <c r="AB877" s="18">
        <f t="shared" si="814"/>
        <v>4409549</v>
      </c>
      <c r="AC877" s="18">
        <f t="shared" si="817"/>
        <v>573241.37</v>
      </c>
      <c r="AD877" s="18">
        <v>0</v>
      </c>
      <c r="AE877" s="18">
        <v>0</v>
      </c>
      <c r="AF877" s="18">
        <v>0</v>
      </c>
      <c r="AG877" s="18">
        <f t="shared" si="815"/>
        <v>3836307.63</v>
      </c>
      <c r="AH877" s="18">
        <v>0</v>
      </c>
      <c r="AI877" s="73">
        <v>0.76300000000000001</v>
      </c>
      <c r="AJ877" s="81">
        <f t="shared" si="808"/>
        <v>0.23699999999999999</v>
      </c>
      <c r="AK877" s="23">
        <f t="shared" si="801"/>
        <v>18605692</v>
      </c>
      <c r="AL877" s="22">
        <f t="shared" si="809"/>
        <v>14196143</v>
      </c>
      <c r="AM877" s="22">
        <f t="shared" si="810"/>
        <v>4409549</v>
      </c>
      <c r="AN877" s="74" t="b">
        <f t="shared" si="779"/>
        <v>1</v>
      </c>
      <c r="AO877" s="74" t="b">
        <f t="shared" si="780"/>
        <v>1</v>
      </c>
      <c r="AP877" s="74" t="b">
        <f t="shared" si="781"/>
        <v>1</v>
      </c>
      <c r="AQ877" s="5"/>
      <c r="AR877" s="28" t="s">
        <v>1160</v>
      </c>
      <c r="AS877" s="28" t="s">
        <v>1161</v>
      </c>
      <c r="AT877" t="b">
        <f t="shared" si="782"/>
        <v>1</v>
      </c>
      <c r="AU877" t="b">
        <f t="shared" si="783"/>
        <v>1</v>
      </c>
      <c r="AV877" t="b">
        <f t="shared" si="784"/>
        <v>1</v>
      </c>
      <c r="AW877" s="83">
        <f t="shared" si="798"/>
        <v>0.13</v>
      </c>
      <c r="AX877" s="83">
        <f t="shared" si="799"/>
        <v>0.13</v>
      </c>
      <c r="AY877" s="72" t="b">
        <f t="shared" si="800"/>
        <v>1</v>
      </c>
    </row>
    <row r="878" spans="1:51" ht="23.25" x14ac:dyDescent="0.35">
      <c r="A878" s="49">
        <v>698</v>
      </c>
      <c r="B878" s="77" t="s">
        <v>797</v>
      </c>
      <c r="C878" s="50">
        <v>173</v>
      </c>
      <c r="D878" s="51">
        <v>43028</v>
      </c>
      <c r="E878" s="52">
        <v>487.6</v>
      </c>
      <c r="F878" s="53">
        <v>38</v>
      </c>
      <c r="G878" s="52">
        <v>487.6</v>
      </c>
      <c r="H878" s="53">
        <v>38</v>
      </c>
      <c r="I878" s="54" t="s">
        <v>1169</v>
      </c>
      <c r="J878" s="54" t="s">
        <v>1170</v>
      </c>
      <c r="K878" s="55">
        <v>38</v>
      </c>
      <c r="L878" s="55">
        <v>38</v>
      </c>
      <c r="M878" s="56">
        <v>487.6</v>
      </c>
      <c r="N878" s="39"/>
      <c r="O878" s="39"/>
      <c r="P878" s="39"/>
      <c r="Q878" s="56">
        <v>487.6</v>
      </c>
      <c r="R878" s="57"/>
      <c r="S878" s="57"/>
      <c r="T878" s="18">
        <f t="shared" si="811"/>
        <v>52898748.799999997</v>
      </c>
      <c r="U878" s="18">
        <f t="shared" si="812"/>
        <v>40361745.329999998</v>
      </c>
      <c r="V878" s="18">
        <f t="shared" si="816"/>
        <v>5247026.8899999997</v>
      </c>
      <c r="W878" s="18">
        <v>0</v>
      </c>
      <c r="X878" s="18">
        <v>0</v>
      </c>
      <c r="Y878" s="18">
        <v>0</v>
      </c>
      <c r="Z878" s="18">
        <f t="shared" si="813"/>
        <v>35114718.439999998</v>
      </c>
      <c r="AA878" s="18">
        <v>0</v>
      </c>
      <c r="AB878" s="18">
        <f t="shared" si="814"/>
        <v>12537003.470000001</v>
      </c>
      <c r="AC878" s="18">
        <f t="shared" si="817"/>
        <v>1629810.45</v>
      </c>
      <c r="AD878" s="18">
        <v>0</v>
      </c>
      <c r="AE878" s="18">
        <v>0</v>
      </c>
      <c r="AF878" s="18">
        <v>0</v>
      </c>
      <c r="AG878" s="18">
        <f t="shared" si="815"/>
        <v>10907193.02</v>
      </c>
      <c r="AH878" s="18">
        <v>0</v>
      </c>
      <c r="AI878" s="73">
        <v>0.76300000000000001</v>
      </c>
      <c r="AJ878" s="81">
        <f t="shared" si="808"/>
        <v>0.23699999999999999</v>
      </c>
      <c r="AK878" s="23">
        <f t="shared" si="801"/>
        <v>52898748.799999997</v>
      </c>
      <c r="AL878" s="22">
        <f t="shared" si="809"/>
        <v>40361745.329999998</v>
      </c>
      <c r="AM878" s="22">
        <f t="shared" si="810"/>
        <v>12537003.470000001</v>
      </c>
      <c r="AN878" s="74" t="b">
        <f t="shared" si="779"/>
        <v>1</v>
      </c>
      <c r="AO878" s="74" t="b">
        <f t="shared" si="780"/>
        <v>1</v>
      </c>
      <c r="AP878" s="74" t="b">
        <f t="shared" si="781"/>
        <v>1</v>
      </c>
      <c r="AQ878" s="5"/>
      <c r="AR878" s="28" t="s">
        <v>1160</v>
      </c>
      <c r="AS878" s="28" t="s">
        <v>1161</v>
      </c>
      <c r="AT878" t="b">
        <f t="shared" si="782"/>
        <v>1</v>
      </c>
      <c r="AU878" t="b">
        <f t="shared" si="783"/>
        <v>1</v>
      </c>
      <c r="AV878" t="b">
        <f t="shared" si="784"/>
        <v>1</v>
      </c>
      <c r="AW878" s="83">
        <f t="shared" si="798"/>
        <v>0.13</v>
      </c>
      <c r="AX878" s="83">
        <f t="shared" si="799"/>
        <v>0.13</v>
      </c>
      <c r="AY878" s="72" t="b">
        <f t="shared" si="800"/>
        <v>1</v>
      </c>
    </row>
    <row r="879" spans="1:51" ht="23.25" x14ac:dyDescent="0.35">
      <c r="A879" s="49">
        <v>699</v>
      </c>
      <c r="B879" s="77" t="s">
        <v>798</v>
      </c>
      <c r="C879" s="50">
        <v>186</v>
      </c>
      <c r="D879" s="51">
        <v>43055</v>
      </c>
      <c r="E879" s="52">
        <v>492.8</v>
      </c>
      <c r="F879" s="53">
        <v>26</v>
      </c>
      <c r="G879" s="52">
        <v>492.8</v>
      </c>
      <c r="H879" s="53">
        <v>26</v>
      </c>
      <c r="I879" s="54" t="s">
        <v>1169</v>
      </c>
      <c r="J879" s="54" t="s">
        <v>1170</v>
      </c>
      <c r="K879" s="55">
        <v>26</v>
      </c>
      <c r="L879" s="55">
        <v>26</v>
      </c>
      <c r="M879" s="56">
        <v>492.8</v>
      </c>
      <c r="N879" s="39"/>
      <c r="O879" s="39"/>
      <c r="P879" s="39"/>
      <c r="Q879" s="56">
        <v>492.8</v>
      </c>
      <c r="R879" s="57"/>
      <c r="S879" s="57"/>
      <c r="T879" s="18">
        <f t="shared" si="811"/>
        <v>53462886.399999999</v>
      </c>
      <c r="U879" s="18">
        <f t="shared" si="812"/>
        <v>40792182.32</v>
      </c>
      <c r="V879" s="18">
        <f t="shared" si="816"/>
        <v>5302983.7</v>
      </c>
      <c r="W879" s="18">
        <v>0</v>
      </c>
      <c r="X879" s="18">
        <v>0</v>
      </c>
      <c r="Y879" s="18">
        <v>0</v>
      </c>
      <c r="Z879" s="18">
        <f t="shared" si="813"/>
        <v>35489198.619999997</v>
      </c>
      <c r="AA879" s="18">
        <v>0</v>
      </c>
      <c r="AB879" s="18">
        <f t="shared" si="814"/>
        <v>12670704.08</v>
      </c>
      <c r="AC879" s="18">
        <f t="shared" si="817"/>
        <v>1647191.53</v>
      </c>
      <c r="AD879" s="18">
        <v>0</v>
      </c>
      <c r="AE879" s="18">
        <v>0</v>
      </c>
      <c r="AF879" s="18">
        <v>0</v>
      </c>
      <c r="AG879" s="18">
        <f t="shared" si="815"/>
        <v>11023512.550000001</v>
      </c>
      <c r="AH879" s="18">
        <v>0</v>
      </c>
      <c r="AI879" s="73">
        <v>0.76300000000000001</v>
      </c>
      <c r="AJ879" s="81">
        <f t="shared" si="808"/>
        <v>0.23699999999999999</v>
      </c>
      <c r="AK879" s="23">
        <f t="shared" si="801"/>
        <v>53462886.399999999</v>
      </c>
      <c r="AL879" s="22">
        <f t="shared" si="809"/>
        <v>40792182.32</v>
      </c>
      <c r="AM879" s="22">
        <f t="shared" si="810"/>
        <v>12670704.08</v>
      </c>
      <c r="AN879" s="74" t="b">
        <f t="shared" si="779"/>
        <v>1</v>
      </c>
      <c r="AO879" s="74" t="b">
        <f t="shared" si="780"/>
        <v>1</v>
      </c>
      <c r="AP879" s="74" t="b">
        <f t="shared" si="781"/>
        <v>1</v>
      </c>
      <c r="AQ879" s="5"/>
      <c r="AR879" s="28" t="s">
        <v>1160</v>
      </c>
      <c r="AS879" s="28" t="s">
        <v>1161</v>
      </c>
      <c r="AT879" t="b">
        <f t="shared" si="782"/>
        <v>1</v>
      </c>
      <c r="AU879" t="b">
        <f t="shared" si="783"/>
        <v>1</v>
      </c>
      <c r="AV879" t="b">
        <f t="shared" si="784"/>
        <v>1</v>
      </c>
      <c r="AW879" s="83">
        <f t="shared" si="798"/>
        <v>0.13</v>
      </c>
      <c r="AX879" s="83">
        <f t="shared" si="799"/>
        <v>0.13</v>
      </c>
      <c r="AY879" s="72" t="b">
        <f t="shared" si="800"/>
        <v>1</v>
      </c>
    </row>
    <row r="880" spans="1:51" ht="23.25" x14ac:dyDescent="0.35">
      <c r="A880" s="49">
        <v>700</v>
      </c>
      <c r="B880" s="77" t="s">
        <v>799</v>
      </c>
      <c r="C880" s="50">
        <v>85</v>
      </c>
      <c r="D880" s="51">
        <v>42920</v>
      </c>
      <c r="E880" s="52">
        <v>338.5</v>
      </c>
      <c r="F880" s="53">
        <v>19</v>
      </c>
      <c r="G880" s="52">
        <v>338.5</v>
      </c>
      <c r="H880" s="53">
        <v>19</v>
      </c>
      <c r="I880" s="54" t="s">
        <v>1169</v>
      </c>
      <c r="J880" s="54" t="s">
        <v>1170</v>
      </c>
      <c r="K880" s="55">
        <v>19</v>
      </c>
      <c r="L880" s="55">
        <v>19</v>
      </c>
      <c r="M880" s="56">
        <v>338.5</v>
      </c>
      <c r="N880" s="39"/>
      <c r="O880" s="39"/>
      <c r="P880" s="39"/>
      <c r="Q880" s="56">
        <v>338.5</v>
      </c>
      <c r="R880" s="57"/>
      <c r="S880" s="57"/>
      <c r="T880" s="18">
        <f t="shared" si="811"/>
        <v>36723188</v>
      </c>
      <c r="U880" s="18">
        <f t="shared" si="812"/>
        <v>28019792.440000001</v>
      </c>
      <c r="V880" s="18">
        <f t="shared" si="816"/>
        <v>3642573.02</v>
      </c>
      <c r="W880" s="18">
        <v>0</v>
      </c>
      <c r="X880" s="18">
        <v>0</v>
      </c>
      <c r="Y880" s="18">
        <v>0</v>
      </c>
      <c r="Z880" s="18">
        <f t="shared" si="813"/>
        <v>24377219.420000002</v>
      </c>
      <c r="AA880" s="18">
        <v>0</v>
      </c>
      <c r="AB880" s="18">
        <f t="shared" si="814"/>
        <v>8703395.5600000005</v>
      </c>
      <c r="AC880" s="18">
        <f t="shared" si="817"/>
        <v>1131441.42</v>
      </c>
      <c r="AD880" s="18">
        <v>0</v>
      </c>
      <c r="AE880" s="18">
        <v>0</v>
      </c>
      <c r="AF880" s="18">
        <v>0</v>
      </c>
      <c r="AG880" s="18">
        <f t="shared" si="815"/>
        <v>7571954.1399999997</v>
      </c>
      <c r="AH880" s="18">
        <v>0</v>
      </c>
      <c r="AI880" s="73">
        <v>0.76300000000000001</v>
      </c>
      <c r="AJ880" s="81">
        <f t="shared" si="808"/>
        <v>0.23699999999999999</v>
      </c>
      <c r="AK880" s="23">
        <f t="shared" si="801"/>
        <v>36723188</v>
      </c>
      <c r="AL880" s="22">
        <f t="shared" si="809"/>
        <v>28019792.440000001</v>
      </c>
      <c r="AM880" s="22">
        <f t="shared" si="810"/>
        <v>8703395.5600000005</v>
      </c>
      <c r="AN880" s="74" t="b">
        <f t="shared" si="779"/>
        <v>1</v>
      </c>
      <c r="AO880" s="74" t="b">
        <f t="shared" si="780"/>
        <v>1</v>
      </c>
      <c r="AP880" s="74" t="b">
        <f t="shared" si="781"/>
        <v>1</v>
      </c>
      <c r="AQ880" s="5"/>
      <c r="AR880" s="28" t="s">
        <v>1160</v>
      </c>
      <c r="AS880" s="28" t="s">
        <v>1161</v>
      </c>
      <c r="AT880" t="b">
        <f t="shared" si="782"/>
        <v>1</v>
      </c>
      <c r="AU880" t="b">
        <f t="shared" si="783"/>
        <v>1</v>
      </c>
      <c r="AV880" t="b">
        <f t="shared" si="784"/>
        <v>1</v>
      </c>
      <c r="AW880" s="83">
        <f t="shared" si="798"/>
        <v>0.13</v>
      </c>
      <c r="AX880" s="83">
        <f t="shared" si="799"/>
        <v>0.13</v>
      </c>
      <c r="AY880" s="72" t="b">
        <f t="shared" si="800"/>
        <v>1</v>
      </c>
    </row>
    <row r="881" spans="1:51" ht="23.25" x14ac:dyDescent="0.35">
      <c r="A881" s="49">
        <v>701</v>
      </c>
      <c r="B881" s="77" t="s">
        <v>800</v>
      </c>
      <c r="C881" s="50">
        <v>3</v>
      </c>
      <c r="D881" s="51">
        <v>42761</v>
      </c>
      <c r="E881" s="52">
        <v>121.5</v>
      </c>
      <c r="F881" s="53">
        <v>6</v>
      </c>
      <c r="G881" s="52">
        <v>121.5</v>
      </c>
      <c r="H881" s="53">
        <v>6</v>
      </c>
      <c r="I881" s="54" t="s">
        <v>1169</v>
      </c>
      <c r="J881" s="54" t="s">
        <v>1170</v>
      </c>
      <c r="K881" s="55">
        <v>6</v>
      </c>
      <c r="L881" s="55">
        <v>6</v>
      </c>
      <c r="M881" s="56">
        <v>121.5</v>
      </c>
      <c r="N881" s="39"/>
      <c r="O881" s="39"/>
      <c r="P881" s="39"/>
      <c r="Q881" s="56">
        <v>121.5</v>
      </c>
      <c r="R881" s="57"/>
      <c r="S881" s="57"/>
      <c r="T881" s="18">
        <f t="shared" si="811"/>
        <v>13181292</v>
      </c>
      <c r="U881" s="18">
        <f t="shared" si="812"/>
        <v>10057325.800000001</v>
      </c>
      <c r="V881" s="18">
        <f t="shared" si="816"/>
        <v>1307452.3500000001</v>
      </c>
      <c r="W881" s="18">
        <v>0</v>
      </c>
      <c r="X881" s="18">
        <v>0</v>
      </c>
      <c r="Y881" s="18">
        <v>0</v>
      </c>
      <c r="Z881" s="18">
        <f t="shared" si="813"/>
        <v>8749873.4499999993</v>
      </c>
      <c r="AA881" s="18">
        <v>0</v>
      </c>
      <c r="AB881" s="18">
        <f t="shared" si="814"/>
        <v>3123966.2</v>
      </c>
      <c r="AC881" s="18">
        <f t="shared" si="817"/>
        <v>406115.61</v>
      </c>
      <c r="AD881" s="18">
        <v>0</v>
      </c>
      <c r="AE881" s="18">
        <v>0</v>
      </c>
      <c r="AF881" s="18">
        <v>0</v>
      </c>
      <c r="AG881" s="18">
        <f t="shared" si="815"/>
        <v>2717850.59</v>
      </c>
      <c r="AH881" s="18">
        <v>0</v>
      </c>
      <c r="AI881" s="73">
        <v>0.76300000000000001</v>
      </c>
      <c r="AJ881" s="81">
        <f t="shared" si="808"/>
        <v>0.23699999999999999</v>
      </c>
      <c r="AK881" s="23">
        <f t="shared" si="801"/>
        <v>13181292</v>
      </c>
      <c r="AL881" s="22">
        <f t="shared" si="809"/>
        <v>10057325.800000001</v>
      </c>
      <c r="AM881" s="22">
        <f t="shared" si="810"/>
        <v>3123966.2</v>
      </c>
      <c r="AN881" s="74" t="b">
        <f t="shared" si="779"/>
        <v>1</v>
      </c>
      <c r="AO881" s="74" t="b">
        <f t="shared" si="780"/>
        <v>1</v>
      </c>
      <c r="AP881" s="74" t="b">
        <f t="shared" si="781"/>
        <v>1</v>
      </c>
      <c r="AQ881" s="5"/>
      <c r="AR881" s="28" t="s">
        <v>1160</v>
      </c>
      <c r="AS881" s="28" t="s">
        <v>1161</v>
      </c>
      <c r="AT881" t="b">
        <f t="shared" si="782"/>
        <v>1</v>
      </c>
      <c r="AU881" t="b">
        <f t="shared" si="783"/>
        <v>1</v>
      </c>
      <c r="AV881" t="b">
        <f t="shared" si="784"/>
        <v>1</v>
      </c>
      <c r="AW881" s="83">
        <f t="shared" si="798"/>
        <v>0.13</v>
      </c>
      <c r="AX881" s="83">
        <f t="shared" si="799"/>
        <v>0.13</v>
      </c>
      <c r="AY881" s="72" t="b">
        <f t="shared" si="800"/>
        <v>1</v>
      </c>
    </row>
    <row r="882" spans="1:51" ht="23.25" x14ac:dyDescent="0.35">
      <c r="A882" s="49">
        <v>702</v>
      </c>
      <c r="B882" s="77" t="s">
        <v>801</v>
      </c>
      <c r="C882" s="50">
        <v>78</v>
      </c>
      <c r="D882" s="51">
        <v>43260</v>
      </c>
      <c r="E882" s="52">
        <v>448.1</v>
      </c>
      <c r="F882" s="53">
        <v>16</v>
      </c>
      <c r="G882" s="52">
        <v>448.1</v>
      </c>
      <c r="H882" s="53">
        <v>16</v>
      </c>
      <c r="I882" s="54" t="s">
        <v>1169</v>
      </c>
      <c r="J882" s="54" t="s">
        <v>1170</v>
      </c>
      <c r="K882" s="55">
        <v>16</v>
      </c>
      <c r="L882" s="55">
        <v>16</v>
      </c>
      <c r="M882" s="56">
        <v>448.1</v>
      </c>
      <c r="N882" s="39"/>
      <c r="O882" s="39"/>
      <c r="P882" s="39"/>
      <c r="Q882" s="56">
        <v>448.1</v>
      </c>
      <c r="R882" s="57"/>
      <c r="S882" s="57"/>
      <c r="T882" s="18">
        <f t="shared" si="811"/>
        <v>48613472.799999997</v>
      </c>
      <c r="U882" s="18">
        <f t="shared" si="812"/>
        <v>37092079.75</v>
      </c>
      <c r="V882" s="18">
        <f t="shared" si="816"/>
        <v>4821970.37</v>
      </c>
      <c r="W882" s="18">
        <v>0</v>
      </c>
      <c r="X882" s="18">
        <v>0</v>
      </c>
      <c r="Y882" s="18">
        <v>0</v>
      </c>
      <c r="Z882" s="18">
        <f t="shared" si="813"/>
        <v>32270109.379999999</v>
      </c>
      <c r="AA882" s="18">
        <v>0</v>
      </c>
      <c r="AB882" s="18">
        <f t="shared" si="814"/>
        <v>11521393.050000001</v>
      </c>
      <c r="AC882" s="18">
        <f t="shared" si="817"/>
        <v>1497781.1</v>
      </c>
      <c r="AD882" s="18">
        <v>0</v>
      </c>
      <c r="AE882" s="18">
        <v>0</v>
      </c>
      <c r="AF882" s="18">
        <v>0</v>
      </c>
      <c r="AG882" s="18">
        <f t="shared" si="815"/>
        <v>10023611.949999999</v>
      </c>
      <c r="AH882" s="18">
        <v>0</v>
      </c>
      <c r="AI882" s="73">
        <v>0.76300000000000001</v>
      </c>
      <c r="AJ882" s="81">
        <f t="shared" si="808"/>
        <v>0.23699999999999999</v>
      </c>
      <c r="AK882" s="23">
        <f t="shared" si="801"/>
        <v>48613472.799999997</v>
      </c>
      <c r="AL882" s="22">
        <f t="shared" si="809"/>
        <v>37092079.75</v>
      </c>
      <c r="AM882" s="22">
        <f t="shared" si="810"/>
        <v>11521393.050000001</v>
      </c>
      <c r="AN882" s="74" t="b">
        <f t="shared" si="779"/>
        <v>1</v>
      </c>
      <c r="AO882" s="74" t="b">
        <f t="shared" si="780"/>
        <v>1</v>
      </c>
      <c r="AP882" s="74" t="b">
        <f t="shared" si="781"/>
        <v>1</v>
      </c>
      <c r="AQ882" s="5"/>
      <c r="AR882" s="28" t="s">
        <v>1160</v>
      </c>
      <c r="AS882" s="28" t="s">
        <v>1161</v>
      </c>
      <c r="AT882" t="b">
        <f t="shared" si="782"/>
        <v>1</v>
      </c>
      <c r="AU882" t="b">
        <f t="shared" si="783"/>
        <v>1</v>
      </c>
      <c r="AV882" t="b">
        <f t="shared" si="784"/>
        <v>1</v>
      </c>
      <c r="AW882" s="83">
        <f t="shared" si="798"/>
        <v>0.13</v>
      </c>
      <c r="AX882" s="83">
        <f t="shared" si="799"/>
        <v>0.13</v>
      </c>
      <c r="AY882" s="72" t="b">
        <f t="shared" si="800"/>
        <v>1</v>
      </c>
    </row>
    <row r="883" spans="1:51" ht="49.5" customHeight="1" x14ac:dyDescent="0.35">
      <c r="A883" s="49">
        <v>703</v>
      </c>
      <c r="B883" s="77" t="s">
        <v>802</v>
      </c>
      <c r="C883" s="50">
        <v>3567</v>
      </c>
      <c r="D883" s="51">
        <v>44469</v>
      </c>
      <c r="E883" s="52">
        <v>223.2</v>
      </c>
      <c r="F883" s="53">
        <v>15</v>
      </c>
      <c r="G883" s="52">
        <v>223.2</v>
      </c>
      <c r="H883" s="53">
        <v>15</v>
      </c>
      <c r="I883" s="54" t="s">
        <v>1169</v>
      </c>
      <c r="J883" s="54" t="s">
        <v>1170</v>
      </c>
      <c r="K883" s="55">
        <v>15</v>
      </c>
      <c r="L883" s="55">
        <v>15</v>
      </c>
      <c r="M883" s="56">
        <v>223.2</v>
      </c>
      <c r="N883" s="39"/>
      <c r="O883" s="39"/>
      <c r="P883" s="39"/>
      <c r="Q883" s="56">
        <v>223.2</v>
      </c>
      <c r="R883" s="57"/>
      <c r="S883" s="57"/>
      <c r="T883" s="18">
        <f t="shared" si="811"/>
        <v>24214521.600000001</v>
      </c>
      <c r="U883" s="18">
        <f t="shared" si="812"/>
        <v>18475679.98</v>
      </c>
      <c r="V883" s="18">
        <f t="shared" si="816"/>
        <v>2401838.4</v>
      </c>
      <c r="W883" s="18">
        <v>0</v>
      </c>
      <c r="X883" s="18">
        <v>0</v>
      </c>
      <c r="Y883" s="18">
        <v>0</v>
      </c>
      <c r="Z883" s="18">
        <f t="shared" si="813"/>
        <v>16073841.58</v>
      </c>
      <c r="AA883" s="18">
        <v>0</v>
      </c>
      <c r="AB883" s="18">
        <f t="shared" si="814"/>
        <v>5738841.6200000001</v>
      </c>
      <c r="AC883" s="18">
        <f t="shared" si="817"/>
        <v>746049.41</v>
      </c>
      <c r="AD883" s="18">
        <v>0</v>
      </c>
      <c r="AE883" s="18">
        <v>0</v>
      </c>
      <c r="AF883" s="18">
        <v>0</v>
      </c>
      <c r="AG883" s="18">
        <f t="shared" si="815"/>
        <v>4992792.21</v>
      </c>
      <c r="AH883" s="18">
        <v>0</v>
      </c>
      <c r="AI883" s="73">
        <v>0.76300000000000001</v>
      </c>
      <c r="AJ883" s="81">
        <f t="shared" si="808"/>
        <v>0.23699999999999999</v>
      </c>
      <c r="AK883" s="23">
        <f t="shared" si="801"/>
        <v>24214521.600000001</v>
      </c>
      <c r="AL883" s="22">
        <f t="shared" si="809"/>
        <v>18475679.98</v>
      </c>
      <c r="AM883" s="22">
        <f t="shared" si="810"/>
        <v>5738841.6200000001</v>
      </c>
      <c r="AN883" s="74" t="b">
        <f t="shared" si="779"/>
        <v>1</v>
      </c>
      <c r="AO883" s="74" t="b">
        <f t="shared" si="780"/>
        <v>1</v>
      </c>
      <c r="AP883" s="74" t="b">
        <f t="shared" si="781"/>
        <v>1</v>
      </c>
      <c r="AQ883" s="5"/>
      <c r="AR883" s="28" t="s">
        <v>1160</v>
      </c>
      <c r="AS883" s="28" t="s">
        <v>1161</v>
      </c>
      <c r="AT883" t="b">
        <f t="shared" si="782"/>
        <v>1</v>
      </c>
      <c r="AU883" t="b">
        <f t="shared" si="783"/>
        <v>1</v>
      </c>
      <c r="AV883" t="b">
        <f t="shared" si="784"/>
        <v>1</v>
      </c>
      <c r="AW883" s="83">
        <f t="shared" si="798"/>
        <v>0.13</v>
      </c>
      <c r="AX883" s="83">
        <f t="shared" si="799"/>
        <v>0.13</v>
      </c>
      <c r="AY883" s="72" t="b">
        <f t="shared" si="800"/>
        <v>1</v>
      </c>
    </row>
    <row r="884" spans="1:51" ht="49.5" customHeight="1" x14ac:dyDescent="0.35">
      <c r="A884" s="49">
        <v>704</v>
      </c>
      <c r="B884" s="77" t="s">
        <v>803</v>
      </c>
      <c r="C884" s="50">
        <v>155</v>
      </c>
      <c r="D884" s="51">
        <v>43031</v>
      </c>
      <c r="E884" s="52">
        <v>174.2</v>
      </c>
      <c r="F884" s="53">
        <v>8</v>
      </c>
      <c r="G884" s="52">
        <v>174.2</v>
      </c>
      <c r="H884" s="53">
        <v>8</v>
      </c>
      <c r="I884" s="54" t="s">
        <v>1169</v>
      </c>
      <c r="J884" s="54" t="s">
        <v>1170</v>
      </c>
      <c r="K884" s="55">
        <v>8</v>
      </c>
      <c r="L884" s="55">
        <v>8</v>
      </c>
      <c r="M884" s="56">
        <v>174.2</v>
      </c>
      <c r="N884" s="39"/>
      <c r="O884" s="39"/>
      <c r="P884" s="39"/>
      <c r="Q884" s="56">
        <v>174.2</v>
      </c>
      <c r="R884" s="57"/>
      <c r="S884" s="57"/>
      <c r="T884" s="18">
        <f t="shared" si="811"/>
        <v>18898609.600000001</v>
      </c>
      <c r="U884" s="18">
        <f t="shared" si="812"/>
        <v>14419639.119999999</v>
      </c>
      <c r="V884" s="18">
        <f t="shared" si="816"/>
        <v>1874553.09</v>
      </c>
      <c r="W884" s="18">
        <v>0</v>
      </c>
      <c r="X884" s="18">
        <v>0</v>
      </c>
      <c r="Y884" s="18">
        <v>0</v>
      </c>
      <c r="Z884" s="18">
        <f t="shared" si="813"/>
        <v>12545086.029999999</v>
      </c>
      <c r="AA884" s="18">
        <v>0</v>
      </c>
      <c r="AB884" s="18">
        <f t="shared" si="814"/>
        <v>4478970.4800000004</v>
      </c>
      <c r="AC884" s="18">
        <f t="shared" si="817"/>
        <v>582266.16</v>
      </c>
      <c r="AD884" s="18">
        <v>0</v>
      </c>
      <c r="AE884" s="18">
        <v>0</v>
      </c>
      <c r="AF884" s="18">
        <v>0</v>
      </c>
      <c r="AG884" s="18">
        <f t="shared" si="815"/>
        <v>3896704.32</v>
      </c>
      <c r="AH884" s="18">
        <v>0</v>
      </c>
      <c r="AI884" s="73">
        <v>0.76300000000000001</v>
      </c>
      <c r="AJ884" s="81">
        <f t="shared" si="808"/>
        <v>0.23699999999999999</v>
      </c>
      <c r="AK884" s="23">
        <f t="shared" si="801"/>
        <v>18898609.600000001</v>
      </c>
      <c r="AL884" s="22">
        <f t="shared" si="809"/>
        <v>14419639.119999999</v>
      </c>
      <c r="AM884" s="22">
        <f t="shared" si="810"/>
        <v>4478970.4800000004</v>
      </c>
      <c r="AN884" s="74" t="b">
        <f t="shared" si="779"/>
        <v>1</v>
      </c>
      <c r="AO884" s="74" t="b">
        <f t="shared" si="780"/>
        <v>1</v>
      </c>
      <c r="AP884" s="74" t="b">
        <f t="shared" si="781"/>
        <v>1</v>
      </c>
      <c r="AQ884" s="5"/>
      <c r="AR884" s="28" t="s">
        <v>1160</v>
      </c>
      <c r="AS884" s="28" t="s">
        <v>1161</v>
      </c>
      <c r="AT884" t="b">
        <f t="shared" si="782"/>
        <v>1</v>
      </c>
      <c r="AU884" t="b">
        <f t="shared" si="783"/>
        <v>1</v>
      </c>
      <c r="AV884" t="b">
        <f t="shared" si="784"/>
        <v>1</v>
      </c>
      <c r="AW884" s="83">
        <f t="shared" si="798"/>
        <v>0.13</v>
      </c>
      <c r="AX884" s="83">
        <f t="shared" si="799"/>
        <v>0.13</v>
      </c>
      <c r="AY884" s="72" t="b">
        <f t="shared" si="800"/>
        <v>1</v>
      </c>
    </row>
    <row r="885" spans="1:51" ht="49.5" customHeight="1" x14ac:dyDescent="0.35">
      <c r="A885" s="49">
        <v>705</v>
      </c>
      <c r="B885" s="77" t="s">
        <v>804</v>
      </c>
      <c r="C885" s="50">
        <v>7</v>
      </c>
      <c r="D885" s="51">
        <v>43122</v>
      </c>
      <c r="E885" s="52">
        <v>145.5</v>
      </c>
      <c r="F885" s="53">
        <v>12</v>
      </c>
      <c r="G885" s="52">
        <v>145.5</v>
      </c>
      <c r="H885" s="53">
        <v>12</v>
      </c>
      <c r="I885" s="54" t="s">
        <v>1169</v>
      </c>
      <c r="J885" s="54" t="s">
        <v>1170</v>
      </c>
      <c r="K885" s="55">
        <v>12</v>
      </c>
      <c r="L885" s="55">
        <v>12</v>
      </c>
      <c r="M885" s="56">
        <v>145.5</v>
      </c>
      <c r="N885" s="39"/>
      <c r="O885" s="39"/>
      <c r="P885" s="39"/>
      <c r="Q885" s="56">
        <v>145.5</v>
      </c>
      <c r="R885" s="57"/>
      <c r="S885" s="57"/>
      <c r="T885" s="18">
        <f t="shared" si="811"/>
        <v>15785004</v>
      </c>
      <c r="U885" s="18">
        <f t="shared" si="812"/>
        <v>12043958.050000001</v>
      </c>
      <c r="V885" s="18">
        <f t="shared" si="816"/>
        <v>1565714.55</v>
      </c>
      <c r="W885" s="18">
        <v>0</v>
      </c>
      <c r="X885" s="18">
        <v>0</v>
      </c>
      <c r="Y885" s="18">
        <v>0</v>
      </c>
      <c r="Z885" s="18">
        <f t="shared" si="813"/>
        <v>10478243.5</v>
      </c>
      <c r="AA885" s="18">
        <v>0</v>
      </c>
      <c r="AB885" s="18">
        <f t="shared" si="814"/>
        <v>3741045.95</v>
      </c>
      <c r="AC885" s="18">
        <f t="shared" si="817"/>
        <v>486335.97</v>
      </c>
      <c r="AD885" s="18">
        <v>0</v>
      </c>
      <c r="AE885" s="18">
        <v>0</v>
      </c>
      <c r="AF885" s="18">
        <v>0</v>
      </c>
      <c r="AG885" s="18">
        <f t="shared" si="815"/>
        <v>3254709.98</v>
      </c>
      <c r="AH885" s="18">
        <v>0</v>
      </c>
      <c r="AI885" s="73">
        <v>0.76300000000000001</v>
      </c>
      <c r="AJ885" s="81">
        <f t="shared" si="808"/>
        <v>0.23699999999999999</v>
      </c>
      <c r="AK885" s="23">
        <f t="shared" si="801"/>
        <v>15785004</v>
      </c>
      <c r="AL885" s="22">
        <f t="shared" si="809"/>
        <v>12043958.050000001</v>
      </c>
      <c r="AM885" s="22">
        <f t="shared" si="810"/>
        <v>3741045.95</v>
      </c>
      <c r="AN885" s="74" t="b">
        <f t="shared" si="779"/>
        <v>1</v>
      </c>
      <c r="AO885" s="74" t="b">
        <f t="shared" si="780"/>
        <v>1</v>
      </c>
      <c r="AP885" s="74" t="b">
        <f t="shared" si="781"/>
        <v>1</v>
      </c>
      <c r="AQ885" s="5"/>
      <c r="AR885" s="28" t="s">
        <v>1160</v>
      </c>
      <c r="AS885" s="28" t="s">
        <v>1161</v>
      </c>
      <c r="AT885" t="b">
        <f t="shared" si="782"/>
        <v>1</v>
      </c>
      <c r="AU885" t="b">
        <f t="shared" si="783"/>
        <v>1</v>
      </c>
      <c r="AV885" t="b">
        <f t="shared" si="784"/>
        <v>1</v>
      </c>
      <c r="AW885" s="83">
        <f t="shared" si="798"/>
        <v>0.13</v>
      </c>
      <c r="AX885" s="83">
        <f t="shared" si="799"/>
        <v>0.13</v>
      </c>
      <c r="AY885" s="72" t="b">
        <f t="shared" si="800"/>
        <v>1</v>
      </c>
    </row>
    <row r="886" spans="1:51" ht="23.25" x14ac:dyDescent="0.35">
      <c r="A886" s="49">
        <v>734</v>
      </c>
      <c r="B886" s="77" t="s">
        <v>833</v>
      </c>
      <c r="C886" s="50">
        <v>928</v>
      </c>
      <c r="D886" s="51">
        <v>44281</v>
      </c>
      <c r="E886" s="52">
        <v>381</v>
      </c>
      <c r="F886" s="53">
        <v>29</v>
      </c>
      <c r="G886" s="52">
        <v>381</v>
      </c>
      <c r="H886" s="53">
        <v>29</v>
      </c>
      <c r="I886" s="54" t="s">
        <v>1169</v>
      </c>
      <c r="J886" s="54" t="s">
        <v>1170</v>
      </c>
      <c r="K886" s="55">
        <v>29</v>
      </c>
      <c r="L886" s="55">
        <v>29</v>
      </c>
      <c r="M886" s="56">
        <v>381</v>
      </c>
      <c r="N886" s="39"/>
      <c r="O886" s="39"/>
      <c r="P886" s="39"/>
      <c r="Q886" s="56">
        <v>381</v>
      </c>
      <c r="R886" s="57"/>
      <c r="S886" s="57"/>
      <c r="T886" s="18">
        <f t="shared" ref="T886:T897" si="818">AK886</f>
        <v>41333928</v>
      </c>
      <c r="U886" s="18">
        <f t="shared" si="812"/>
        <v>31537787.059999999</v>
      </c>
      <c r="V886" s="18">
        <f t="shared" si="816"/>
        <v>4099912.32</v>
      </c>
      <c r="W886" s="18">
        <v>0</v>
      </c>
      <c r="X886" s="18">
        <v>0</v>
      </c>
      <c r="Y886" s="18">
        <v>0</v>
      </c>
      <c r="Z886" s="18">
        <f t="shared" si="813"/>
        <v>27437874.739999998</v>
      </c>
      <c r="AA886" s="18">
        <v>0</v>
      </c>
      <c r="AB886" s="18">
        <f t="shared" ref="AB886:AB897" si="819">T886-U886</f>
        <v>9796140.9399999995</v>
      </c>
      <c r="AC886" s="18">
        <f t="shared" si="817"/>
        <v>1273498.32</v>
      </c>
      <c r="AD886" s="18">
        <v>0</v>
      </c>
      <c r="AE886" s="18">
        <v>0</v>
      </c>
      <c r="AF886" s="18">
        <v>0</v>
      </c>
      <c r="AG886" s="18">
        <f t="shared" si="815"/>
        <v>8522642.6199999992</v>
      </c>
      <c r="AH886" s="18">
        <v>0</v>
      </c>
      <c r="AI886" s="73">
        <v>0.76300000000000001</v>
      </c>
      <c r="AJ886" s="81">
        <f t="shared" ref="AJ886:AJ897" si="820">1-AI886</f>
        <v>0.23699999999999999</v>
      </c>
      <c r="AK886" s="23">
        <f t="shared" si="801"/>
        <v>41333928</v>
      </c>
      <c r="AL886" s="22">
        <f t="shared" ref="AL886:AL897" si="821">ROUND(AK886*AI886,2)</f>
        <v>31537787.059999999</v>
      </c>
      <c r="AM886" s="22">
        <f t="shared" ref="AM886:AM897" si="822">AK886-AL886</f>
        <v>9796140.9399999995</v>
      </c>
      <c r="AN886" s="74" t="b">
        <f t="shared" si="779"/>
        <v>1</v>
      </c>
      <c r="AO886" s="74" t="b">
        <f t="shared" si="780"/>
        <v>1</v>
      </c>
      <c r="AP886" s="74" t="b">
        <f t="shared" si="781"/>
        <v>1</v>
      </c>
      <c r="AQ886" s="5"/>
      <c r="AR886" s="28" t="s">
        <v>1160</v>
      </c>
      <c r="AS886" s="28" t="s">
        <v>1161</v>
      </c>
      <c r="AT886" t="b">
        <f t="shared" si="782"/>
        <v>1</v>
      </c>
      <c r="AU886" t="b">
        <f t="shared" si="783"/>
        <v>1</v>
      </c>
      <c r="AV886" t="b">
        <f t="shared" si="784"/>
        <v>1</v>
      </c>
      <c r="AW886" s="83">
        <f t="shared" si="798"/>
        <v>0.13</v>
      </c>
      <c r="AX886" s="83">
        <f t="shared" si="799"/>
        <v>0.13</v>
      </c>
      <c r="AY886" s="72" t="b">
        <f t="shared" si="800"/>
        <v>1</v>
      </c>
    </row>
    <row r="887" spans="1:51" ht="23.25" x14ac:dyDescent="0.35">
      <c r="A887" s="49">
        <v>736</v>
      </c>
      <c r="B887" s="77" t="s">
        <v>834</v>
      </c>
      <c r="C887" s="50">
        <v>1391</v>
      </c>
      <c r="D887" s="51">
        <v>42899</v>
      </c>
      <c r="E887" s="52">
        <v>153.6</v>
      </c>
      <c r="F887" s="53">
        <v>15</v>
      </c>
      <c r="G887" s="52">
        <v>153.6</v>
      </c>
      <c r="H887" s="53">
        <v>15</v>
      </c>
      <c r="I887" s="54" t="s">
        <v>1169</v>
      </c>
      <c r="J887" s="54" t="s">
        <v>1170</v>
      </c>
      <c r="K887" s="55">
        <v>15</v>
      </c>
      <c r="L887" s="55">
        <v>15</v>
      </c>
      <c r="M887" s="56">
        <v>153.6</v>
      </c>
      <c r="N887" s="39"/>
      <c r="O887" s="39"/>
      <c r="P887" s="39"/>
      <c r="Q887" s="56">
        <v>153.6</v>
      </c>
      <c r="R887" s="57"/>
      <c r="S887" s="57"/>
      <c r="T887" s="18">
        <f t="shared" si="818"/>
        <v>16663756.800000001</v>
      </c>
      <c r="U887" s="18">
        <f t="shared" si="812"/>
        <v>12714446.439999999</v>
      </c>
      <c r="V887" s="18">
        <f t="shared" si="816"/>
        <v>1652878.04</v>
      </c>
      <c r="W887" s="18">
        <v>0</v>
      </c>
      <c r="X887" s="18">
        <v>0</v>
      </c>
      <c r="Y887" s="18">
        <v>0</v>
      </c>
      <c r="Z887" s="18">
        <f t="shared" si="813"/>
        <v>11061568.4</v>
      </c>
      <c r="AA887" s="18">
        <v>0</v>
      </c>
      <c r="AB887" s="18">
        <f t="shared" si="819"/>
        <v>3949310.36</v>
      </c>
      <c r="AC887" s="18">
        <f t="shared" si="817"/>
        <v>513410.35</v>
      </c>
      <c r="AD887" s="18">
        <v>0</v>
      </c>
      <c r="AE887" s="18">
        <v>0</v>
      </c>
      <c r="AF887" s="18">
        <v>0</v>
      </c>
      <c r="AG887" s="18">
        <f t="shared" si="815"/>
        <v>3435900.01</v>
      </c>
      <c r="AH887" s="18">
        <v>0</v>
      </c>
      <c r="AI887" s="73">
        <v>0.76300000000000001</v>
      </c>
      <c r="AJ887" s="81">
        <f t="shared" si="820"/>
        <v>0.23699999999999999</v>
      </c>
      <c r="AK887" s="23">
        <f t="shared" si="801"/>
        <v>16663756.800000001</v>
      </c>
      <c r="AL887" s="22">
        <f t="shared" si="821"/>
        <v>12714446.439999999</v>
      </c>
      <c r="AM887" s="22">
        <f t="shared" si="822"/>
        <v>3949310.36</v>
      </c>
      <c r="AN887" s="74" t="b">
        <f t="shared" si="779"/>
        <v>1</v>
      </c>
      <c r="AO887" s="74" t="b">
        <f t="shared" si="780"/>
        <v>1</v>
      </c>
      <c r="AP887" s="74" t="b">
        <f t="shared" si="781"/>
        <v>1</v>
      </c>
      <c r="AQ887" s="5"/>
      <c r="AR887" s="28" t="s">
        <v>1160</v>
      </c>
      <c r="AS887" s="28" t="s">
        <v>1161</v>
      </c>
      <c r="AT887" t="b">
        <f t="shared" si="782"/>
        <v>1</v>
      </c>
      <c r="AU887" t="b">
        <f t="shared" si="783"/>
        <v>1</v>
      </c>
      <c r="AV887" t="b">
        <f t="shared" si="784"/>
        <v>1</v>
      </c>
      <c r="AW887" s="83">
        <f t="shared" si="798"/>
        <v>0.13</v>
      </c>
      <c r="AX887" s="83">
        <f t="shared" si="799"/>
        <v>0.13</v>
      </c>
      <c r="AY887" s="72" t="b">
        <f t="shared" si="800"/>
        <v>1</v>
      </c>
    </row>
    <row r="888" spans="1:51" ht="23.25" x14ac:dyDescent="0.35">
      <c r="A888" s="49">
        <v>737</v>
      </c>
      <c r="B888" s="77" t="s">
        <v>835</v>
      </c>
      <c r="C888" s="50">
        <v>3565</v>
      </c>
      <c r="D888" s="51">
        <v>44469</v>
      </c>
      <c r="E888" s="52">
        <v>313</v>
      </c>
      <c r="F888" s="53">
        <v>17</v>
      </c>
      <c r="G888" s="52">
        <v>313</v>
      </c>
      <c r="H888" s="53">
        <v>17</v>
      </c>
      <c r="I888" s="54" t="s">
        <v>1169</v>
      </c>
      <c r="J888" s="54" t="s">
        <v>1170</v>
      </c>
      <c r="K888" s="55">
        <v>17</v>
      </c>
      <c r="L888" s="55">
        <v>17</v>
      </c>
      <c r="M888" s="56">
        <v>313</v>
      </c>
      <c r="N888" s="39"/>
      <c r="O888" s="39"/>
      <c r="P888" s="39"/>
      <c r="Q888" s="56">
        <v>313</v>
      </c>
      <c r="R888" s="57"/>
      <c r="S888" s="57"/>
      <c r="T888" s="18">
        <f t="shared" si="818"/>
        <v>33956744</v>
      </c>
      <c r="U888" s="18">
        <f t="shared" si="812"/>
        <v>25908995.670000002</v>
      </c>
      <c r="V888" s="18">
        <f t="shared" si="816"/>
        <v>3368169.44</v>
      </c>
      <c r="W888" s="18">
        <v>0</v>
      </c>
      <c r="X888" s="18">
        <v>0</v>
      </c>
      <c r="Y888" s="18">
        <v>0</v>
      </c>
      <c r="Z888" s="18">
        <f t="shared" si="813"/>
        <v>22540826.23</v>
      </c>
      <c r="AA888" s="18">
        <v>0</v>
      </c>
      <c r="AB888" s="18">
        <f t="shared" si="819"/>
        <v>8047748.3300000001</v>
      </c>
      <c r="AC888" s="18">
        <f t="shared" si="817"/>
        <v>1046207.28</v>
      </c>
      <c r="AD888" s="18">
        <v>0</v>
      </c>
      <c r="AE888" s="18">
        <v>0</v>
      </c>
      <c r="AF888" s="18">
        <v>0</v>
      </c>
      <c r="AG888" s="18">
        <f t="shared" si="815"/>
        <v>7001541.0499999998</v>
      </c>
      <c r="AH888" s="18">
        <v>0</v>
      </c>
      <c r="AI888" s="73">
        <v>0.76300000000000001</v>
      </c>
      <c r="AJ888" s="81">
        <f t="shared" si="820"/>
        <v>0.23699999999999999</v>
      </c>
      <c r="AK888" s="23">
        <f t="shared" si="801"/>
        <v>33956744</v>
      </c>
      <c r="AL888" s="22">
        <f t="shared" si="821"/>
        <v>25908995.670000002</v>
      </c>
      <c r="AM888" s="22">
        <f t="shared" si="822"/>
        <v>8047748.3300000001</v>
      </c>
      <c r="AN888" s="74" t="b">
        <f t="shared" si="779"/>
        <v>1</v>
      </c>
      <c r="AO888" s="74" t="b">
        <f t="shared" si="780"/>
        <v>1</v>
      </c>
      <c r="AP888" s="74" t="b">
        <f t="shared" si="781"/>
        <v>1</v>
      </c>
      <c r="AQ888" s="5"/>
      <c r="AR888" s="28" t="s">
        <v>1160</v>
      </c>
      <c r="AS888" s="28" t="s">
        <v>1161</v>
      </c>
      <c r="AT888" t="b">
        <f t="shared" si="782"/>
        <v>1</v>
      </c>
      <c r="AU888" t="b">
        <f t="shared" si="783"/>
        <v>1</v>
      </c>
      <c r="AV888" t="b">
        <f t="shared" si="784"/>
        <v>1</v>
      </c>
      <c r="AW888" s="83">
        <f t="shared" si="798"/>
        <v>0.13</v>
      </c>
      <c r="AX888" s="83">
        <f t="shared" si="799"/>
        <v>0.13</v>
      </c>
      <c r="AY888" s="72" t="b">
        <f t="shared" si="800"/>
        <v>1</v>
      </c>
    </row>
    <row r="889" spans="1:51" ht="23.25" x14ac:dyDescent="0.35">
      <c r="A889" s="49">
        <v>738</v>
      </c>
      <c r="B889" s="77" t="s">
        <v>836</v>
      </c>
      <c r="C889" s="50">
        <v>731</v>
      </c>
      <c r="D889" s="51">
        <v>43376</v>
      </c>
      <c r="E889" s="52">
        <v>310.60000000000002</v>
      </c>
      <c r="F889" s="53">
        <v>33</v>
      </c>
      <c r="G889" s="52">
        <v>310.60000000000002</v>
      </c>
      <c r="H889" s="53">
        <v>33</v>
      </c>
      <c r="I889" s="54" t="s">
        <v>1169</v>
      </c>
      <c r="J889" s="54" t="s">
        <v>1170</v>
      </c>
      <c r="K889" s="55">
        <v>33</v>
      </c>
      <c r="L889" s="55">
        <v>33</v>
      </c>
      <c r="M889" s="56">
        <v>310.60000000000002</v>
      </c>
      <c r="N889" s="39"/>
      <c r="O889" s="39"/>
      <c r="P889" s="39"/>
      <c r="Q889" s="56">
        <v>310.60000000000002</v>
      </c>
      <c r="R889" s="57"/>
      <c r="S889" s="57"/>
      <c r="T889" s="18">
        <f t="shared" si="818"/>
        <v>33696372.799999997</v>
      </c>
      <c r="U889" s="18">
        <f t="shared" si="812"/>
        <v>25710332.449999999</v>
      </c>
      <c r="V889" s="18">
        <f t="shared" si="816"/>
        <v>3342343.22</v>
      </c>
      <c r="W889" s="18">
        <v>0</v>
      </c>
      <c r="X889" s="18">
        <v>0</v>
      </c>
      <c r="Y889" s="18">
        <v>0</v>
      </c>
      <c r="Z889" s="18">
        <f t="shared" si="813"/>
        <v>22367989.23</v>
      </c>
      <c r="AA889" s="18">
        <v>0</v>
      </c>
      <c r="AB889" s="18">
        <f t="shared" si="819"/>
        <v>7986040.3499999996</v>
      </c>
      <c r="AC889" s="18">
        <f t="shared" si="817"/>
        <v>1038185.25</v>
      </c>
      <c r="AD889" s="18">
        <v>0</v>
      </c>
      <c r="AE889" s="18">
        <v>0</v>
      </c>
      <c r="AF889" s="18">
        <v>0</v>
      </c>
      <c r="AG889" s="18">
        <f t="shared" si="815"/>
        <v>6947855.0999999996</v>
      </c>
      <c r="AH889" s="18">
        <v>0</v>
      </c>
      <c r="AI889" s="73">
        <v>0.76300000000000001</v>
      </c>
      <c r="AJ889" s="81">
        <f t="shared" si="820"/>
        <v>0.23699999999999999</v>
      </c>
      <c r="AK889" s="23">
        <f t="shared" si="801"/>
        <v>33696372.799999997</v>
      </c>
      <c r="AL889" s="22">
        <f t="shared" si="821"/>
        <v>25710332.449999999</v>
      </c>
      <c r="AM889" s="22">
        <f t="shared" si="822"/>
        <v>7986040.3499999996</v>
      </c>
      <c r="AN889" s="74" t="b">
        <f t="shared" si="779"/>
        <v>1</v>
      </c>
      <c r="AO889" s="74" t="b">
        <f t="shared" si="780"/>
        <v>1</v>
      </c>
      <c r="AP889" s="74" t="b">
        <f t="shared" si="781"/>
        <v>1</v>
      </c>
      <c r="AQ889" s="5"/>
      <c r="AR889" s="28" t="s">
        <v>1160</v>
      </c>
      <c r="AS889" s="28" t="s">
        <v>1161</v>
      </c>
      <c r="AT889" t="b">
        <f t="shared" si="782"/>
        <v>1</v>
      </c>
      <c r="AU889" t="b">
        <f t="shared" si="783"/>
        <v>1</v>
      </c>
      <c r="AV889" t="b">
        <f t="shared" si="784"/>
        <v>1</v>
      </c>
      <c r="AW889" s="83">
        <f t="shared" si="798"/>
        <v>0.13</v>
      </c>
      <c r="AX889" s="83">
        <f t="shared" si="799"/>
        <v>0.13</v>
      </c>
      <c r="AY889" s="72" t="b">
        <f t="shared" si="800"/>
        <v>1</v>
      </c>
    </row>
    <row r="890" spans="1:51" ht="40.5" x14ac:dyDescent="0.35">
      <c r="A890" s="49">
        <v>739</v>
      </c>
      <c r="B890" s="77" t="s">
        <v>837</v>
      </c>
      <c r="C890" s="50">
        <v>767</v>
      </c>
      <c r="D890" s="51">
        <v>43381</v>
      </c>
      <c r="E890" s="52">
        <v>125</v>
      </c>
      <c r="F890" s="53">
        <v>6</v>
      </c>
      <c r="G890" s="52">
        <v>125</v>
      </c>
      <c r="H890" s="53">
        <v>6</v>
      </c>
      <c r="I890" s="54" t="s">
        <v>1169</v>
      </c>
      <c r="J890" s="54" t="s">
        <v>1170</v>
      </c>
      <c r="K890" s="55">
        <v>6</v>
      </c>
      <c r="L890" s="55">
        <v>6</v>
      </c>
      <c r="M890" s="56">
        <v>125</v>
      </c>
      <c r="N890" s="39"/>
      <c r="O890" s="39"/>
      <c r="P890" s="39"/>
      <c r="Q890" s="56">
        <v>125</v>
      </c>
      <c r="R890" s="57"/>
      <c r="S890" s="57"/>
      <c r="T890" s="18">
        <f t="shared" si="818"/>
        <v>13561000</v>
      </c>
      <c r="U890" s="18">
        <f t="shared" si="812"/>
        <v>10347043</v>
      </c>
      <c r="V890" s="18">
        <f t="shared" si="816"/>
        <v>1345115.59</v>
      </c>
      <c r="W890" s="18">
        <v>0</v>
      </c>
      <c r="X890" s="18">
        <v>0</v>
      </c>
      <c r="Y890" s="18">
        <v>0</v>
      </c>
      <c r="Z890" s="18">
        <f t="shared" si="813"/>
        <v>9001927.4100000001</v>
      </c>
      <c r="AA890" s="18">
        <v>0</v>
      </c>
      <c r="AB890" s="18">
        <f t="shared" si="819"/>
        <v>3213957</v>
      </c>
      <c r="AC890" s="18">
        <f t="shared" si="817"/>
        <v>417814.41</v>
      </c>
      <c r="AD890" s="18">
        <v>0</v>
      </c>
      <c r="AE890" s="18">
        <v>0</v>
      </c>
      <c r="AF890" s="18">
        <v>0</v>
      </c>
      <c r="AG890" s="18">
        <f t="shared" si="815"/>
        <v>2796142.59</v>
      </c>
      <c r="AH890" s="18">
        <v>0</v>
      </c>
      <c r="AI890" s="73">
        <v>0.76300000000000001</v>
      </c>
      <c r="AJ890" s="81">
        <f t="shared" si="820"/>
        <v>0.23699999999999999</v>
      </c>
      <c r="AK890" s="23">
        <f t="shared" si="801"/>
        <v>13561000</v>
      </c>
      <c r="AL890" s="22">
        <f t="shared" si="821"/>
        <v>10347043</v>
      </c>
      <c r="AM890" s="22">
        <f t="shared" si="822"/>
        <v>3213957</v>
      </c>
      <c r="AN890" s="74" t="b">
        <f t="shared" si="779"/>
        <v>1</v>
      </c>
      <c r="AO890" s="74" t="b">
        <f t="shared" si="780"/>
        <v>1</v>
      </c>
      <c r="AP890" s="74" t="b">
        <f t="shared" si="781"/>
        <v>1</v>
      </c>
      <c r="AQ890" s="5"/>
      <c r="AR890" s="28" t="s">
        <v>1160</v>
      </c>
      <c r="AS890" s="28" t="s">
        <v>1161</v>
      </c>
      <c r="AT890" t="b">
        <f t="shared" si="782"/>
        <v>1</v>
      </c>
      <c r="AU890" t="b">
        <f t="shared" si="783"/>
        <v>1</v>
      </c>
      <c r="AV890" t="b">
        <f t="shared" si="784"/>
        <v>1</v>
      </c>
      <c r="AW890" s="83">
        <f t="shared" si="798"/>
        <v>0.13</v>
      </c>
      <c r="AX890" s="83">
        <f t="shared" si="799"/>
        <v>0.13</v>
      </c>
      <c r="AY890" s="72" t="b">
        <f t="shared" si="800"/>
        <v>1</v>
      </c>
    </row>
    <row r="891" spans="1:51" s="14" customFormat="1" ht="20.25" customHeight="1" x14ac:dyDescent="0.35">
      <c r="A891" s="181" t="s">
        <v>888</v>
      </c>
      <c r="B891" s="181"/>
      <c r="C891" s="181"/>
      <c r="D891" s="181"/>
      <c r="E891" s="58">
        <f>SUM(E892:E922)</f>
        <v>15569.04</v>
      </c>
      <c r="F891" s="59">
        <f t="shared" ref="F891:AH891" si="823">SUM(F892:F922)</f>
        <v>981</v>
      </c>
      <c r="G891" s="47">
        <f t="shared" si="823"/>
        <v>15415.84</v>
      </c>
      <c r="H891" s="6">
        <f t="shared" si="823"/>
        <v>981</v>
      </c>
      <c r="I891" s="6"/>
      <c r="J891" s="6"/>
      <c r="K891" s="32">
        <f t="shared" ref="K891:M891" si="824">SUM(K892:K922)</f>
        <v>981</v>
      </c>
      <c r="L891" s="32">
        <f t="shared" si="824"/>
        <v>981</v>
      </c>
      <c r="M891" s="31">
        <f t="shared" si="824"/>
        <v>15415.84</v>
      </c>
      <c r="N891" s="32">
        <f t="shared" si="823"/>
        <v>786</v>
      </c>
      <c r="O891" s="32">
        <f t="shared" si="823"/>
        <v>786</v>
      </c>
      <c r="P891" s="32">
        <f t="shared" si="823"/>
        <v>786</v>
      </c>
      <c r="Q891" s="31">
        <f t="shared" si="823"/>
        <v>15415.84</v>
      </c>
      <c r="R891" s="48">
        <f t="shared" si="823"/>
        <v>0</v>
      </c>
      <c r="S891" s="48">
        <f t="shared" si="823"/>
        <v>0</v>
      </c>
      <c r="T891" s="19">
        <f t="shared" si="823"/>
        <v>1672433649.9200001</v>
      </c>
      <c r="U891" s="19">
        <f t="shared" si="823"/>
        <v>1309515547.9100001</v>
      </c>
      <c r="V891" s="19">
        <f t="shared" si="823"/>
        <v>36647448.18</v>
      </c>
      <c r="W891" s="19">
        <f t="shared" si="823"/>
        <v>0</v>
      </c>
      <c r="X891" s="19">
        <f t="shared" si="823"/>
        <v>0</v>
      </c>
      <c r="Y891" s="19">
        <f t="shared" si="823"/>
        <v>0</v>
      </c>
      <c r="Z891" s="19">
        <f t="shared" si="823"/>
        <v>1272868099.73</v>
      </c>
      <c r="AA891" s="19">
        <f t="shared" si="823"/>
        <v>0</v>
      </c>
      <c r="AB891" s="19">
        <f t="shared" si="823"/>
        <v>362918102.00999999</v>
      </c>
      <c r="AC891" s="19">
        <f t="shared" si="823"/>
        <v>10156444.77</v>
      </c>
      <c r="AD891" s="19">
        <f t="shared" si="823"/>
        <v>0</v>
      </c>
      <c r="AE891" s="19">
        <f t="shared" si="823"/>
        <v>0</v>
      </c>
      <c r="AF891" s="19">
        <f t="shared" si="823"/>
        <v>0</v>
      </c>
      <c r="AG891" s="19">
        <f t="shared" si="823"/>
        <v>352761657.24000001</v>
      </c>
      <c r="AH891" s="19">
        <f t="shared" si="823"/>
        <v>0</v>
      </c>
      <c r="AI891" s="73">
        <v>0.78300000000000003</v>
      </c>
      <c r="AJ891" s="73">
        <f t="shared" si="820"/>
        <v>0.217</v>
      </c>
      <c r="AK891" s="23">
        <f t="shared" si="801"/>
        <v>1672433649.9200001</v>
      </c>
      <c r="AL891" s="23">
        <f t="shared" si="821"/>
        <v>1309515547.8900001</v>
      </c>
      <c r="AM891" s="23">
        <f t="shared" si="822"/>
        <v>362918102.02999997</v>
      </c>
      <c r="AN891" s="74" t="b">
        <f t="shared" si="779"/>
        <v>1</v>
      </c>
      <c r="AO891" s="74" t="b">
        <f t="shared" si="780"/>
        <v>0</v>
      </c>
      <c r="AP891" s="74" t="b">
        <f t="shared" si="781"/>
        <v>0</v>
      </c>
      <c r="AQ891" s="6"/>
      <c r="AR891" s="29"/>
      <c r="AS891" s="29"/>
      <c r="AT891" t="b">
        <f t="shared" si="782"/>
        <v>1</v>
      </c>
      <c r="AU891" t="b">
        <f t="shared" si="783"/>
        <v>1</v>
      </c>
      <c r="AV891" t="b">
        <f t="shared" si="784"/>
        <v>1</v>
      </c>
      <c r="AW891" s="83">
        <f t="shared" si="798"/>
        <v>0.03</v>
      </c>
      <c r="AX891" s="83">
        <f t="shared" si="799"/>
        <v>0.03</v>
      </c>
      <c r="AY891" s="72" t="b">
        <f t="shared" si="800"/>
        <v>1</v>
      </c>
    </row>
    <row r="892" spans="1:51" ht="23.25" x14ac:dyDescent="0.35">
      <c r="A892" s="49">
        <v>783</v>
      </c>
      <c r="B892" s="77" t="s">
        <v>890</v>
      </c>
      <c r="C892" s="50">
        <v>10353</v>
      </c>
      <c r="D892" s="51">
        <v>44461</v>
      </c>
      <c r="E892" s="52">
        <v>339.9</v>
      </c>
      <c r="F892" s="53">
        <v>8</v>
      </c>
      <c r="G892" s="52">
        <v>339.9</v>
      </c>
      <c r="H892" s="53">
        <v>8</v>
      </c>
      <c r="I892" s="54" t="s">
        <v>1169</v>
      </c>
      <c r="J892" s="54" t="s">
        <v>1170</v>
      </c>
      <c r="K892" s="55">
        <v>8</v>
      </c>
      <c r="L892" s="55">
        <v>8</v>
      </c>
      <c r="M892" s="56">
        <v>339.9</v>
      </c>
      <c r="N892" s="39"/>
      <c r="O892" s="39"/>
      <c r="P892" s="39"/>
      <c r="Q892" s="56">
        <v>339.9</v>
      </c>
      <c r="R892" s="57"/>
      <c r="S892" s="57"/>
      <c r="T892" s="18">
        <f t="shared" si="818"/>
        <v>36875071.200000003</v>
      </c>
      <c r="U892" s="18">
        <f t="shared" ref="U892:U922" si="825">T892*AI892</f>
        <v>28873180.75</v>
      </c>
      <c r="V892" s="18">
        <v>0</v>
      </c>
      <c r="W892" s="18">
        <v>0</v>
      </c>
      <c r="X892" s="18">
        <v>0</v>
      </c>
      <c r="Y892" s="18">
        <v>0</v>
      </c>
      <c r="Z892" s="18">
        <f>U892</f>
        <v>28873180.75</v>
      </c>
      <c r="AA892" s="18">
        <v>0</v>
      </c>
      <c r="AB892" s="18">
        <f t="shared" si="819"/>
        <v>8001890.4500000002</v>
      </c>
      <c r="AC892" s="18">
        <v>0</v>
      </c>
      <c r="AD892" s="18">
        <v>0</v>
      </c>
      <c r="AE892" s="18">
        <v>0</v>
      </c>
      <c r="AF892" s="18">
        <v>0</v>
      </c>
      <c r="AG892" s="18">
        <f>AB892</f>
        <v>8001890.4500000002</v>
      </c>
      <c r="AH892" s="18">
        <v>0</v>
      </c>
      <c r="AI892" s="73">
        <v>0.78300000000000003</v>
      </c>
      <c r="AJ892" s="81">
        <f t="shared" si="820"/>
        <v>0.217</v>
      </c>
      <c r="AK892" s="23">
        <f t="shared" si="801"/>
        <v>36875071.200000003</v>
      </c>
      <c r="AL892" s="22">
        <f t="shared" si="821"/>
        <v>28873180.75</v>
      </c>
      <c r="AM892" s="22">
        <f t="shared" si="822"/>
        <v>8001890.4500000002</v>
      </c>
      <c r="AN892" s="74" t="b">
        <f t="shared" si="779"/>
        <v>1</v>
      </c>
      <c r="AO892" s="74" t="b">
        <f t="shared" si="780"/>
        <v>1</v>
      </c>
      <c r="AP892" s="74" t="b">
        <f t="shared" si="781"/>
        <v>1</v>
      </c>
      <c r="AQ892" s="5"/>
      <c r="AR892" s="28" t="s">
        <v>1160</v>
      </c>
      <c r="AS892" s="28">
        <v>2029</v>
      </c>
      <c r="AT892" t="b">
        <f t="shared" si="782"/>
        <v>1</v>
      </c>
      <c r="AU892" t="b">
        <f t="shared" si="783"/>
        <v>1</v>
      </c>
      <c r="AV892" t="b">
        <f t="shared" si="784"/>
        <v>1</v>
      </c>
      <c r="AW892" s="83">
        <f t="shared" si="798"/>
        <v>0</v>
      </c>
      <c r="AX892" s="83">
        <f t="shared" si="799"/>
        <v>0</v>
      </c>
      <c r="AY892" s="72" t="b">
        <f t="shared" si="800"/>
        <v>1</v>
      </c>
    </row>
    <row r="893" spans="1:51" ht="23.25" x14ac:dyDescent="0.35">
      <c r="A893" s="49">
        <v>789</v>
      </c>
      <c r="B893" s="77" t="s">
        <v>891</v>
      </c>
      <c r="C893" s="50">
        <v>14838</v>
      </c>
      <c r="D893" s="51">
        <v>44560</v>
      </c>
      <c r="E893" s="52">
        <v>364.7</v>
      </c>
      <c r="F893" s="53">
        <v>16</v>
      </c>
      <c r="G893" s="52">
        <v>364.7</v>
      </c>
      <c r="H893" s="53">
        <v>16</v>
      </c>
      <c r="I893" s="54" t="s">
        <v>1169</v>
      </c>
      <c r="J893" s="54" t="s">
        <v>1170</v>
      </c>
      <c r="K893" s="55">
        <v>16</v>
      </c>
      <c r="L893" s="55">
        <v>16</v>
      </c>
      <c r="M893" s="56">
        <v>364.7</v>
      </c>
      <c r="N893" s="39"/>
      <c r="O893" s="39"/>
      <c r="P893" s="39"/>
      <c r="Q893" s="56">
        <v>364.7</v>
      </c>
      <c r="R893" s="57"/>
      <c r="S893" s="57"/>
      <c r="T893" s="18">
        <f t="shared" si="818"/>
        <v>39565573.600000001</v>
      </c>
      <c r="U893" s="18">
        <f t="shared" si="825"/>
        <v>30979844.129999999</v>
      </c>
      <c r="V893" s="18">
        <v>0</v>
      </c>
      <c r="W893" s="18">
        <v>0</v>
      </c>
      <c r="X893" s="18">
        <v>0</v>
      </c>
      <c r="Y893" s="18">
        <v>0</v>
      </c>
      <c r="Z893" s="18">
        <f t="shared" ref="Z893:Z922" si="826">U893</f>
        <v>30979844.129999999</v>
      </c>
      <c r="AA893" s="18">
        <v>0</v>
      </c>
      <c r="AB893" s="18">
        <f t="shared" si="819"/>
        <v>8585729.4700000007</v>
      </c>
      <c r="AC893" s="18">
        <v>0</v>
      </c>
      <c r="AD893" s="18">
        <v>0</v>
      </c>
      <c r="AE893" s="18">
        <v>0</v>
      </c>
      <c r="AF893" s="18">
        <v>0</v>
      </c>
      <c r="AG893" s="18">
        <f t="shared" ref="AG893:AG922" si="827">AB893</f>
        <v>8585729.4700000007</v>
      </c>
      <c r="AH893" s="18">
        <v>0</v>
      </c>
      <c r="AI893" s="73">
        <v>0.78300000000000003</v>
      </c>
      <c r="AJ893" s="81">
        <f t="shared" si="820"/>
        <v>0.217</v>
      </c>
      <c r="AK893" s="23">
        <f t="shared" si="801"/>
        <v>39565573.600000001</v>
      </c>
      <c r="AL893" s="22">
        <f t="shared" si="821"/>
        <v>30979844.129999999</v>
      </c>
      <c r="AM893" s="22">
        <f t="shared" si="822"/>
        <v>8585729.4700000007</v>
      </c>
      <c r="AN893" s="74" t="b">
        <f t="shared" si="779"/>
        <v>1</v>
      </c>
      <c r="AO893" s="74" t="b">
        <f t="shared" si="780"/>
        <v>1</v>
      </c>
      <c r="AP893" s="74" t="b">
        <f t="shared" si="781"/>
        <v>1</v>
      </c>
      <c r="AQ893" s="5"/>
      <c r="AR893" s="28" t="s">
        <v>1160</v>
      </c>
      <c r="AS893" s="28">
        <v>2029</v>
      </c>
      <c r="AT893" t="b">
        <f t="shared" si="782"/>
        <v>1</v>
      </c>
      <c r="AU893" t="b">
        <f t="shared" si="783"/>
        <v>1</v>
      </c>
      <c r="AV893" t="b">
        <f t="shared" si="784"/>
        <v>1</v>
      </c>
      <c r="AW893" s="83">
        <f t="shared" si="798"/>
        <v>0</v>
      </c>
      <c r="AX893" s="83">
        <f t="shared" si="799"/>
        <v>0</v>
      </c>
      <c r="AY893" s="72" t="b">
        <f t="shared" si="800"/>
        <v>1</v>
      </c>
    </row>
    <row r="894" spans="1:51" ht="23.25" x14ac:dyDescent="0.35">
      <c r="A894" s="49">
        <v>790</v>
      </c>
      <c r="B894" s="77" t="s">
        <v>892</v>
      </c>
      <c r="C894" s="50">
        <v>7228</v>
      </c>
      <c r="D894" s="51">
        <v>43670</v>
      </c>
      <c r="E894" s="52">
        <v>402.5</v>
      </c>
      <c r="F894" s="53">
        <v>20</v>
      </c>
      <c r="G894" s="52">
        <v>402.5</v>
      </c>
      <c r="H894" s="53">
        <v>20</v>
      </c>
      <c r="I894" s="54" t="s">
        <v>1169</v>
      </c>
      <c r="J894" s="54" t="s">
        <v>1170</v>
      </c>
      <c r="K894" s="55">
        <v>20</v>
      </c>
      <c r="L894" s="55">
        <v>20</v>
      </c>
      <c r="M894" s="56">
        <v>402.5</v>
      </c>
      <c r="N894" s="39"/>
      <c r="O894" s="39"/>
      <c r="P894" s="39"/>
      <c r="Q894" s="56">
        <v>402.5</v>
      </c>
      <c r="R894" s="57"/>
      <c r="S894" s="57"/>
      <c r="T894" s="18">
        <f t="shared" si="818"/>
        <v>43666420</v>
      </c>
      <c r="U894" s="18">
        <f t="shared" si="825"/>
        <v>34190806.859999999</v>
      </c>
      <c r="V894" s="18">
        <v>0</v>
      </c>
      <c r="W894" s="18">
        <v>0</v>
      </c>
      <c r="X894" s="18">
        <v>0</v>
      </c>
      <c r="Y894" s="18">
        <v>0</v>
      </c>
      <c r="Z894" s="18">
        <f t="shared" si="826"/>
        <v>34190806.859999999</v>
      </c>
      <c r="AA894" s="18">
        <v>0</v>
      </c>
      <c r="AB894" s="18">
        <f t="shared" si="819"/>
        <v>9475613.1400000006</v>
      </c>
      <c r="AC894" s="18">
        <v>0</v>
      </c>
      <c r="AD894" s="18">
        <v>0</v>
      </c>
      <c r="AE894" s="18">
        <v>0</v>
      </c>
      <c r="AF894" s="18">
        <v>0</v>
      </c>
      <c r="AG894" s="18">
        <f t="shared" si="827"/>
        <v>9475613.1400000006</v>
      </c>
      <c r="AH894" s="18">
        <v>0</v>
      </c>
      <c r="AI894" s="73">
        <v>0.78300000000000003</v>
      </c>
      <c r="AJ894" s="81">
        <f t="shared" si="820"/>
        <v>0.217</v>
      </c>
      <c r="AK894" s="23">
        <f t="shared" si="801"/>
        <v>43666420</v>
      </c>
      <c r="AL894" s="22">
        <f t="shared" si="821"/>
        <v>34190806.859999999</v>
      </c>
      <c r="AM894" s="22">
        <f t="shared" si="822"/>
        <v>9475613.1400000006</v>
      </c>
      <c r="AN894" s="74" t="b">
        <f t="shared" si="779"/>
        <v>1</v>
      </c>
      <c r="AO894" s="74" t="b">
        <f t="shared" si="780"/>
        <v>1</v>
      </c>
      <c r="AP894" s="74" t="b">
        <f t="shared" si="781"/>
        <v>1</v>
      </c>
      <c r="AQ894" s="5"/>
      <c r="AR894" s="28" t="s">
        <v>1160</v>
      </c>
      <c r="AS894" s="28">
        <v>2029</v>
      </c>
      <c r="AT894" t="b">
        <f t="shared" si="782"/>
        <v>1</v>
      </c>
      <c r="AU894" t="b">
        <f t="shared" si="783"/>
        <v>1</v>
      </c>
      <c r="AV894" t="b">
        <f t="shared" si="784"/>
        <v>1</v>
      </c>
      <c r="AW894" s="83">
        <f t="shared" si="798"/>
        <v>0</v>
      </c>
      <c r="AX894" s="83">
        <f t="shared" si="799"/>
        <v>0</v>
      </c>
      <c r="AY894" s="72" t="b">
        <f t="shared" si="800"/>
        <v>1</v>
      </c>
    </row>
    <row r="895" spans="1:51" ht="23.25" x14ac:dyDescent="0.35">
      <c r="A895" s="49">
        <v>791</v>
      </c>
      <c r="B895" s="77" t="s">
        <v>893</v>
      </c>
      <c r="C895" s="50">
        <v>5665</v>
      </c>
      <c r="D895" s="51">
        <v>43320</v>
      </c>
      <c r="E895" s="52">
        <v>474.3</v>
      </c>
      <c r="F895" s="53">
        <v>32</v>
      </c>
      <c r="G895" s="52">
        <v>474.3</v>
      </c>
      <c r="H895" s="53">
        <v>32</v>
      </c>
      <c r="I895" s="54" t="s">
        <v>1169</v>
      </c>
      <c r="J895" s="54" t="s">
        <v>1170</v>
      </c>
      <c r="K895" s="55">
        <v>32</v>
      </c>
      <c r="L895" s="55">
        <v>32</v>
      </c>
      <c r="M895" s="56">
        <v>474.3</v>
      </c>
      <c r="N895" s="39"/>
      <c r="O895" s="39"/>
      <c r="P895" s="39"/>
      <c r="Q895" s="56">
        <v>474.3</v>
      </c>
      <c r="R895" s="57"/>
      <c r="S895" s="57"/>
      <c r="T895" s="18">
        <f t="shared" si="818"/>
        <v>51455858.399999999</v>
      </c>
      <c r="U895" s="18">
        <f t="shared" si="825"/>
        <v>40289937.130000003</v>
      </c>
      <c r="V895" s="18">
        <v>0</v>
      </c>
      <c r="W895" s="18">
        <v>0</v>
      </c>
      <c r="X895" s="18">
        <v>0</v>
      </c>
      <c r="Y895" s="18">
        <v>0</v>
      </c>
      <c r="Z895" s="18">
        <f t="shared" si="826"/>
        <v>40289937.130000003</v>
      </c>
      <c r="AA895" s="18">
        <v>0</v>
      </c>
      <c r="AB895" s="18">
        <f t="shared" si="819"/>
        <v>11165921.27</v>
      </c>
      <c r="AC895" s="18">
        <v>0</v>
      </c>
      <c r="AD895" s="18">
        <v>0</v>
      </c>
      <c r="AE895" s="18">
        <v>0</v>
      </c>
      <c r="AF895" s="18">
        <v>0</v>
      </c>
      <c r="AG895" s="18">
        <f t="shared" si="827"/>
        <v>11165921.27</v>
      </c>
      <c r="AH895" s="18">
        <v>0</v>
      </c>
      <c r="AI895" s="73">
        <v>0.78300000000000003</v>
      </c>
      <c r="AJ895" s="81">
        <f t="shared" si="820"/>
        <v>0.217</v>
      </c>
      <c r="AK895" s="23">
        <f t="shared" si="801"/>
        <v>51455858.399999999</v>
      </c>
      <c r="AL895" s="22">
        <f t="shared" si="821"/>
        <v>40289937.130000003</v>
      </c>
      <c r="AM895" s="22">
        <f t="shared" si="822"/>
        <v>11165921.27</v>
      </c>
      <c r="AN895" s="74" t="b">
        <f t="shared" si="779"/>
        <v>1</v>
      </c>
      <c r="AO895" s="74" t="b">
        <f t="shared" si="780"/>
        <v>1</v>
      </c>
      <c r="AP895" s="74" t="b">
        <f t="shared" si="781"/>
        <v>1</v>
      </c>
      <c r="AQ895" s="5"/>
      <c r="AR895" s="28" t="s">
        <v>1160</v>
      </c>
      <c r="AS895" s="28">
        <v>2029</v>
      </c>
      <c r="AT895" t="b">
        <f t="shared" si="782"/>
        <v>1</v>
      </c>
      <c r="AU895" t="b">
        <f t="shared" si="783"/>
        <v>1</v>
      </c>
      <c r="AV895" t="b">
        <f t="shared" si="784"/>
        <v>1</v>
      </c>
      <c r="AW895" s="83">
        <f t="shared" si="798"/>
        <v>0</v>
      </c>
      <c r="AX895" s="83">
        <f t="shared" si="799"/>
        <v>0</v>
      </c>
      <c r="AY895" s="72" t="b">
        <f t="shared" si="800"/>
        <v>1</v>
      </c>
    </row>
    <row r="896" spans="1:51" ht="23.25" x14ac:dyDescent="0.35">
      <c r="A896" s="49">
        <v>792</v>
      </c>
      <c r="B896" s="77" t="s">
        <v>894</v>
      </c>
      <c r="C896" s="50">
        <v>5666</v>
      </c>
      <c r="D896" s="51">
        <v>43320</v>
      </c>
      <c r="E896" s="52">
        <v>447.6</v>
      </c>
      <c r="F896" s="53">
        <v>33</v>
      </c>
      <c r="G896" s="52">
        <v>447.6</v>
      </c>
      <c r="H896" s="53">
        <v>33</v>
      </c>
      <c r="I896" s="54" t="s">
        <v>1169</v>
      </c>
      <c r="J896" s="54" t="s">
        <v>1170</v>
      </c>
      <c r="K896" s="55">
        <v>33</v>
      </c>
      <c r="L896" s="55">
        <v>33</v>
      </c>
      <c r="M896" s="56">
        <v>447.6</v>
      </c>
      <c r="N896" s="39"/>
      <c r="O896" s="39"/>
      <c r="P896" s="39"/>
      <c r="Q896" s="56">
        <v>447.6</v>
      </c>
      <c r="R896" s="57"/>
      <c r="S896" s="57"/>
      <c r="T896" s="18">
        <f t="shared" si="818"/>
        <v>48559228.799999997</v>
      </c>
      <c r="U896" s="18">
        <f t="shared" si="825"/>
        <v>38021876.149999999</v>
      </c>
      <c r="V896" s="18">
        <v>0</v>
      </c>
      <c r="W896" s="18">
        <v>0</v>
      </c>
      <c r="X896" s="18">
        <v>0</v>
      </c>
      <c r="Y896" s="18">
        <v>0</v>
      </c>
      <c r="Z896" s="18">
        <f t="shared" si="826"/>
        <v>38021876.149999999</v>
      </c>
      <c r="AA896" s="18">
        <v>0</v>
      </c>
      <c r="AB896" s="18">
        <f t="shared" si="819"/>
        <v>10537352.65</v>
      </c>
      <c r="AC896" s="18">
        <v>0</v>
      </c>
      <c r="AD896" s="18">
        <v>0</v>
      </c>
      <c r="AE896" s="18">
        <v>0</v>
      </c>
      <c r="AF896" s="18">
        <v>0</v>
      </c>
      <c r="AG896" s="18">
        <f t="shared" si="827"/>
        <v>10537352.65</v>
      </c>
      <c r="AH896" s="18">
        <v>0</v>
      </c>
      <c r="AI896" s="73">
        <v>0.78300000000000003</v>
      </c>
      <c r="AJ896" s="81">
        <f t="shared" si="820"/>
        <v>0.217</v>
      </c>
      <c r="AK896" s="23">
        <f t="shared" si="801"/>
        <v>48559228.799999997</v>
      </c>
      <c r="AL896" s="22">
        <f t="shared" si="821"/>
        <v>38021876.149999999</v>
      </c>
      <c r="AM896" s="22">
        <f t="shared" si="822"/>
        <v>10537352.65</v>
      </c>
      <c r="AN896" s="74" t="b">
        <f t="shared" ref="AN896:AN922" si="828">AK896=T896</f>
        <v>1</v>
      </c>
      <c r="AO896" s="74" t="b">
        <f t="shared" ref="AO896:AO922" si="829">AL896=U896</f>
        <v>1</v>
      </c>
      <c r="AP896" s="74" t="b">
        <f t="shared" ref="AP896:AP922" si="830">AM896=AB896</f>
        <v>1</v>
      </c>
      <c r="AQ896" s="5"/>
      <c r="AR896" s="28" t="s">
        <v>1160</v>
      </c>
      <c r="AS896" s="28">
        <v>2029</v>
      </c>
      <c r="AT896" t="b">
        <f t="shared" ref="AT896:AT922" si="831">T896=U896+AB896</f>
        <v>1</v>
      </c>
      <c r="AU896" t="b">
        <f t="shared" ref="AU896:AU922" si="832">U896=V896+W896+X896+Y896+Z896+AA896</f>
        <v>1</v>
      </c>
      <c r="AV896" t="b">
        <f t="shared" ref="AV896:AV922" si="833">AB896=AC896+AD896+AE896+AF896+AG896</f>
        <v>1</v>
      </c>
      <c r="AW896" s="83">
        <f t="shared" si="798"/>
        <v>0</v>
      </c>
      <c r="AX896" s="83">
        <f t="shared" si="799"/>
        <v>0</v>
      </c>
      <c r="AY896" s="72" t="b">
        <f t="shared" si="800"/>
        <v>1</v>
      </c>
    </row>
    <row r="897" spans="1:51" ht="23.25" x14ac:dyDescent="0.35">
      <c r="A897" s="49">
        <v>793</v>
      </c>
      <c r="B897" s="77" t="s">
        <v>895</v>
      </c>
      <c r="C897" s="50">
        <v>5664</v>
      </c>
      <c r="D897" s="51">
        <v>43320</v>
      </c>
      <c r="E897" s="52">
        <v>806.2</v>
      </c>
      <c r="F897" s="53">
        <v>48</v>
      </c>
      <c r="G897" s="52">
        <v>690.9</v>
      </c>
      <c r="H897" s="53">
        <v>48</v>
      </c>
      <c r="I897" s="54" t="s">
        <v>1169</v>
      </c>
      <c r="J897" s="54" t="s">
        <v>1170</v>
      </c>
      <c r="K897" s="55">
        <v>48</v>
      </c>
      <c r="L897" s="55">
        <v>48</v>
      </c>
      <c r="M897" s="79">
        <v>690.9</v>
      </c>
      <c r="N897" s="39">
        <v>690.9</v>
      </c>
      <c r="O897" s="39">
        <v>690.9</v>
      </c>
      <c r="P897" s="39">
        <v>690.9</v>
      </c>
      <c r="Q897" s="56">
        <v>690.9</v>
      </c>
      <c r="R897" s="57"/>
      <c r="S897" s="57"/>
      <c r="T897" s="18">
        <f t="shared" si="818"/>
        <v>74954359.200000003</v>
      </c>
      <c r="U897" s="18">
        <f t="shared" si="825"/>
        <v>58689263.25</v>
      </c>
      <c r="V897" s="18">
        <v>0</v>
      </c>
      <c r="W897" s="18">
        <v>0</v>
      </c>
      <c r="X897" s="18">
        <v>0</v>
      </c>
      <c r="Y897" s="18">
        <v>0</v>
      </c>
      <c r="Z897" s="18">
        <f t="shared" si="826"/>
        <v>58689263.25</v>
      </c>
      <c r="AA897" s="18">
        <v>0</v>
      </c>
      <c r="AB897" s="18">
        <f t="shared" si="819"/>
        <v>16265095.949999999</v>
      </c>
      <c r="AC897" s="18">
        <v>0</v>
      </c>
      <c r="AD897" s="18">
        <v>0</v>
      </c>
      <c r="AE897" s="18">
        <v>0</v>
      </c>
      <c r="AF897" s="18">
        <v>0</v>
      </c>
      <c r="AG897" s="18">
        <f t="shared" si="827"/>
        <v>16265095.949999999</v>
      </c>
      <c r="AH897" s="18">
        <v>0</v>
      </c>
      <c r="AI897" s="73">
        <v>0.78300000000000003</v>
      </c>
      <c r="AJ897" s="81">
        <f t="shared" si="820"/>
        <v>0.217</v>
      </c>
      <c r="AK897" s="23">
        <f t="shared" si="801"/>
        <v>74954359.200000003</v>
      </c>
      <c r="AL897" s="22">
        <f t="shared" si="821"/>
        <v>58689263.25</v>
      </c>
      <c r="AM897" s="22">
        <f t="shared" si="822"/>
        <v>16265095.949999999</v>
      </c>
      <c r="AN897" s="74" t="b">
        <f t="shared" si="828"/>
        <v>1</v>
      </c>
      <c r="AO897" s="74" t="b">
        <f t="shared" si="829"/>
        <v>1</v>
      </c>
      <c r="AP897" s="74" t="b">
        <f t="shared" si="830"/>
        <v>1</v>
      </c>
      <c r="AQ897" s="5"/>
      <c r="AR897" s="28" t="s">
        <v>1160</v>
      </c>
      <c r="AS897" s="28">
        <v>2029</v>
      </c>
      <c r="AT897" t="b">
        <f t="shared" si="831"/>
        <v>1</v>
      </c>
      <c r="AU897" t="b">
        <f t="shared" si="832"/>
        <v>1</v>
      </c>
      <c r="AV897" t="b">
        <f t="shared" si="833"/>
        <v>1</v>
      </c>
      <c r="AW897" s="83">
        <f t="shared" si="798"/>
        <v>0</v>
      </c>
      <c r="AX897" s="83">
        <f t="shared" si="799"/>
        <v>0</v>
      </c>
      <c r="AY897" s="72" t="b">
        <f t="shared" si="800"/>
        <v>1</v>
      </c>
    </row>
    <row r="898" spans="1:51" ht="23.25" x14ac:dyDescent="0.35">
      <c r="A898" s="49">
        <v>795</v>
      </c>
      <c r="B898" s="77" t="s">
        <v>897</v>
      </c>
      <c r="C898" s="50">
        <v>10352</v>
      </c>
      <c r="D898" s="51">
        <v>44461</v>
      </c>
      <c r="E898" s="52">
        <v>272.39999999999998</v>
      </c>
      <c r="F898" s="53">
        <v>9</v>
      </c>
      <c r="G898" s="52">
        <v>272.39999999999998</v>
      </c>
      <c r="H898" s="53">
        <v>9</v>
      </c>
      <c r="I898" s="54" t="s">
        <v>1169</v>
      </c>
      <c r="J898" s="54" t="s">
        <v>1170</v>
      </c>
      <c r="K898" s="55">
        <v>9</v>
      </c>
      <c r="L898" s="55">
        <v>9</v>
      </c>
      <c r="M898" s="56">
        <v>272.39999999999998</v>
      </c>
      <c r="N898" s="39"/>
      <c r="O898" s="39"/>
      <c r="P898" s="39"/>
      <c r="Q898" s="56">
        <v>272.39999999999998</v>
      </c>
      <c r="R898" s="57"/>
      <c r="S898" s="57"/>
      <c r="T898" s="18">
        <f t="shared" ref="T898:T922" si="834">AK898</f>
        <v>29552131.199999999</v>
      </c>
      <c r="U898" s="18">
        <f t="shared" si="825"/>
        <v>23139318.73</v>
      </c>
      <c r="V898" s="18">
        <v>0</v>
      </c>
      <c r="W898" s="18">
        <v>0</v>
      </c>
      <c r="X898" s="18">
        <v>0</v>
      </c>
      <c r="Y898" s="18">
        <v>0</v>
      </c>
      <c r="Z898" s="18">
        <f t="shared" si="826"/>
        <v>23139318.73</v>
      </c>
      <c r="AA898" s="18">
        <v>0</v>
      </c>
      <c r="AB898" s="18">
        <f t="shared" ref="AB898:AB922" si="835">T898-U898</f>
        <v>6412812.4699999997</v>
      </c>
      <c r="AC898" s="18">
        <v>0</v>
      </c>
      <c r="AD898" s="18">
        <v>0</v>
      </c>
      <c r="AE898" s="18">
        <v>0</v>
      </c>
      <c r="AF898" s="18">
        <v>0</v>
      </c>
      <c r="AG898" s="18">
        <f t="shared" si="827"/>
        <v>6412812.4699999997</v>
      </c>
      <c r="AH898" s="18">
        <v>0</v>
      </c>
      <c r="AI898" s="73">
        <v>0.78300000000000003</v>
      </c>
      <c r="AJ898" s="81">
        <f t="shared" ref="AJ898:AJ922" si="836">1-AI898</f>
        <v>0.217</v>
      </c>
      <c r="AK898" s="23">
        <f t="shared" si="801"/>
        <v>29552131.199999999</v>
      </c>
      <c r="AL898" s="22">
        <f t="shared" ref="AL898:AL922" si="837">ROUND(AK898*AI898,2)</f>
        <v>23139318.73</v>
      </c>
      <c r="AM898" s="22">
        <f t="shared" ref="AM898:AM922" si="838">AK898-AL898</f>
        <v>6412812.4699999997</v>
      </c>
      <c r="AN898" s="74" t="b">
        <f t="shared" si="828"/>
        <v>1</v>
      </c>
      <c r="AO898" s="74" t="b">
        <f t="shared" si="829"/>
        <v>1</v>
      </c>
      <c r="AP898" s="74" t="b">
        <f t="shared" si="830"/>
        <v>1</v>
      </c>
      <c r="AQ898" s="5"/>
      <c r="AR898" s="28" t="s">
        <v>1160</v>
      </c>
      <c r="AS898" s="28">
        <v>2029</v>
      </c>
      <c r="AT898" t="b">
        <f t="shared" si="831"/>
        <v>1</v>
      </c>
      <c r="AU898" t="b">
        <f t="shared" si="832"/>
        <v>1</v>
      </c>
      <c r="AV898" t="b">
        <f t="shared" si="833"/>
        <v>1</v>
      </c>
      <c r="AW898" s="83">
        <f t="shared" si="798"/>
        <v>0</v>
      </c>
      <c r="AX898" s="83">
        <f t="shared" si="799"/>
        <v>0</v>
      </c>
      <c r="AY898" s="72" t="b">
        <f t="shared" si="800"/>
        <v>1</v>
      </c>
    </row>
    <row r="899" spans="1:51" ht="23.25" x14ac:dyDescent="0.35">
      <c r="A899" s="49">
        <v>796</v>
      </c>
      <c r="B899" s="77" t="s">
        <v>898</v>
      </c>
      <c r="C899" s="50">
        <v>10351</v>
      </c>
      <c r="D899" s="51">
        <v>44461</v>
      </c>
      <c r="E899" s="52">
        <v>297.5</v>
      </c>
      <c r="F899" s="53">
        <v>10</v>
      </c>
      <c r="G899" s="52">
        <v>297.5</v>
      </c>
      <c r="H899" s="53">
        <v>10</v>
      </c>
      <c r="I899" s="54" t="s">
        <v>1169</v>
      </c>
      <c r="J899" s="54" t="s">
        <v>1170</v>
      </c>
      <c r="K899" s="55">
        <v>10</v>
      </c>
      <c r="L899" s="55">
        <v>10</v>
      </c>
      <c r="M899" s="56">
        <v>297.5</v>
      </c>
      <c r="N899" s="39"/>
      <c r="O899" s="39"/>
      <c r="P899" s="39"/>
      <c r="Q899" s="56">
        <v>297.5</v>
      </c>
      <c r="R899" s="57"/>
      <c r="S899" s="57"/>
      <c r="T899" s="18">
        <f t="shared" si="834"/>
        <v>32275180</v>
      </c>
      <c r="U899" s="18">
        <f t="shared" si="825"/>
        <v>25271465.940000001</v>
      </c>
      <c r="V899" s="18">
        <v>0</v>
      </c>
      <c r="W899" s="18">
        <v>0</v>
      </c>
      <c r="X899" s="18">
        <v>0</v>
      </c>
      <c r="Y899" s="18">
        <v>0</v>
      </c>
      <c r="Z899" s="18">
        <f t="shared" si="826"/>
        <v>25271465.940000001</v>
      </c>
      <c r="AA899" s="18">
        <v>0</v>
      </c>
      <c r="AB899" s="18">
        <f t="shared" si="835"/>
        <v>7003714.0599999996</v>
      </c>
      <c r="AC899" s="18">
        <v>0</v>
      </c>
      <c r="AD899" s="18">
        <v>0</v>
      </c>
      <c r="AE899" s="18">
        <v>0</v>
      </c>
      <c r="AF899" s="18">
        <v>0</v>
      </c>
      <c r="AG899" s="18">
        <f t="shared" si="827"/>
        <v>7003714.0599999996</v>
      </c>
      <c r="AH899" s="18">
        <v>0</v>
      </c>
      <c r="AI899" s="73">
        <v>0.78300000000000003</v>
      </c>
      <c r="AJ899" s="81">
        <f t="shared" si="836"/>
        <v>0.217</v>
      </c>
      <c r="AK899" s="23">
        <f t="shared" si="801"/>
        <v>32275180</v>
      </c>
      <c r="AL899" s="22">
        <f t="shared" si="837"/>
        <v>25271465.940000001</v>
      </c>
      <c r="AM899" s="22">
        <f t="shared" si="838"/>
        <v>7003714.0599999996</v>
      </c>
      <c r="AN899" s="74" t="b">
        <f t="shared" si="828"/>
        <v>1</v>
      </c>
      <c r="AO899" s="74" t="b">
        <f t="shared" si="829"/>
        <v>1</v>
      </c>
      <c r="AP899" s="74" t="b">
        <f t="shared" si="830"/>
        <v>1</v>
      </c>
      <c r="AQ899" s="5"/>
      <c r="AR899" s="28" t="s">
        <v>1160</v>
      </c>
      <c r="AS899" s="28">
        <v>2029</v>
      </c>
      <c r="AT899" t="b">
        <f t="shared" si="831"/>
        <v>1</v>
      </c>
      <c r="AU899" t="b">
        <f t="shared" si="832"/>
        <v>1</v>
      </c>
      <c r="AV899" t="b">
        <f t="shared" si="833"/>
        <v>1</v>
      </c>
      <c r="AW899" s="83">
        <f t="shared" si="798"/>
        <v>0</v>
      </c>
      <c r="AX899" s="83">
        <f t="shared" si="799"/>
        <v>0</v>
      </c>
      <c r="AY899" s="72" t="b">
        <f t="shared" si="800"/>
        <v>1</v>
      </c>
    </row>
    <row r="900" spans="1:51" ht="23.25" x14ac:dyDescent="0.35">
      <c r="A900" s="49">
        <v>797</v>
      </c>
      <c r="B900" s="77" t="s">
        <v>899</v>
      </c>
      <c r="C900" s="50">
        <v>7001</v>
      </c>
      <c r="D900" s="51">
        <v>42989</v>
      </c>
      <c r="E900" s="52">
        <v>689.2</v>
      </c>
      <c r="F900" s="53">
        <v>57</v>
      </c>
      <c r="G900" s="52">
        <v>689.2</v>
      </c>
      <c r="H900" s="53">
        <v>57</v>
      </c>
      <c r="I900" s="54" t="s">
        <v>1169</v>
      </c>
      <c r="J900" s="54" t="s">
        <v>1170</v>
      </c>
      <c r="K900" s="55">
        <v>57</v>
      </c>
      <c r="L900" s="55">
        <v>57</v>
      </c>
      <c r="M900" s="56">
        <v>689.2</v>
      </c>
      <c r="N900" s="39"/>
      <c r="O900" s="39"/>
      <c r="P900" s="39"/>
      <c r="Q900" s="56">
        <v>689.2</v>
      </c>
      <c r="R900" s="57"/>
      <c r="S900" s="57"/>
      <c r="T900" s="18">
        <f t="shared" si="834"/>
        <v>74769929.599999994</v>
      </c>
      <c r="U900" s="18">
        <f t="shared" si="825"/>
        <v>58544854.880000003</v>
      </c>
      <c r="V900" s="18">
        <v>36647448.18</v>
      </c>
      <c r="W900" s="18">
        <v>0</v>
      </c>
      <c r="X900" s="18">
        <v>0</v>
      </c>
      <c r="Y900" s="18">
        <v>0</v>
      </c>
      <c r="Z900" s="18">
        <f>U900-V900</f>
        <v>21897406.699999999</v>
      </c>
      <c r="AA900" s="18">
        <v>0</v>
      </c>
      <c r="AB900" s="18">
        <f t="shared" si="835"/>
        <v>16225074.720000001</v>
      </c>
      <c r="AC900" s="18">
        <v>10156444.77</v>
      </c>
      <c r="AD900" s="18">
        <v>0</v>
      </c>
      <c r="AE900" s="18">
        <v>0</v>
      </c>
      <c r="AF900" s="18">
        <v>0</v>
      </c>
      <c r="AG900" s="18">
        <f>AB900-AC900</f>
        <v>6068629.9500000002</v>
      </c>
      <c r="AH900" s="18">
        <v>0</v>
      </c>
      <c r="AI900" s="73">
        <v>0.78300000000000003</v>
      </c>
      <c r="AJ900" s="81">
        <f t="shared" si="836"/>
        <v>0.217</v>
      </c>
      <c r="AK900" s="23">
        <f t="shared" si="801"/>
        <v>74769929.599999994</v>
      </c>
      <c r="AL900" s="22">
        <f t="shared" si="837"/>
        <v>58544854.880000003</v>
      </c>
      <c r="AM900" s="22">
        <f t="shared" si="838"/>
        <v>16225074.720000001</v>
      </c>
      <c r="AN900" s="74" t="b">
        <f t="shared" si="828"/>
        <v>1</v>
      </c>
      <c r="AO900" s="74" t="b">
        <f t="shared" si="829"/>
        <v>1</v>
      </c>
      <c r="AP900" s="74" t="b">
        <f t="shared" si="830"/>
        <v>1</v>
      </c>
      <c r="AQ900" s="5"/>
      <c r="AR900" s="28" t="s">
        <v>1160</v>
      </c>
      <c r="AS900" s="28">
        <v>2029</v>
      </c>
      <c r="AT900" t="b">
        <f t="shared" si="831"/>
        <v>1</v>
      </c>
      <c r="AU900" t="b">
        <f t="shared" si="832"/>
        <v>1</v>
      </c>
      <c r="AV900" t="b">
        <f t="shared" si="833"/>
        <v>1</v>
      </c>
      <c r="AW900" s="83">
        <f t="shared" si="798"/>
        <v>0.63</v>
      </c>
      <c r="AX900" s="83">
        <f t="shared" si="799"/>
        <v>0.63</v>
      </c>
      <c r="AY900" s="72" t="b">
        <f t="shared" si="800"/>
        <v>1</v>
      </c>
    </row>
    <row r="901" spans="1:51" ht="23.25" x14ac:dyDescent="0.35">
      <c r="A901" s="49">
        <v>798</v>
      </c>
      <c r="B901" s="77" t="s">
        <v>900</v>
      </c>
      <c r="C901" s="50">
        <v>9042</v>
      </c>
      <c r="D901" s="51">
        <v>43067</v>
      </c>
      <c r="E901" s="52">
        <v>346.6</v>
      </c>
      <c r="F901" s="53">
        <v>25</v>
      </c>
      <c r="G901" s="52">
        <v>346.6</v>
      </c>
      <c r="H901" s="53">
        <v>25</v>
      </c>
      <c r="I901" s="54" t="s">
        <v>1169</v>
      </c>
      <c r="J901" s="54" t="s">
        <v>1170</v>
      </c>
      <c r="K901" s="55">
        <v>25</v>
      </c>
      <c r="L901" s="55">
        <v>25</v>
      </c>
      <c r="M901" s="56">
        <v>346.6</v>
      </c>
      <c r="N901" s="39"/>
      <c r="O901" s="39"/>
      <c r="P901" s="39"/>
      <c r="Q901" s="56">
        <v>346.6</v>
      </c>
      <c r="R901" s="57"/>
      <c r="S901" s="57"/>
      <c r="T901" s="18">
        <f t="shared" si="834"/>
        <v>37601940.799999997</v>
      </c>
      <c r="U901" s="18">
        <f t="shared" si="825"/>
        <v>29442319.649999999</v>
      </c>
      <c r="V901" s="18">
        <v>0</v>
      </c>
      <c r="W901" s="18">
        <v>0</v>
      </c>
      <c r="X901" s="18">
        <v>0</v>
      </c>
      <c r="Y901" s="18">
        <v>0</v>
      </c>
      <c r="Z901" s="18">
        <f t="shared" si="826"/>
        <v>29442319.649999999</v>
      </c>
      <c r="AA901" s="18">
        <v>0</v>
      </c>
      <c r="AB901" s="18">
        <f t="shared" si="835"/>
        <v>8159621.1500000004</v>
      </c>
      <c r="AC901" s="18">
        <v>0</v>
      </c>
      <c r="AD901" s="18">
        <v>0</v>
      </c>
      <c r="AE901" s="18">
        <v>0</v>
      </c>
      <c r="AF901" s="18">
        <v>0</v>
      </c>
      <c r="AG901" s="18">
        <f t="shared" si="827"/>
        <v>8159621.1500000004</v>
      </c>
      <c r="AH901" s="18">
        <v>0</v>
      </c>
      <c r="AI901" s="73">
        <v>0.78300000000000003</v>
      </c>
      <c r="AJ901" s="81">
        <f t="shared" si="836"/>
        <v>0.217</v>
      </c>
      <c r="AK901" s="23">
        <f t="shared" si="801"/>
        <v>37601940.799999997</v>
      </c>
      <c r="AL901" s="22">
        <f t="shared" si="837"/>
        <v>29442319.649999999</v>
      </c>
      <c r="AM901" s="22">
        <f t="shared" si="838"/>
        <v>8159621.1500000004</v>
      </c>
      <c r="AN901" s="74" t="b">
        <f t="shared" si="828"/>
        <v>1</v>
      </c>
      <c r="AO901" s="74" t="b">
        <f t="shared" si="829"/>
        <v>1</v>
      </c>
      <c r="AP901" s="74" t="b">
        <f t="shared" si="830"/>
        <v>1</v>
      </c>
      <c r="AQ901" s="5"/>
      <c r="AR901" s="28" t="s">
        <v>1160</v>
      </c>
      <c r="AS901" s="28">
        <v>2029</v>
      </c>
      <c r="AT901" t="b">
        <f t="shared" si="831"/>
        <v>1</v>
      </c>
      <c r="AU901" t="b">
        <f t="shared" si="832"/>
        <v>1</v>
      </c>
      <c r="AV901" t="b">
        <f t="shared" si="833"/>
        <v>1</v>
      </c>
      <c r="AW901" s="83">
        <f t="shared" si="798"/>
        <v>0</v>
      </c>
      <c r="AX901" s="83">
        <f t="shared" si="799"/>
        <v>0</v>
      </c>
      <c r="AY901" s="72" t="b">
        <f t="shared" si="800"/>
        <v>1</v>
      </c>
    </row>
    <row r="902" spans="1:51" ht="23.25" x14ac:dyDescent="0.35">
      <c r="A902" s="49">
        <v>799</v>
      </c>
      <c r="B902" s="77" t="s">
        <v>901</v>
      </c>
      <c r="C902" s="50">
        <v>9041</v>
      </c>
      <c r="D902" s="51">
        <v>43067</v>
      </c>
      <c r="E902" s="52">
        <v>694.1</v>
      </c>
      <c r="F902" s="53">
        <v>53</v>
      </c>
      <c r="G902" s="52">
        <v>694.1</v>
      </c>
      <c r="H902" s="53">
        <v>53</v>
      </c>
      <c r="I902" s="54" t="s">
        <v>1169</v>
      </c>
      <c r="J902" s="54" t="s">
        <v>1170</v>
      </c>
      <c r="K902" s="55">
        <v>53</v>
      </c>
      <c r="L902" s="55">
        <v>53</v>
      </c>
      <c r="M902" s="56">
        <v>694.1</v>
      </c>
      <c r="N902" s="39"/>
      <c r="O902" s="39"/>
      <c r="P902" s="39"/>
      <c r="Q902" s="56">
        <v>694.1</v>
      </c>
      <c r="R902" s="57"/>
      <c r="S902" s="57"/>
      <c r="T902" s="18">
        <f t="shared" si="834"/>
        <v>75301520.799999997</v>
      </c>
      <c r="U902" s="18">
        <f t="shared" si="825"/>
        <v>58961090.789999999</v>
      </c>
      <c r="V902" s="18">
        <v>0</v>
      </c>
      <c r="W902" s="18">
        <v>0</v>
      </c>
      <c r="X902" s="18">
        <v>0</v>
      </c>
      <c r="Y902" s="18">
        <v>0</v>
      </c>
      <c r="Z902" s="18">
        <f t="shared" si="826"/>
        <v>58961090.789999999</v>
      </c>
      <c r="AA902" s="18">
        <v>0</v>
      </c>
      <c r="AB902" s="18">
        <f t="shared" si="835"/>
        <v>16340430.01</v>
      </c>
      <c r="AC902" s="18">
        <v>0</v>
      </c>
      <c r="AD902" s="18">
        <v>0</v>
      </c>
      <c r="AE902" s="18">
        <v>0</v>
      </c>
      <c r="AF902" s="18">
        <v>0</v>
      </c>
      <c r="AG902" s="18">
        <f t="shared" si="827"/>
        <v>16340430.01</v>
      </c>
      <c r="AH902" s="18">
        <v>0</v>
      </c>
      <c r="AI902" s="73">
        <v>0.78300000000000003</v>
      </c>
      <c r="AJ902" s="81">
        <f t="shared" si="836"/>
        <v>0.217</v>
      </c>
      <c r="AK902" s="23">
        <f t="shared" si="801"/>
        <v>75301520.799999997</v>
      </c>
      <c r="AL902" s="22">
        <f t="shared" si="837"/>
        <v>58961090.789999999</v>
      </c>
      <c r="AM902" s="22">
        <f t="shared" si="838"/>
        <v>16340430.01</v>
      </c>
      <c r="AN902" s="74" t="b">
        <f t="shared" si="828"/>
        <v>1</v>
      </c>
      <c r="AO902" s="74" t="b">
        <f t="shared" si="829"/>
        <v>1</v>
      </c>
      <c r="AP902" s="74" t="b">
        <f t="shared" si="830"/>
        <v>1</v>
      </c>
      <c r="AQ902" s="5"/>
      <c r="AR902" s="28" t="s">
        <v>1160</v>
      </c>
      <c r="AS902" s="28">
        <v>2029</v>
      </c>
      <c r="AT902" t="b">
        <f t="shared" si="831"/>
        <v>1</v>
      </c>
      <c r="AU902" t="b">
        <f t="shared" si="832"/>
        <v>1</v>
      </c>
      <c r="AV902" t="b">
        <f t="shared" si="833"/>
        <v>1</v>
      </c>
      <c r="AW902" s="83">
        <f t="shared" si="798"/>
        <v>0</v>
      </c>
      <c r="AX902" s="83">
        <f t="shared" si="799"/>
        <v>0</v>
      </c>
      <c r="AY902" s="72" t="b">
        <f t="shared" si="800"/>
        <v>1</v>
      </c>
    </row>
    <row r="903" spans="1:51" ht="23.25" x14ac:dyDescent="0.35">
      <c r="A903" s="49">
        <v>800</v>
      </c>
      <c r="B903" s="77" t="s">
        <v>902</v>
      </c>
      <c r="C903" s="50">
        <v>6998</v>
      </c>
      <c r="D903" s="51">
        <v>42989</v>
      </c>
      <c r="E903" s="52">
        <v>369.2</v>
      </c>
      <c r="F903" s="53">
        <v>28</v>
      </c>
      <c r="G903" s="52">
        <v>369.2</v>
      </c>
      <c r="H903" s="53">
        <v>28</v>
      </c>
      <c r="I903" s="54" t="s">
        <v>1169</v>
      </c>
      <c r="J903" s="54" t="s">
        <v>1170</v>
      </c>
      <c r="K903" s="55">
        <v>28</v>
      </c>
      <c r="L903" s="55">
        <v>28</v>
      </c>
      <c r="M903" s="56">
        <v>369.2</v>
      </c>
      <c r="N903" s="39"/>
      <c r="O903" s="39"/>
      <c r="P903" s="39"/>
      <c r="Q903" s="56">
        <v>369.2</v>
      </c>
      <c r="R903" s="57"/>
      <c r="S903" s="57"/>
      <c r="T903" s="18">
        <f t="shared" si="834"/>
        <v>40053769.600000001</v>
      </c>
      <c r="U903" s="18">
        <f t="shared" si="825"/>
        <v>31362101.600000001</v>
      </c>
      <c r="V903" s="18">
        <v>0</v>
      </c>
      <c r="W903" s="18">
        <v>0</v>
      </c>
      <c r="X903" s="18">
        <v>0</v>
      </c>
      <c r="Y903" s="18">
        <v>0</v>
      </c>
      <c r="Z903" s="18">
        <f t="shared" si="826"/>
        <v>31362101.600000001</v>
      </c>
      <c r="AA903" s="18">
        <v>0</v>
      </c>
      <c r="AB903" s="18">
        <f t="shared" si="835"/>
        <v>8691668</v>
      </c>
      <c r="AC903" s="18">
        <v>0</v>
      </c>
      <c r="AD903" s="18">
        <v>0</v>
      </c>
      <c r="AE903" s="18">
        <v>0</v>
      </c>
      <c r="AF903" s="18">
        <v>0</v>
      </c>
      <c r="AG903" s="18">
        <f t="shared" si="827"/>
        <v>8691668</v>
      </c>
      <c r="AH903" s="18">
        <v>0</v>
      </c>
      <c r="AI903" s="73">
        <v>0.78300000000000003</v>
      </c>
      <c r="AJ903" s="81">
        <f t="shared" si="836"/>
        <v>0.217</v>
      </c>
      <c r="AK903" s="23">
        <f t="shared" si="801"/>
        <v>40053769.600000001</v>
      </c>
      <c r="AL903" s="22">
        <f t="shared" si="837"/>
        <v>31362101.600000001</v>
      </c>
      <c r="AM903" s="22">
        <f t="shared" si="838"/>
        <v>8691668</v>
      </c>
      <c r="AN903" s="74" t="b">
        <f t="shared" si="828"/>
        <v>1</v>
      </c>
      <c r="AO903" s="74" t="b">
        <f t="shared" si="829"/>
        <v>1</v>
      </c>
      <c r="AP903" s="74" t="b">
        <f t="shared" si="830"/>
        <v>1</v>
      </c>
      <c r="AQ903" s="5"/>
      <c r="AR903" s="28" t="s">
        <v>1160</v>
      </c>
      <c r="AS903" s="28">
        <v>2029</v>
      </c>
      <c r="AT903" t="b">
        <f t="shared" si="831"/>
        <v>1</v>
      </c>
      <c r="AU903" t="b">
        <f t="shared" si="832"/>
        <v>1</v>
      </c>
      <c r="AV903" t="b">
        <f t="shared" si="833"/>
        <v>1</v>
      </c>
      <c r="AW903" s="83">
        <f t="shared" si="798"/>
        <v>0</v>
      </c>
      <c r="AX903" s="83">
        <f t="shared" si="799"/>
        <v>0</v>
      </c>
      <c r="AY903" s="72" t="b">
        <f t="shared" si="800"/>
        <v>1</v>
      </c>
    </row>
    <row r="904" spans="1:51" ht="23.25" x14ac:dyDescent="0.35">
      <c r="A904" s="49">
        <v>801</v>
      </c>
      <c r="B904" s="77" t="s">
        <v>903</v>
      </c>
      <c r="C904" s="50">
        <v>7000</v>
      </c>
      <c r="D904" s="51">
        <v>42989</v>
      </c>
      <c r="E904" s="52">
        <v>622.4</v>
      </c>
      <c r="F904" s="53">
        <v>47</v>
      </c>
      <c r="G904" s="52">
        <v>622.4</v>
      </c>
      <c r="H904" s="53">
        <v>47</v>
      </c>
      <c r="I904" s="54" t="s">
        <v>1169</v>
      </c>
      <c r="J904" s="54" t="s">
        <v>1170</v>
      </c>
      <c r="K904" s="55">
        <v>47</v>
      </c>
      <c r="L904" s="55">
        <v>47</v>
      </c>
      <c r="M904" s="56">
        <v>622.4</v>
      </c>
      <c r="N904" s="39"/>
      <c r="O904" s="39"/>
      <c r="P904" s="39"/>
      <c r="Q904" s="56">
        <v>622.4</v>
      </c>
      <c r="R904" s="57"/>
      <c r="S904" s="57"/>
      <c r="T904" s="18">
        <f t="shared" si="834"/>
        <v>67522931.200000003</v>
      </c>
      <c r="U904" s="18">
        <f t="shared" si="825"/>
        <v>52870455.130000003</v>
      </c>
      <c r="V904" s="18">
        <v>0</v>
      </c>
      <c r="W904" s="18">
        <v>0</v>
      </c>
      <c r="X904" s="18">
        <v>0</v>
      </c>
      <c r="Y904" s="18">
        <v>0</v>
      </c>
      <c r="Z904" s="18">
        <f t="shared" si="826"/>
        <v>52870455.130000003</v>
      </c>
      <c r="AA904" s="18">
        <v>0</v>
      </c>
      <c r="AB904" s="18">
        <f t="shared" si="835"/>
        <v>14652476.07</v>
      </c>
      <c r="AC904" s="18">
        <v>0</v>
      </c>
      <c r="AD904" s="18">
        <v>0</v>
      </c>
      <c r="AE904" s="18">
        <v>0</v>
      </c>
      <c r="AF904" s="18">
        <v>0</v>
      </c>
      <c r="AG904" s="18">
        <f t="shared" si="827"/>
        <v>14652476.07</v>
      </c>
      <c r="AH904" s="18">
        <v>0</v>
      </c>
      <c r="AI904" s="73">
        <v>0.78300000000000003</v>
      </c>
      <c r="AJ904" s="81">
        <f t="shared" si="836"/>
        <v>0.217</v>
      </c>
      <c r="AK904" s="23">
        <f t="shared" si="801"/>
        <v>67522931.200000003</v>
      </c>
      <c r="AL904" s="22">
        <f t="shared" si="837"/>
        <v>52870455.130000003</v>
      </c>
      <c r="AM904" s="22">
        <f t="shared" si="838"/>
        <v>14652476.07</v>
      </c>
      <c r="AN904" s="74" t="b">
        <f t="shared" si="828"/>
        <v>1</v>
      </c>
      <c r="AO904" s="74" t="b">
        <f t="shared" si="829"/>
        <v>1</v>
      </c>
      <c r="AP904" s="74" t="b">
        <f t="shared" si="830"/>
        <v>1</v>
      </c>
      <c r="AQ904" s="5"/>
      <c r="AR904" s="28" t="s">
        <v>1160</v>
      </c>
      <c r="AS904" s="28">
        <v>2029</v>
      </c>
      <c r="AT904" t="b">
        <f t="shared" si="831"/>
        <v>1</v>
      </c>
      <c r="AU904" t="b">
        <f t="shared" si="832"/>
        <v>1</v>
      </c>
      <c r="AV904" t="b">
        <f t="shared" si="833"/>
        <v>1</v>
      </c>
      <c r="AW904" s="83">
        <f t="shared" si="798"/>
        <v>0</v>
      </c>
      <c r="AX904" s="83">
        <f t="shared" si="799"/>
        <v>0</v>
      </c>
      <c r="AY904" s="72" t="b">
        <f t="shared" si="800"/>
        <v>1</v>
      </c>
    </row>
    <row r="905" spans="1:51" ht="23.25" x14ac:dyDescent="0.35">
      <c r="A905" s="49">
        <v>802</v>
      </c>
      <c r="B905" s="77" t="s">
        <v>904</v>
      </c>
      <c r="C905" s="50">
        <v>6999</v>
      </c>
      <c r="D905" s="51">
        <v>42989</v>
      </c>
      <c r="E905" s="52">
        <v>822.7</v>
      </c>
      <c r="F905" s="53">
        <v>60</v>
      </c>
      <c r="G905" s="52">
        <v>822.7</v>
      </c>
      <c r="H905" s="53">
        <v>60</v>
      </c>
      <c r="I905" s="54" t="s">
        <v>1169</v>
      </c>
      <c r="J905" s="54" t="s">
        <v>1170</v>
      </c>
      <c r="K905" s="55">
        <v>60</v>
      </c>
      <c r="L905" s="55">
        <v>60</v>
      </c>
      <c r="M905" s="56">
        <v>822.7</v>
      </c>
      <c r="N905" s="39"/>
      <c r="O905" s="39"/>
      <c r="P905" s="39"/>
      <c r="Q905" s="56">
        <v>822.7</v>
      </c>
      <c r="R905" s="57"/>
      <c r="S905" s="57"/>
      <c r="T905" s="18">
        <f t="shared" si="834"/>
        <v>89253077.599999994</v>
      </c>
      <c r="U905" s="18">
        <f t="shared" si="825"/>
        <v>69885159.760000005</v>
      </c>
      <c r="V905" s="18">
        <v>0</v>
      </c>
      <c r="W905" s="18">
        <v>0</v>
      </c>
      <c r="X905" s="18">
        <v>0</v>
      </c>
      <c r="Y905" s="18">
        <v>0</v>
      </c>
      <c r="Z905" s="18">
        <f t="shared" si="826"/>
        <v>69885159.760000005</v>
      </c>
      <c r="AA905" s="18">
        <v>0</v>
      </c>
      <c r="AB905" s="18">
        <f t="shared" si="835"/>
        <v>19367917.84</v>
      </c>
      <c r="AC905" s="18">
        <v>0</v>
      </c>
      <c r="AD905" s="18">
        <v>0</v>
      </c>
      <c r="AE905" s="18">
        <v>0</v>
      </c>
      <c r="AF905" s="18">
        <v>0</v>
      </c>
      <c r="AG905" s="18">
        <f t="shared" si="827"/>
        <v>19367917.84</v>
      </c>
      <c r="AH905" s="18">
        <v>0</v>
      </c>
      <c r="AI905" s="73">
        <v>0.78300000000000003</v>
      </c>
      <c r="AJ905" s="81">
        <f t="shared" si="836"/>
        <v>0.217</v>
      </c>
      <c r="AK905" s="23">
        <f t="shared" si="801"/>
        <v>89253077.599999994</v>
      </c>
      <c r="AL905" s="22">
        <f t="shared" si="837"/>
        <v>69885159.760000005</v>
      </c>
      <c r="AM905" s="22">
        <f t="shared" si="838"/>
        <v>19367917.84</v>
      </c>
      <c r="AN905" s="74" t="b">
        <f t="shared" si="828"/>
        <v>1</v>
      </c>
      <c r="AO905" s="74" t="b">
        <f t="shared" si="829"/>
        <v>1</v>
      </c>
      <c r="AP905" s="74" t="b">
        <f t="shared" si="830"/>
        <v>1</v>
      </c>
      <c r="AQ905" s="5"/>
      <c r="AR905" s="28" t="s">
        <v>1160</v>
      </c>
      <c r="AS905" s="28">
        <v>2029</v>
      </c>
      <c r="AT905" t="b">
        <f t="shared" si="831"/>
        <v>1</v>
      </c>
      <c r="AU905" t="b">
        <f t="shared" si="832"/>
        <v>1</v>
      </c>
      <c r="AV905" t="b">
        <f t="shared" si="833"/>
        <v>1</v>
      </c>
      <c r="AW905" s="83">
        <f t="shared" si="798"/>
        <v>0</v>
      </c>
      <c r="AX905" s="83">
        <f t="shared" si="799"/>
        <v>0</v>
      </c>
      <c r="AY905" s="72" t="b">
        <f t="shared" si="800"/>
        <v>1</v>
      </c>
    </row>
    <row r="906" spans="1:51" ht="23.25" x14ac:dyDescent="0.35">
      <c r="A906" s="49">
        <v>803</v>
      </c>
      <c r="B906" s="77" t="s">
        <v>905</v>
      </c>
      <c r="C906" s="50">
        <v>6997</v>
      </c>
      <c r="D906" s="51">
        <v>42989</v>
      </c>
      <c r="E906" s="52">
        <v>688.7</v>
      </c>
      <c r="F906" s="53">
        <v>46</v>
      </c>
      <c r="G906" s="52">
        <v>688.7</v>
      </c>
      <c r="H906" s="53">
        <v>46</v>
      </c>
      <c r="I906" s="54" t="s">
        <v>1169</v>
      </c>
      <c r="J906" s="54" t="s">
        <v>1170</v>
      </c>
      <c r="K906" s="55">
        <v>46</v>
      </c>
      <c r="L906" s="55">
        <v>46</v>
      </c>
      <c r="M906" s="56">
        <v>688.7</v>
      </c>
      <c r="N906" s="39"/>
      <c r="O906" s="39"/>
      <c r="P906" s="39"/>
      <c r="Q906" s="56">
        <v>688.7</v>
      </c>
      <c r="R906" s="57"/>
      <c r="S906" s="57"/>
      <c r="T906" s="18">
        <f t="shared" si="834"/>
        <v>74715685.599999994</v>
      </c>
      <c r="U906" s="18">
        <f t="shared" si="825"/>
        <v>58502381.82</v>
      </c>
      <c r="V906" s="18">
        <v>0</v>
      </c>
      <c r="W906" s="18">
        <v>0</v>
      </c>
      <c r="X906" s="18">
        <v>0</v>
      </c>
      <c r="Y906" s="18">
        <v>0</v>
      </c>
      <c r="Z906" s="18">
        <f t="shared" si="826"/>
        <v>58502381.82</v>
      </c>
      <c r="AA906" s="18">
        <v>0</v>
      </c>
      <c r="AB906" s="18">
        <f t="shared" si="835"/>
        <v>16213303.779999999</v>
      </c>
      <c r="AC906" s="18">
        <v>0</v>
      </c>
      <c r="AD906" s="18">
        <v>0</v>
      </c>
      <c r="AE906" s="18">
        <v>0</v>
      </c>
      <c r="AF906" s="18">
        <v>0</v>
      </c>
      <c r="AG906" s="18">
        <f t="shared" si="827"/>
        <v>16213303.779999999</v>
      </c>
      <c r="AH906" s="18">
        <v>0</v>
      </c>
      <c r="AI906" s="73">
        <v>0.78300000000000003</v>
      </c>
      <c r="AJ906" s="81">
        <f t="shared" si="836"/>
        <v>0.217</v>
      </c>
      <c r="AK906" s="23">
        <f t="shared" si="801"/>
        <v>74715685.599999994</v>
      </c>
      <c r="AL906" s="22">
        <f t="shared" si="837"/>
        <v>58502381.82</v>
      </c>
      <c r="AM906" s="22">
        <f t="shared" si="838"/>
        <v>16213303.779999999</v>
      </c>
      <c r="AN906" s="74" t="b">
        <f t="shared" si="828"/>
        <v>1</v>
      </c>
      <c r="AO906" s="74" t="b">
        <f t="shared" si="829"/>
        <v>1</v>
      </c>
      <c r="AP906" s="74" t="b">
        <f t="shared" si="830"/>
        <v>1</v>
      </c>
      <c r="AQ906" s="5"/>
      <c r="AR906" s="28" t="s">
        <v>1160</v>
      </c>
      <c r="AS906" s="28">
        <v>2029</v>
      </c>
      <c r="AT906" t="b">
        <f t="shared" si="831"/>
        <v>1</v>
      </c>
      <c r="AU906" t="b">
        <f t="shared" si="832"/>
        <v>1</v>
      </c>
      <c r="AV906" t="b">
        <f t="shared" si="833"/>
        <v>1</v>
      </c>
      <c r="AW906" s="83">
        <f t="shared" si="798"/>
        <v>0</v>
      </c>
      <c r="AX906" s="83">
        <f t="shared" si="799"/>
        <v>0</v>
      </c>
      <c r="AY906" s="72" t="b">
        <f t="shared" si="800"/>
        <v>1</v>
      </c>
    </row>
    <row r="907" spans="1:51" ht="23.25" x14ac:dyDescent="0.35">
      <c r="A907" s="49">
        <v>804</v>
      </c>
      <c r="B907" s="77" t="s">
        <v>906</v>
      </c>
      <c r="C907" s="50">
        <v>9039</v>
      </c>
      <c r="D907" s="51">
        <v>43067</v>
      </c>
      <c r="E907" s="52">
        <v>378.3</v>
      </c>
      <c r="F907" s="53">
        <v>22</v>
      </c>
      <c r="G907" s="52">
        <v>378.3</v>
      </c>
      <c r="H907" s="53">
        <v>22</v>
      </c>
      <c r="I907" s="54" t="s">
        <v>1169</v>
      </c>
      <c r="J907" s="54" t="s">
        <v>1170</v>
      </c>
      <c r="K907" s="55">
        <v>22</v>
      </c>
      <c r="L907" s="55">
        <v>22</v>
      </c>
      <c r="M907" s="56">
        <v>378.3</v>
      </c>
      <c r="N907" s="39"/>
      <c r="O907" s="39"/>
      <c r="P907" s="39"/>
      <c r="Q907" s="56">
        <v>378.3</v>
      </c>
      <c r="R907" s="57"/>
      <c r="S907" s="57"/>
      <c r="T907" s="18">
        <f t="shared" si="834"/>
        <v>41041010.399999999</v>
      </c>
      <c r="U907" s="18">
        <f t="shared" si="825"/>
        <v>32135111.140000001</v>
      </c>
      <c r="V907" s="18">
        <v>0</v>
      </c>
      <c r="W907" s="18">
        <v>0</v>
      </c>
      <c r="X907" s="18">
        <v>0</v>
      </c>
      <c r="Y907" s="18">
        <v>0</v>
      </c>
      <c r="Z907" s="18">
        <f t="shared" si="826"/>
        <v>32135111.140000001</v>
      </c>
      <c r="AA907" s="18">
        <v>0</v>
      </c>
      <c r="AB907" s="18">
        <f t="shared" si="835"/>
        <v>8905899.2599999998</v>
      </c>
      <c r="AC907" s="18">
        <v>0</v>
      </c>
      <c r="AD907" s="18">
        <v>0</v>
      </c>
      <c r="AE907" s="18">
        <v>0</v>
      </c>
      <c r="AF907" s="18">
        <v>0</v>
      </c>
      <c r="AG907" s="18">
        <f t="shared" si="827"/>
        <v>8905899.2599999998</v>
      </c>
      <c r="AH907" s="18">
        <v>0</v>
      </c>
      <c r="AI907" s="73">
        <v>0.78300000000000003</v>
      </c>
      <c r="AJ907" s="81">
        <f t="shared" si="836"/>
        <v>0.217</v>
      </c>
      <c r="AK907" s="23">
        <f t="shared" si="801"/>
        <v>41041010.399999999</v>
      </c>
      <c r="AL907" s="22">
        <f t="shared" si="837"/>
        <v>32135111.140000001</v>
      </c>
      <c r="AM907" s="22">
        <f t="shared" si="838"/>
        <v>8905899.2599999998</v>
      </c>
      <c r="AN907" s="74" t="b">
        <f t="shared" si="828"/>
        <v>1</v>
      </c>
      <c r="AO907" s="74" t="b">
        <f t="shared" si="829"/>
        <v>1</v>
      </c>
      <c r="AP907" s="74" t="b">
        <f t="shared" si="830"/>
        <v>1</v>
      </c>
      <c r="AQ907" s="5"/>
      <c r="AR907" s="28" t="s">
        <v>1160</v>
      </c>
      <c r="AS907" s="28">
        <v>2029</v>
      </c>
      <c r="AT907" t="b">
        <f t="shared" si="831"/>
        <v>1</v>
      </c>
      <c r="AU907" t="b">
        <f t="shared" si="832"/>
        <v>1</v>
      </c>
      <c r="AV907" t="b">
        <f t="shared" si="833"/>
        <v>1</v>
      </c>
      <c r="AW907" s="83">
        <f t="shared" si="798"/>
        <v>0</v>
      </c>
      <c r="AX907" s="83">
        <f t="shared" si="799"/>
        <v>0</v>
      </c>
      <c r="AY907" s="72" t="b">
        <f t="shared" si="800"/>
        <v>1</v>
      </c>
    </row>
    <row r="908" spans="1:51" ht="23.25" x14ac:dyDescent="0.35">
      <c r="A908" s="49">
        <v>808</v>
      </c>
      <c r="B908" s="77" t="s">
        <v>907</v>
      </c>
      <c r="C908" s="50">
        <v>9043</v>
      </c>
      <c r="D908" s="51">
        <v>43067</v>
      </c>
      <c r="E908" s="52">
        <v>667.4</v>
      </c>
      <c r="F908" s="53">
        <v>48</v>
      </c>
      <c r="G908" s="52">
        <v>667.4</v>
      </c>
      <c r="H908" s="53">
        <v>48</v>
      </c>
      <c r="I908" s="54" t="s">
        <v>1169</v>
      </c>
      <c r="J908" s="54" t="s">
        <v>1170</v>
      </c>
      <c r="K908" s="55">
        <v>48</v>
      </c>
      <c r="L908" s="55">
        <v>48</v>
      </c>
      <c r="M908" s="56">
        <v>667.4</v>
      </c>
      <c r="N908" s="39"/>
      <c r="O908" s="39"/>
      <c r="P908" s="39"/>
      <c r="Q908" s="56">
        <v>667.4</v>
      </c>
      <c r="R908" s="57"/>
      <c r="S908" s="57"/>
      <c r="T908" s="18">
        <f t="shared" si="834"/>
        <v>72404891.200000003</v>
      </c>
      <c r="U908" s="18">
        <f t="shared" si="825"/>
        <v>56693029.810000002</v>
      </c>
      <c r="V908" s="18">
        <v>0</v>
      </c>
      <c r="W908" s="18">
        <v>0</v>
      </c>
      <c r="X908" s="18">
        <v>0</v>
      </c>
      <c r="Y908" s="18">
        <v>0</v>
      </c>
      <c r="Z908" s="18">
        <f t="shared" si="826"/>
        <v>56693029.810000002</v>
      </c>
      <c r="AA908" s="18">
        <v>0</v>
      </c>
      <c r="AB908" s="18">
        <f t="shared" si="835"/>
        <v>15711861.390000001</v>
      </c>
      <c r="AC908" s="18">
        <v>0</v>
      </c>
      <c r="AD908" s="18">
        <v>0</v>
      </c>
      <c r="AE908" s="18">
        <v>0</v>
      </c>
      <c r="AF908" s="18">
        <v>0</v>
      </c>
      <c r="AG908" s="18">
        <f t="shared" si="827"/>
        <v>15711861.390000001</v>
      </c>
      <c r="AH908" s="18">
        <v>0</v>
      </c>
      <c r="AI908" s="73">
        <v>0.78300000000000003</v>
      </c>
      <c r="AJ908" s="81">
        <f t="shared" si="836"/>
        <v>0.217</v>
      </c>
      <c r="AK908" s="23">
        <f t="shared" si="801"/>
        <v>72404891.200000003</v>
      </c>
      <c r="AL908" s="22">
        <f t="shared" si="837"/>
        <v>56693029.810000002</v>
      </c>
      <c r="AM908" s="22">
        <f t="shared" si="838"/>
        <v>15711861.390000001</v>
      </c>
      <c r="AN908" s="74" t="b">
        <f t="shared" si="828"/>
        <v>1</v>
      </c>
      <c r="AO908" s="74" t="b">
        <f t="shared" si="829"/>
        <v>1</v>
      </c>
      <c r="AP908" s="74" t="b">
        <f t="shared" si="830"/>
        <v>1</v>
      </c>
      <c r="AQ908" s="5"/>
      <c r="AR908" s="28" t="s">
        <v>1160</v>
      </c>
      <c r="AS908" s="28">
        <v>2029</v>
      </c>
      <c r="AT908" t="b">
        <f t="shared" si="831"/>
        <v>1</v>
      </c>
      <c r="AU908" t="b">
        <f t="shared" si="832"/>
        <v>1</v>
      </c>
      <c r="AV908" t="b">
        <f t="shared" si="833"/>
        <v>1</v>
      </c>
      <c r="AW908" s="83">
        <f t="shared" si="798"/>
        <v>0</v>
      </c>
      <c r="AX908" s="83">
        <f t="shared" si="799"/>
        <v>0</v>
      </c>
      <c r="AY908" s="72" t="b">
        <f t="shared" si="800"/>
        <v>1</v>
      </c>
    </row>
    <row r="909" spans="1:51" ht="23.25" x14ac:dyDescent="0.35">
      <c r="A909" s="49">
        <v>809</v>
      </c>
      <c r="B909" s="77" t="s">
        <v>908</v>
      </c>
      <c r="C909" s="50">
        <v>3954</v>
      </c>
      <c r="D909" s="51">
        <v>42894</v>
      </c>
      <c r="E909" s="52">
        <v>461.1</v>
      </c>
      <c r="F909" s="53">
        <v>34</v>
      </c>
      <c r="G909" s="52">
        <v>461.1</v>
      </c>
      <c r="H909" s="53">
        <v>34</v>
      </c>
      <c r="I909" s="54" t="s">
        <v>1169</v>
      </c>
      <c r="J909" s="54" t="s">
        <v>1170</v>
      </c>
      <c r="K909" s="55">
        <v>34</v>
      </c>
      <c r="L909" s="55">
        <v>34</v>
      </c>
      <c r="M909" s="56">
        <v>461.1</v>
      </c>
      <c r="N909" s="39"/>
      <c r="O909" s="39"/>
      <c r="P909" s="39"/>
      <c r="Q909" s="56">
        <v>461.1</v>
      </c>
      <c r="R909" s="57"/>
      <c r="S909" s="57"/>
      <c r="T909" s="18">
        <f t="shared" si="834"/>
        <v>50023816.799999997</v>
      </c>
      <c r="U909" s="18">
        <f t="shared" si="825"/>
        <v>39168648.549999997</v>
      </c>
      <c r="V909" s="18">
        <v>0</v>
      </c>
      <c r="W909" s="18">
        <v>0</v>
      </c>
      <c r="X909" s="18">
        <v>0</v>
      </c>
      <c r="Y909" s="18">
        <v>0</v>
      </c>
      <c r="Z909" s="18">
        <f t="shared" si="826"/>
        <v>39168648.549999997</v>
      </c>
      <c r="AA909" s="18">
        <v>0</v>
      </c>
      <c r="AB909" s="18">
        <f t="shared" si="835"/>
        <v>10855168.25</v>
      </c>
      <c r="AC909" s="18">
        <v>0</v>
      </c>
      <c r="AD909" s="18">
        <v>0</v>
      </c>
      <c r="AE909" s="18">
        <v>0</v>
      </c>
      <c r="AF909" s="18">
        <v>0</v>
      </c>
      <c r="AG909" s="18">
        <f t="shared" si="827"/>
        <v>10855168.25</v>
      </c>
      <c r="AH909" s="18">
        <v>0</v>
      </c>
      <c r="AI909" s="73">
        <v>0.78300000000000003</v>
      </c>
      <c r="AJ909" s="81">
        <f t="shared" si="836"/>
        <v>0.217</v>
      </c>
      <c r="AK909" s="23">
        <f t="shared" si="801"/>
        <v>50023816.799999997</v>
      </c>
      <c r="AL909" s="22">
        <f t="shared" si="837"/>
        <v>39168648.549999997</v>
      </c>
      <c r="AM909" s="22">
        <f t="shared" si="838"/>
        <v>10855168.25</v>
      </c>
      <c r="AN909" s="74" t="b">
        <f t="shared" si="828"/>
        <v>1</v>
      </c>
      <c r="AO909" s="74" t="b">
        <f t="shared" si="829"/>
        <v>1</v>
      </c>
      <c r="AP909" s="74" t="b">
        <f t="shared" si="830"/>
        <v>1</v>
      </c>
      <c r="AQ909" s="5"/>
      <c r="AR909" s="28" t="s">
        <v>1160</v>
      </c>
      <c r="AS909" s="28">
        <v>2029</v>
      </c>
      <c r="AT909" t="b">
        <f t="shared" si="831"/>
        <v>1</v>
      </c>
      <c r="AU909" t="b">
        <f t="shared" si="832"/>
        <v>1</v>
      </c>
      <c r="AV909" t="b">
        <f t="shared" si="833"/>
        <v>1</v>
      </c>
      <c r="AW909" s="83">
        <f t="shared" si="798"/>
        <v>0</v>
      </c>
      <c r="AX909" s="83">
        <f t="shared" si="799"/>
        <v>0</v>
      </c>
      <c r="AY909" s="72" t="b">
        <f t="shared" si="800"/>
        <v>1</v>
      </c>
    </row>
    <row r="910" spans="1:51" ht="23.25" x14ac:dyDescent="0.35">
      <c r="A910" s="49">
        <v>811</v>
      </c>
      <c r="B910" s="77" t="s">
        <v>910</v>
      </c>
      <c r="C910" s="50">
        <v>8202</v>
      </c>
      <c r="D910" s="51">
        <v>43032</v>
      </c>
      <c r="E910" s="52">
        <v>217</v>
      </c>
      <c r="F910" s="53">
        <v>16</v>
      </c>
      <c r="G910" s="52">
        <v>217</v>
      </c>
      <c r="H910" s="53">
        <v>16</v>
      </c>
      <c r="I910" s="54" t="s">
        <v>1169</v>
      </c>
      <c r="J910" s="54" t="s">
        <v>1170</v>
      </c>
      <c r="K910" s="55">
        <v>16</v>
      </c>
      <c r="L910" s="55">
        <v>16</v>
      </c>
      <c r="M910" s="56">
        <v>217</v>
      </c>
      <c r="N910" s="39"/>
      <c r="O910" s="39"/>
      <c r="P910" s="39"/>
      <c r="Q910" s="56">
        <v>217</v>
      </c>
      <c r="R910" s="57"/>
      <c r="S910" s="57"/>
      <c r="T910" s="18">
        <f t="shared" si="834"/>
        <v>23541896</v>
      </c>
      <c r="U910" s="18">
        <f t="shared" si="825"/>
        <v>18433304.57</v>
      </c>
      <c r="V910" s="18">
        <v>0</v>
      </c>
      <c r="W910" s="18">
        <v>0</v>
      </c>
      <c r="X910" s="18">
        <v>0</v>
      </c>
      <c r="Y910" s="18">
        <v>0</v>
      </c>
      <c r="Z910" s="18">
        <f t="shared" si="826"/>
        <v>18433304.57</v>
      </c>
      <c r="AA910" s="18">
        <v>0</v>
      </c>
      <c r="AB910" s="18">
        <f t="shared" si="835"/>
        <v>5108591.43</v>
      </c>
      <c r="AC910" s="18">
        <v>0</v>
      </c>
      <c r="AD910" s="18">
        <v>0</v>
      </c>
      <c r="AE910" s="18">
        <v>0</v>
      </c>
      <c r="AF910" s="18">
        <v>0</v>
      </c>
      <c r="AG910" s="18">
        <f t="shared" si="827"/>
        <v>5108591.43</v>
      </c>
      <c r="AH910" s="18">
        <v>0</v>
      </c>
      <c r="AI910" s="73">
        <v>0.78300000000000003</v>
      </c>
      <c r="AJ910" s="81">
        <f t="shared" si="836"/>
        <v>0.217</v>
      </c>
      <c r="AK910" s="23">
        <f t="shared" si="801"/>
        <v>23541896</v>
      </c>
      <c r="AL910" s="22">
        <f t="shared" si="837"/>
        <v>18433304.57</v>
      </c>
      <c r="AM910" s="22">
        <f t="shared" si="838"/>
        <v>5108591.43</v>
      </c>
      <c r="AN910" s="74" t="b">
        <f t="shared" si="828"/>
        <v>1</v>
      </c>
      <c r="AO910" s="74" t="b">
        <f t="shared" si="829"/>
        <v>1</v>
      </c>
      <c r="AP910" s="74" t="b">
        <f t="shared" si="830"/>
        <v>1</v>
      </c>
      <c r="AQ910" s="5"/>
      <c r="AR910" s="28" t="s">
        <v>1160</v>
      </c>
      <c r="AS910" s="28">
        <v>2029</v>
      </c>
      <c r="AT910" t="b">
        <f t="shared" si="831"/>
        <v>1</v>
      </c>
      <c r="AU910" t="b">
        <f t="shared" si="832"/>
        <v>1</v>
      </c>
      <c r="AV910" t="b">
        <f t="shared" si="833"/>
        <v>1</v>
      </c>
      <c r="AW910" s="83">
        <f t="shared" si="798"/>
        <v>0</v>
      </c>
      <c r="AX910" s="83">
        <f t="shared" si="799"/>
        <v>0</v>
      </c>
      <c r="AY910" s="72" t="b">
        <f t="shared" si="800"/>
        <v>1</v>
      </c>
    </row>
    <row r="911" spans="1:51" ht="23.25" x14ac:dyDescent="0.35">
      <c r="A911" s="49">
        <v>812</v>
      </c>
      <c r="B911" s="77" t="s">
        <v>911</v>
      </c>
      <c r="C911" s="50">
        <v>3953</v>
      </c>
      <c r="D911" s="51">
        <v>42894</v>
      </c>
      <c r="E911" s="52">
        <v>219</v>
      </c>
      <c r="F911" s="53">
        <v>10</v>
      </c>
      <c r="G911" s="52">
        <v>219</v>
      </c>
      <c r="H911" s="53">
        <v>10</v>
      </c>
      <c r="I911" s="54" t="s">
        <v>1169</v>
      </c>
      <c r="J911" s="54" t="s">
        <v>1170</v>
      </c>
      <c r="K911" s="55">
        <v>10</v>
      </c>
      <c r="L911" s="55">
        <v>10</v>
      </c>
      <c r="M911" s="56">
        <v>219</v>
      </c>
      <c r="N911" s="39"/>
      <c r="O911" s="39"/>
      <c r="P911" s="39"/>
      <c r="Q911" s="56">
        <v>219</v>
      </c>
      <c r="R911" s="57"/>
      <c r="S911" s="57"/>
      <c r="T911" s="18">
        <f t="shared" si="834"/>
        <v>23758872</v>
      </c>
      <c r="U911" s="18">
        <f t="shared" si="825"/>
        <v>18603196.780000001</v>
      </c>
      <c r="V911" s="18">
        <v>0</v>
      </c>
      <c r="W911" s="18">
        <v>0</v>
      </c>
      <c r="X911" s="18">
        <v>0</v>
      </c>
      <c r="Y911" s="18">
        <v>0</v>
      </c>
      <c r="Z911" s="18">
        <f t="shared" si="826"/>
        <v>18603196.780000001</v>
      </c>
      <c r="AA911" s="18">
        <v>0</v>
      </c>
      <c r="AB911" s="18">
        <f t="shared" si="835"/>
        <v>5155675.22</v>
      </c>
      <c r="AC911" s="18">
        <v>0</v>
      </c>
      <c r="AD911" s="18">
        <v>0</v>
      </c>
      <c r="AE911" s="18">
        <v>0</v>
      </c>
      <c r="AF911" s="18">
        <v>0</v>
      </c>
      <c r="AG911" s="18">
        <f t="shared" si="827"/>
        <v>5155675.22</v>
      </c>
      <c r="AH911" s="18">
        <v>0</v>
      </c>
      <c r="AI911" s="73">
        <v>0.78300000000000003</v>
      </c>
      <c r="AJ911" s="81">
        <f t="shared" si="836"/>
        <v>0.217</v>
      </c>
      <c r="AK911" s="23">
        <f t="shared" si="801"/>
        <v>23758872</v>
      </c>
      <c r="AL911" s="22">
        <f t="shared" si="837"/>
        <v>18603196.780000001</v>
      </c>
      <c r="AM911" s="22">
        <f t="shared" si="838"/>
        <v>5155675.22</v>
      </c>
      <c r="AN911" s="74" t="b">
        <f t="shared" si="828"/>
        <v>1</v>
      </c>
      <c r="AO911" s="74" t="b">
        <f t="shared" si="829"/>
        <v>1</v>
      </c>
      <c r="AP911" s="74" t="b">
        <f t="shared" si="830"/>
        <v>1</v>
      </c>
      <c r="AQ911" s="5"/>
      <c r="AR911" s="28" t="s">
        <v>1160</v>
      </c>
      <c r="AS911" s="28">
        <v>2029</v>
      </c>
      <c r="AT911" t="b">
        <f t="shared" si="831"/>
        <v>1</v>
      </c>
      <c r="AU911" t="b">
        <f t="shared" si="832"/>
        <v>1</v>
      </c>
      <c r="AV911" t="b">
        <f t="shared" si="833"/>
        <v>1</v>
      </c>
      <c r="AW911" s="83">
        <f t="shared" si="798"/>
        <v>0</v>
      </c>
      <c r="AX911" s="83">
        <f t="shared" si="799"/>
        <v>0</v>
      </c>
      <c r="AY911" s="72" t="b">
        <f t="shared" si="800"/>
        <v>1</v>
      </c>
    </row>
    <row r="912" spans="1:51" ht="23.25" x14ac:dyDescent="0.35">
      <c r="A912" s="49">
        <v>813</v>
      </c>
      <c r="B912" s="77" t="s">
        <v>912</v>
      </c>
      <c r="C912" s="50">
        <v>8203</v>
      </c>
      <c r="D912" s="51">
        <v>43032</v>
      </c>
      <c r="E912" s="52">
        <v>214.3</v>
      </c>
      <c r="F912" s="53">
        <v>12</v>
      </c>
      <c r="G912" s="52">
        <v>214.3</v>
      </c>
      <c r="H912" s="53">
        <v>12</v>
      </c>
      <c r="I912" s="54" t="s">
        <v>1169</v>
      </c>
      <c r="J912" s="54" t="s">
        <v>1170</v>
      </c>
      <c r="K912" s="55">
        <v>12</v>
      </c>
      <c r="L912" s="55">
        <v>12</v>
      </c>
      <c r="M912" s="56">
        <v>214.3</v>
      </c>
      <c r="N912" s="39"/>
      <c r="O912" s="39"/>
      <c r="P912" s="39"/>
      <c r="Q912" s="56">
        <v>214.3</v>
      </c>
      <c r="R912" s="57"/>
      <c r="S912" s="57"/>
      <c r="T912" s="18">
        <f t="shared" si="834"/>
        <v>23248978.399999999</v>
      </c>
      <c r="U912" s="18">
        <f t="shared" si="825"/>
        <v>18203950.09</v>
      </c>
      <c r="V912" s="18">
        <v>0</v>
      </c>
      <c r="W912" s="18">
        <v>0</v>
      </c>
      <c r="X912" s="18">
        <v>0</v>
      </c>
      <c r="Y912" s="18">
        <v>0</v>
      </c>
      <c r="Z912" s="18">
        <f t="shared" si="826"/>
        <v>18203950.09</v>
      </c>
      <c r="AA912" s="18">
        <v>0</v>
      </c>
      <c r="AB912" s="18">
        <f t="shared" si="835"/>
        <v>5045028.3099999996</v>
      </c>
      <c r="AC912" s="18">
        <v>0</v>
      </c>
      <c r="AD912" s="18">
        <v>0</v>
      </c>
      <c r="AE912" s="18">
        <v>0</v>
      </c>
      <c r="AF912" s="18">
        <v>0</v>
      </c>
      <c r="AG912" s="18">
        <f t="shared" si="827"/>
        <v>5045028.3099999996</v>
      </c>
      <c r="AH912" s="18">
        <v>0</v>
      </c>
      <c r="AI912" s="73">
        <v>0.78300000000000003</v>
      </c>
      <c r="AJ912" s="81">
        <f t="shared" si="836"/>
        <v>0.217</v>
      </c>
      <c r="AK912" s="23">
        <f t="shared" si="801"/>
        <v>23248978.399999999</v>
      </c>
      <c r="AL912" s="22">
        <f t="shared" si="837"/>
        <v>18203950.09</v>
      </c>
      <c r="AM912" s="22">
        <f t="shared" si="838"/>
        <v>5045028.3099999996</v>
      </c>
      <c r="AN912" s="74" t="b">
        <f t="shared" si="828"/>
        <v>1</v>
      </c>
      <c r="AO912" s="74" t="b">
        <f t="shared" si="829"/>
        <v>1</v>
      </c>
      <c r="AP912" s="74" t="b">
        <f t="shared" si="830"/>
        <v>1</v>
      </c>
      <c r="AQ912" s="5"/>
      <c r="AR912" s="28" t="s">
        <v>1160</v>
      </c>
      <c r="AS912" s="28">
        <v>2029</v>
      </c>
      <c r="AT912" t="b">
        <f t="shared" si="831"/>
        <v>1</v>
      </c>
      <c r="AU912" t="b">
        <f t="shared" si="832"/>
        <v>1</v>
      </c>
      <c r="AV912" t="b">
        <f t="shared" si="833"/>
        <v>1</v>
      </c>
      <c r="AW912" s="83">
        <f t="shared" si="798"/>
        <v>0</v>
      </c>
      <c r="AX912" s="83">
        <f t="shared" si="799"/>
        <v>0</v>
      </c>
      <c r="AY912" s="72" t="b">
        <f t="shared" si="800"/>
        <v>1</v>
      </c>
    </row>
    <row r="913" spans="1:51" ht="23.25" x14ac:dyDescent="0.35">
      <c r="A913" s="49">
        <v>814</v>
      </c>
      <c r="B913" s="77" t="s">
        <v>913</v>
      </c>
      <c r="C913" s="50">
        <v>8201</v>
      </c>
      <c r="D913" s="51">
        <v>43032</v>
      </c>
      <c r="E913" s="52">
        <v>530.1</v>
      </c>
      <c r="F913" s="53">
        <v>39</v>
      </c>
      <c r="G913" s="52">
        <v>530.1</v>
      </c>
      <c r="H913" s="53">
        <v>39</v>
      </c>
      <c r="I913" s="54" t="s">
        <v>1169</v>
      </c>
      <c r="J913" s="54" t="s">
        <v>1170</v>
      </c>
      <c r="K913" s="55">
        <v>39</v>
      </c>
      <c r="L913" s="55">
        <v>39</v>
      </c>
      <c r="M913" s="56">
        <v>530.1</v>
      </c>
      <c r="N913" s="39"/>
      <c r="O913" s="39"/>
      <c r="P913" s="39"/>
      <c r="Q913" s="56">
        <v>530.1</v>
      </c>
      <c r="R913" s="57"/>
      <c r="S913" s="57"/>
      <c r="T913" s="18">
        <f t="shared" si="834"/>
        <v>57509488.799999997</v>
      </c>
      <c r="U913" s="18">
        <f t="shared" si="825"/>
        <v>45029929.729999997</v>
      </c>
      <c r="V913" s="18">
        <v>0</v>
      </c>
      <c r="W913" s="18">
        <v>0</v>
      </c>
      <c r="X913" s="18">
        <v>0</v>
      </c>
      <c r="Y913" s="18">
        <v>0</v>
      </c>
      <c r="Z913" s="18">
        <f t="shared" si="826"/>
        <v>45029929.729999997</v>
      </c>
      <c r="AA913" s="18">
        <v>0</v>
      </c>
      <c r="AB913" s="18">
        <f t="shared" si="835"/>
        <v>12479559.07</v>
      </c>
      <c r="AC913" s="18">
        <v>0</v>
      </c>
      <c r="AD913" s="18">
        <v>0</v>
      </c>
      <c r="AE913" s="18">
        <v>0</v>
      </c>
      <c r="AF913" s="18">
        <v>0</v>
      </c>
      <c r="AG913" s="18">
        <f t="shared" si="827"/>
        <v>12479559.07</v>
      </c>
      <c r="AH913" s="18">
        <v>0</v>
      </c>
      <c r="AI913" s="73">
        <v>0.78300000000000003</v>
      </c>
      <c r="AJ913" s="81">
        <f t="shared" si="836"/>
        <v>0.217</v>
      </c>
      <c r="AK913" s="23">
        <f t="shared" si="801"/>
        <v>57509488.799999997</v>
      </c>
      <c r="AL913" s="22">
        <f t="shared" si="837"/>
        <v>45029929.729999997</v>
      </c>
      <c r="AM913" s="22">
        <f t="shared" si="838"/>
        <v>12479559.07</v>
      </c>
      <c r="AN913" s="74" t="b">
        <f t="shared" si="828"/>
        <v>1</v>
      </c>
      <c r="AO913" s="74" t="b">
        <f t="shared" si="829"/>
        <v>1</v>
      </c>
      <c r="AP913" s="74" t="b">
        <f t="shared" si="830"/>
        <v>1</v>
      </c>
      <c r="AQ913" s="5"/>
      <c r="AR913" s="28" t="s">
        <v>1160</v>
      </c>
      <c r="AS913" s="28">
        <v>2029</v>
      </c>
      <c r="AT913" t="b">
        <f t="shared" si="831"/>
        <v>1</v>
      </c>
      <c r="AU913" t="b">
        <f t="shared" si="832"/>
        <v>1</v>
      </c>
      <c r="AV913" t="b">
        <f t="shared" si="833"/>
        <v>1</v>
      </c>
      <c r="AW913" s="83">
        <f t="shared" si="798"/>
        <v>0</v>
      </c>
      <c r="AX913" s="83">
        <f t="shared" si="799"/>
        <v>0</v>
      </c>
      <c r="AY913" s="72" t="b">
        <f t="shared" si="800"/>
        <v>1</v>
      </c>
    </row>
    <row r="914" spans="1:51" ht="23.25" x14ac:dyDescent="0.35">
      <c r="A914" s="49">
        <v>815</v>
      </c>
      <c r="B914" s="77" t="s">
        <v>914</v>
      </c>
      <c r="C914" s="50">
        <v>10354</v>
      </c>
      <c r="D914" s="51">
        <v>44461</v>
      </c>
      <c r="E914" s="52">
        <v>129.19999999999999</v>
      </c>
      <c r="F914" s="53">
        <v>3</v>
      </c>
      <c r="G914" s="52">
        <v>129.19999999999999</v>
      </c>
      <c r="H914" s="53">
        <v>3</v>
      </c>
      <c r="I914" s="54" t="s">
        <v>1169</v>
      </c>
      <c r="J914" s="54" t="s">
        <v>1170</v>
      </c>
      <c r="K914" s="55">
        <v>3</v>
      </c>
      <c r="L914" s="55">
        <v>3</v>
      </c>
      <c r="M914" s="56">
        <v>129.19999999999999</v>
      </c>
      <c r="N914" s="39"/>
      <c r="O914" s="39"/>
      <c r="P914" s="39"/>
      <c r="Q914" s="56">
        <v>129.19999999999999</v>
      </c>
      <c r="R914" s="57"/>
      <c r="S914" s="57"/>
      <c r="T914" s="18">
        <f t="shared" si="834"/>
        <v>14016649.6</v>
      </c>
      <c r="U914" s="18">
        <f t="shared" si="825"/>
        <v>10975036.640000001</v>
      </c>
      <c r="V914" s="18">
        <v>0</v>
      </c>
      <c r="W914" s="18">
        <v>0</v>
      </c>
      <c r="X914" s="18">
        <v>0</v>
      </c>
      <c r="Y914" s="18">
        <v>0</v>
      </c>
      <c r="Z914" s="18">
        <f t="shared" si="826"/>
        <v>10975036.640000001</v>
      </c>
      <c r="AA914" s="18">
        <v>0</v>
      </c>
      <c r="AB914" s="18">
        <f t="shared" si="835"/>
        <v>3041612.96</v>
      </c>
      <c r="AC914" s="18">
        <v>0</v>
      </c>
      <c r="AD914" s="18">
        <v>0</v>
      </c>
      <c r="AE914" s="18">
        <v>0</v>
      </c>
      <c r="AF914" s="18">
        <v>0</v>
      </c>
      <c r="AG914" s="18">
        <f t="shared" si="827"/>
        <v>3041612.96</v>
      </c>
      <c r="AH914" s="18">
        <v>0</v>
      </c>
      <c r="AI914" s="73">
        <v>0.78300000000000003</v>
      </c>
      <c r="AJ914" s="81">
        <f t="shared" si="836"/>
        <v>0.217</v>
      </c>
      <c r="AK914" s="23">
        <f t="shared" si="801"/>
        <v>14016649.6</v>
      </c>
      <c r="AL914" s="22">
        <f t="shared" si="837"/>
        <v>10975036.640000001</v>
      </c>
      <c r="AM914" s="22">
        <f t="shared" si="838"/>
        <v>3041612.96</v>
      </c>
      <c r="AN914" s="74" t="b">
        <f t="shared" si="828"/>
        <v>1</v>
      </c>
      <c r="AO914" s="74" t="b">
        <f t="shared" si="829"/>
        <v>1</v>
      </c>
      <c r="AP914" s="74" t="b">
        <f t="shared" si="830"/>
        <v>1</v>
      </c>
      <c r="AQ914" s="5"/>
      <c r="AR914" s="28" t="s">
        <v>1160</v>
      </c>
      <c r="AS914" s="28">
        <v>2029</v>
      </c>
      <c r="AT914" t="b">
        <f t="shared" si="831"/>
        <v>1</v>
      </c>
      <c r="AU914" t="b">
        <f t="shared" si="832"/>
        <v>1</v>
      </c>
      <c r="AV914" t="b">
        <f t="shared" si="833"/>
        <v>1</v>
      </c>
      <c r="AW914" s="83">
        <f t="shared" ref="AW914:AW922" si="839">V914/U914</f>
        <v>0</v>
      </c>
      <c r="AX914" s="83">
        <f t="shared" ref="AX914:AX922" si="840">AC914/AB914</f>
        <v>0</v>
      </c>
      <c r="AY914" s="72" t="b">
        <f t="shared" ref="AY914:AY922" si="841">AW914=AX914</f>
        <v>1</v>
      </c>
    </row>
    <row r="915" spans="1:51" ht="23.25" x14ac:dyDescent="0.35">
      <c r="A915" s="49">
        <v>816</v>
      </c>
      <c r="B915" s="77" t="s">
        <v>915</v>
      </c>
      <c r="C915" s="50">
        <v>8684</v>
      </c>
      <c r="D915" s="51">
        <v>43419</v>
      </c>
      <c r="E915" s="52">
        <v>132.80000000000001</v>
      </c>
      <c r="F915" s="53">
        <v>3</v>
      </c>
      <c r="G915" s="52">
        <v>94.9</v>
      </c>
      <c r="H915" s="53">
        <v>3</v>
      </c>
      <c r="I915" s="54" t="s">
        <v>1169</v>
      </c>
      <c r="J915" s="54" t="s">
        <v>1170</v>
      </c>
      <c r="K915" s="55">
        <v>3</v>
      </c>
      <c r="L915" s="55">
        <v>3</v>
      </c>
      <c r="M915" s="79">
        <v>94.9</v>
      </c>
      <c r="N915" s="39">
        <v>94.9</v>
      </c>
      <c r="O915" s="39">
        <v>94.9</v>
      </c>
      <c r="P915" s="39">
        <v>94.9</v>
      </c>
      <c r="Q915" s="56">
        <v>94.9</v>
      </c>
      <c r="R915" s="57"/>
      <c r="S915" s="57"/>
      <c r="T915" s="18">
        <f t="shared" si="834"/>
        <v>10295511.199999999</v>
      </c>
      <c r="U915" s="18">
        <f t="shared" si="825"/>
        <v>8061385.2699999996</v>
      </c>
      <c r="V915" s="18">
        <v>0</v>
      </c>
      <c r="W915" s="18">
        <v>0</v>
      </c>
      <c r="X915" s="18">
        <v>0</v>
      </c>
      <c r="Y915" s="18">
        <v>0</v>
      </c>
      <c r="Z915" s="18">
        <f t="shared" si="826"/>
        <v>8061385.2699999996</v>
      </c>
      <c r="AA915" s="18">
        <v>0</v>
      </c>
      <c r="AB915" s="18">
        <f t="shared" si="835"/>
        <v>2234125.9300000002</v>
      </c>
      <c r="AC915" s="18">
        <v>0</v>
      </c>
      <c r="AD915" s="18">
        <v>0</v>
      </c>
      <c r="AE915" s="18">
        <v>0</v>
      </c>
      <c r="AF915" s="18">
        <v>0</v>
      </c>
      <c r="AG915" s="18">
        <f t="shared" si="827"/>
        <v>2234125.9300000002</v>
      </c>
      <c r="AH915" s="18">
        <v>0</v>
      </c>
      <c r="AI915" s="73">
        <v>0.78300000000000003</v>
      </c>
      <c r="AJ915" s="81">
        <f t="shared" si="836"/>
        <v>0.217</v>
      </c>
      <c r="AK915" s="23">
        <f t="shared" ref="AK915:AK922" si="842">G915*108488</f>
        <v>10295511.199999999</v>
      </c>
      <c r="AL915" s="22">
        <f t="shared" si="837"/>
        <v>8061385.2699999996</v>
      </c>
      <c r="AM915" s="22">
        <f t="shared" si="838"/>
        <v>2234125.9300000002</v>
      </c>
      <c r="AN915" s="74" t="b">
        <f t="shared" si="828"/>
        <v>1</v>
      </c>
      <c r="AO915" s="74" t="b">
        <f t="shared" si="829"/>
        <v>1</v>
      </c>
      <c r="AP915" s="74" t="b">
        <f t="shared" si="830"/>
        <v>1</v>
      </c>
      <c r="AQ915" s="5"/>
      <c r="AR915" s="28" t="s">
        <v>1160</v>
      </c>
      <c r="AS915" s="28">
        <v>2029</v>
      </c>
      <c r="AT915" t="b">
        <f t="shared" si="831"/>
        <v>1</v>
      </c>
      <c r="AU915" t="b">
        <f t="shared" si="832"/>
        <v>1</v>
      </c>
      <c r="AV915" t="b">
        <f t="shared" si="833"/>
        <v>1</v>
      </c>
      <c r="AW915" s="83">
        <f t="shared" si="839"/>
        <v>0</v>
      </c>
      <c r="AX915" s="83">
        <f t="shared" si="840"/>
        <v>0</v>
      </c>
      <c r="AY915" s="72" t="b">
        <f t="shared" si="841"/>
        <v>1</v>
      </c>
    </row>
    <row r="916" spans="1:51" ht="23.25" x14ac:dyDescent="0.35">
      <c r="A916" s="49">
        <v>817</v>
      </c>
      <c r="B916" s="77" t="s">
        <v>916</v>
      </c>
      <c r="C916" s="50">
        <v>6087</v>
      </c>
      <c r="D916" s="51">
        <v>42963</v>
      </c>
      <c r="E916" s="52">
        <v>444.3</v>
      </c>
      <c r="F916" s="53">
        <v>31</v>
      </c>
      <c r="G916" s="52">
        <v>444.3</v>
      </c>
      <c r="H916" s="53">
        <v>31</v>
      </c>
      <c r="I916" s="54" t="s">
        <v>1169</v>
      </c>
      <c r="J916" s="54" t="s">
        <v>1170</v>
      </c>
      <c r="K916" s="55">
        <v>31</v>
      </c>
      <c r="L916" s="55">
        <v>31</v>
      </c>
      <c r="M916" s="56">
        <v>444.3</v>
      </c>
      <c r="N916" s="39"/>
      <c r="O916" s="39"/>
      <c r="P916" s="39"/>
      <c r="Q916" s="56">
        <v>444.3</v>
      </c>
      <c r="R916" s="57"/>
      <c r="S916" s="57"/>
      <c r="T916" s="18">
        <f t="shared" si="834"/>
        <v>48201218.399999999</v>
      </c>
      <c r="U916" s="18">
        <f t="shared" si="825"/>
        <v>37741554.009999998</v>
      </c>
      <c r="V916" s="18">
        <v>0</v>
      </c>
      <c r="W916" s="18">
        <v>0</v>
      </c>
      <c r="X916" s="18">
        <v>0</v>
      </c>
      <c r="Y916" s="18">
        <v>0</v>
      </c>
      <c r="Z916" s="18">
        <f t="shared" si="826"/>
        <v>37741554.009999998</v>
      </c>
      <c r="AA916" s="18">
        <v>0</v>
      </c>
      <c r="AB916" s="18">
        <f t="shared" si="835"/>
        <v>10459664.390000001</v>
      </c>
      <c r="AC916" s="18">
        <v>0</v>
      </c>
      <c r="AD916" s="18">
        <v>0</v>
      </c>
      <c r="AE916" s="18">
        <v>0</v>
      </c>
      <c r="AF916" s="18">
        <v>0</v>
      </c>
      <c r="AG916" s="18">
        <f t="shared" si="827"/>
        <v>10459664.390000001</v>
      </c>
      <c r="AH916" s="18">
        <v>0</v>
      </c>
      <c r="AI916" s="73">
        <v>0.78300000000000003</v>
      </c>
      <c r="AJ916" s="81">
        <f t="shared" si="836"/>
        <v>0.217</v>
      </c>
      <c r="AK916" s="23">
        <f t="shared" si="842"/>
        <v>48201218.399999999</v>
      </c>
      <c r="AL916" s="22">
        <f t="shared" si="837"/>
        <v>37741554.009999998</v>
      </c>
      <c r="AM916" s="22">
        <f t="shared" si="838"/>
        <v>10459664.390000001</v>
      </c>
      <c r="AN916" s="74" t="b">
        <f t="shared" si="828"/>
        <v>1</v>
      </c>
      <c r="AO916" s="74" t="b">
        <f t="shared" si="829"/>
        <v>1</v>
      </c>
      <c r="AP916" s="74" t="b">
        <f t="shared" si="830"/>
        <v>1</v>
      </c>
      <c r="AQ916" s="5"/>
      <c r="AR916" s="28" t="s">
        <v>1160</v>
      </c>
      <c r="AS916" s="28">
        <v>2029</v>
      </c>
      <c r="AT916" t="b">
        <f t="shared" si="831"/>
        <v>1</v>
      </c>
      <c r="AU916" t="b">
        <f t="shared" si="832"/>
        <v>1</v>
      </c>
      <c r="AV916" t="b">
        <f t="shared" si="833"/>
        <v>1</v>
      </c>
      <c r="AW916" s="83">
        <f t="shared" si="839"/>
        <v>0</v>
      </c>
      <c r="AX916" s="83">
        <f t="shared" si="840"/>
        <v>0</v>
      </c>
      <c r="AY916" s="72" t="b">
        <f t="shared" si="841"/>
        <v>1</v>
      </c>
    </row>
    <row r="917" spans="1:51" ht="23.25" x14ac:dyDescent="0.35">
      <c r="A917" s="49">
        <v>818</v>
      </c>
      <c r="B917" s="77" t="s">
        <v>917</v>
      </c>
      <c r="C917" s="50">
        <v>9045</v>
      </c>
      <c r="D917" s="51">
        <v>43067</v>
      </c>
      <c r="E917" s="52">
        <v>688.2</v>
      </c>
      <c r="F917" s="53">
        <v>38</v>
      </c>
      <c r="G917" s="52">
        <v>688.2</v>
      </c>
      <c r="H917" s="53">
        <v>38</v>
      </c>
      <c r="I917" s="54" t="s">
        <v>1169</v>
      </c>
      <c r="J917" s="54" t="s">
        <v>1170</v>
      </c>
      <c r="K917" s="55">
        <v>38</v>
      </c>
      <c r="L917" s="55">
        <v>38</v>
      </c>
      <c r="M917" s="56">
        <v>688.2</v>
      </c>
      <c r="N917" s="39"/>
      <c r="O917" s="39"/>
      <c r="P917" s="39"/>
      <c r="Q917" s="56">
        <v>688.2</v>
      </c>
      <c r="R917" s="57"/>
      <c r="S917" s="57"/>
      <c r="T917" s="18">
        <f t="shared" si="834"/>
        <v>74661441.599999994</v>
      </c>
      <c r="U917" s="18">
        <f t="shared" si="825"/>
        <v>58459908.770000003</v>
      </c>
      <c r="V917" s="18">
        <v>0</v>
      </c>
      <c r="W917" s="18">
        <v>0</v>
      </c>
      <c r="X917" s="18">
        <v>0</v>
      </c>
      <c r="Y917" s="18">
        <v>0</v>
      </c>
      <c r="Z917" s="18">
        <f t="shared" si="826"/>
        <v>58459908.770000003</v>
      </c>
      <c r="AA917" s="18">
        <v>0</v>
      </c>
      <c r="AB917" s="18">
        <f t="shared" si="835"/>
        <v>16201532.83</v>
      </c>
      <c r="AC917" s="18">
        <v>0</v>
      </c>
      <c r="AD917" s="18">
        <v>0</v>
      </c>
      <c r="AE917" s="18">
        <v>0</v>
      </c>
      <c r="AF917" s="18">
        <v>0</v>
      </c>
      <c r="AG917" s="18">
        <f t="shared" si="827"/>
        <v>16201532.83</v>
      </c>
      <c r="AH917" s="18">
        <v>0</v>
      </c>
      <c r="AI917" s="73">
        <v>0.78300000000000003</v>
      </c>
      <c r="AJ917" s="81">
        <f t="shared" si="836"/>
        <v>0.217</v>
      </c>
      <c r="AK917" s="23">
        <f t="shared" si="842"/>
        <v>74661441.599999994</v>
      </c>
      <c r="AL917" s="22">
        <f t="shared" si="837"/>
        <v>58459908.770000003</v>
      </c>
      <c r="AM917" s="22">
        <f t="shared" si="838"/>
        <v>16201532.83</v>
      </c>
      <c r="AN917" s="74" t="b">
        <f t="shared" si="828"/>
        <v>1</v>
      </c>
      <c r="AO917" s="74" t="b">
        <f t="shared" si="829"/>
        <v>1</v>
      </c>
      <c r="AP917" s="74" t="b">
        <f t="shared" si="830"/>
        <v>1</v>
      </c>
      <c r="AQ917" s="5"/>
      <c r="AR917" s="28" t="s">
        <v>1160</v>
      </c>
      <c r="AS917" s="28">
        <v>2029</v>
      </c>
      <c r="AT917" t="b">
        <f t="shared" si="831"/>
        <v>1</v>
      </c>
      <c r="AU917" t="b">
        <f t="shared" si="832"/>
        <v>1</v>
      </c>
      <c r="AV917" t="b">
        <f t="shared" si="833"/>
        <v>1</v>
      </c>
      <c r="AW917" s="83">
        <f t="shared" si="839"/>
        <v>0</v>
      </c>
      <c r="AX917" s="83">
        <f t="shared" si="840"/>
        <v>0</v>
      </c>
      <c r="AY917" s="72" t="b">
        <f t="shared" si="841"/>
        <v>1</v>
      </c>
    </row>
    <row r="918" spans="1:51" ht="23.25" x14ac:dyDescent="0.35">
      <c r="A918" s="49">
        <v>819</v>
      </c>
      <c r="B918" s="77" t="s">
        <v>918</v>
      </c>
      <c r="C918" s="50">
        <v>3952</v>
      </c>
      <c r="D918" s="51">
        <v>42894</v>
      </c>
      <c r="E918" s="52">
        <v>374.1</v>
      </c>
      <c r="F918" s="53">
        <v>17</v>
      </c>
      <c r="G918" s="52">
        <v>374.1</v>
      </c>
      <c r="H918" s="53">
        <v>17</v>
      </c>
      <c r="I918" s="54" t="s">
        <v>1169</v>
      </c>
      <c r="J918" s="54" t="s">
        <v>1170</v>
      </c>
      <c r="K918" s="55">
        <v>17</v>
      </c>
      <c r="L918" s="55">
        <v>17</v>
      </c>
      <c r="M918" s="56">
        <v>374.1</v>
      </c>
      <c r="N918" s="39"/>
      <c r="O918" s="39"/>
      <c r="P918" s="39"/>
      <c r="Q918" s="56">
        <v>374.1</v>
      </c>
      <c r="R918" s="57"/>
      <c r="S918" s="57"/>
      <c r="T918" s="18">
        <f t="shared" si="834"/>
        <v>40585360.799999997</v>
      </c>
      <c r="U918" s="18">
        <f t="shared" si="825"/>
        <v>31778337.510000002</v>
      </c>
      <c r="V918" s="18">
        <v>0</v>
      </c>
      <c r="W918" s="18">
        <v>0</v>
      </c>
      <c r="X918" s="18">
        <v>0</v>
      </c>
      <c r="Y918" s="18">
        <v>0</v>
      </c>
      <c r="Z918" s="18">
        <f t="shared" si="826"/>
        <v>31778337.510000002</v>
      </c>
      <c r="AA918" s="18">
        <v>0</v>
      </c>
      <c r="AB918" s="18">
        <f t="shared" si="835"/>
        <v>8807023.2899999991</v>
      </c>
      <c r="AC918" s="18">
        <v>0</v>
      </c>
      <c r="AD918" s="18">
        <v>0</v>
      </c>
      <c r="AE918" s="18">
        <v>0</v>
      </c>
      <c r="AF918" s="18">
        <v>0</v>
      </c>
      <c r="AG918" s="18">
        <f t="shared" si="827"/>
        <v>8807023.2899999991</v>
      </c>
      <c r="AH918" s="18">
        <v>0</v>
      </c>
      <c r="AI918" s="73">
        <v>0.78300000000000003</v>
      </c>
      <c r="AJ918" s="81">
        <f t="shared" si="836"/>
        <v>0.217</v>
      </c>
      <c r="AK918" s="23">
        <f t="shared" si="842"/>
        <v>40585360.799999997</v>
      </c>
      <c r="AL918" s="22">
        <f t="shared" si="837"/>
        <v>31778337.510000002</v>
      </c>
      <c r="AM918" s="22">
        <f t="shared" si="838"/>
        <v>8807023.2899999991</v>
      </c>
      <c r="AN918" s="74" t="b">
        <f t="shared" si="828"/>
        <v>1</v>
      </c>
      <c r="AO918" s="74" t="b">
        <f t="shared" si="829"/>
        <v>1</v>
      </c>
      <c r="AP918" s="74" t="b">
        <f t="shared" si="830"/>
        <v>1</v>
      </c>
      <c r="AQ918" s="5"/>
      <c r="AR918" s="28" t="s">
        <v>1160</v>
      </c>
      <c r="AS918" s="28">
        <v>2029</v>
      </c>
      <c r="AT918" t="b">
        <f t="shared" si="831"/>
        <v>1</v>
      </c>
      <c r="AU918" t="b">
        <f t="shared" si="832"/>
        <v>1</v>
      </c>
      <c r="AV918" t="b">
        <f t="shared" si="833"/>
        <v>1</v>
      </c>
      <c r="AW918" s="83">
        <f t="shared" si="839"/>
        <v>0</v>
      </c>
      <c r="AX918" s="83">
        <f t="shared" si="840"/>
        <v>0</v>
      </c>
      <c r="AY918" s="72" t="b">
        <f t="shared" si="841"/>
        <v>1</v>
      </c>
    </row>
    <row r="919" spans="1:51" ht="23.25" x14ac:dyDescent="0.35">
      <c r="A919" s="49">
        <v>820</v>
      </c>
      <c r="B919" s="77" t="s">
        <v>919</v>
      </c>
      <c r="C919" s="50">
        <v>8946</v>
      </c>
      <c r="D919" s="51">
        <v>43427</v>
      </c>
      <c r="E919" s="52">
        <v>502.9</v>
      </c>
      <c r="F919" s="53">
        <v>43</v>
      </c>
      <c r="G919" s="52">
        <v>502.9</v>
      </c>
      <c r="H919" s="53">
        <v>43</v>
      </c>
      <c r="I919" s="54" t="s">
        <v>1169</v>
      </c>
      <c r="J919" s="54" t="s">
        <v>1170</v>
      </c>
      <c r="K919" s="55">
        <v>43</v>
      </c>
      <c r="L919" s="55">
        <v>43</v>
      </c>
      <c r="M919" s="56">
        <v>502.9</v>
      </c>
      <c r="N919" s="39"/>
      <c r="O919" s="39"/>
      <c r="P919" s="39"/>
      <c r="Q919" s="56">
        <v>502.9</v>
      </c>
      <c r="R919" s="57"/>
      <c r="S919" s="57"/>
      <c r="T919" s="18">
        <f t="shared" si="834"/>
        <v>54558615.200000003</v>
      </c>
      <c r="U919" s="18">
        <f t="shared" si="825"/>
        <v>42719395.700000003</v>
      </c>
      <c r="V919" s="18">
        <v>0</v>
      </c>
      <c r="W919" s="18">
        <v>0</v>
      </c>
      <c r="X919" s="18">
        <v>0</v>
      </c>
      <c r="Y919" s="18">
        <v>0</v>
      </c>
      <c r="Z919" s="18">
        <f t="shared" si="826"/>
        <v>42719395.700000003</v>
      </c>
      <c r="AA919" s="18">
        <v>0</v>
      </c>
      <c r="AB919" s="18">
        <f t="shared" si="835"/>
        <v>11839219.5</v>
      </c>
      <c r="AC919" s="18">
        <v>0</v>
      </c>
      <c r="AD919" s="18">
        <v>0</v>
      </c>
      <c r="AE919" s="18">
        <v>0</v>
      </c>
      <c r="AF919" s="18">
        <v>0</v>
      </c>
      <c r="AG919" s="18">
        <f t="shared" si="827"/>
        <v>11839219.5</v>
      </c>
      <c r="AH919" s="18">
        <v>0</v>
      </c>
      <c r="AI919" s="73">
        <v>0.78300000000000003</v>
      </c>
      <c r="AJ919" s="81">
        <f t="shared" si="836"/>
        <v>0.217</v>
      </c>
      <c r="AK919" s="23">
        <f t="shared" si="842"/>
        <v>54558615.200000003</v>
      </c>
      <c r="AL919" s="22">
        <f t="shared" si="837"/>
        <v>42719395.700000003</v>
      </c>
      <c r="AM919" s="22">
        <f t="shared" si="838"/>
        <v>11839219.5</v>
      </c>
      <c r="AN919" s="74" t="b">
        <f t="shared" si="828"/>
        <v>1</v>
      </c>
      <c r="AO919" s="74" t="b">
        <f t="shared" si="829"/>
        <v>1</v>
      </c>
      <c r="AP919" s="74" t="b">
        <f t="shared" si="830"/>
        <v>1</v>
      </c>
      <c r="AQ919" s="5"/>
      <c r="AR919" s="28" t="s">
        <v>1160</v>
      </c>
      <c r="AS919" s="28">
        <v>2029</v>
      </c>
      <c r="AT919" t="b">
        <f t="shared" si="831"/>
        <v>1</v>
      </c>
      <c r="AU919" t="b">
        <f t="shared" si="832"/>
        <v>1</v>
      </c>
      <c r="AV919" t="b">
        <f t="shared" si="833"/>
        <v>1</v>
      </c>
      <c r="AW919" s="83">
        <f t="shared" si="839"/>
        <v>0</v>
      </c>
      <c r="AX919" s="83">
        <f t="shared" si="840"/>
        <v>0</v>
      </c>
      <c r="AY919" s="72" t="b">
        <f t="shared" si="841"/>
        <v>1</v>
      </c>
    </row>
    <row r="920" spans="1:51" ht="23.25" x14ac:dyDescent="0.35">
      <c r="A920" s="49">
        <v>821</v>
      </c>
      <c r="B920" s="77" t="s">
        <v>920</v>
      </c>
      <c r="C920" s="50">
        <v>9040</v>
      </c>
      <c r="D920" s="51">
        <v>43067</v>
      </c>
      <c r="E920" s="52">
        <v>689.3</v>
      </c>
      <c r="F920" s="53">
        <v>38</v>
      </c>
      <c r="G920" s="52">
        <v>689.3</v>
      </c>
      <c r="H920" s="53">
        <v>38</v>
      </c>
      <c r="I920" s="54" t="s">
        <v>1169</v>
      </c>
      <c r="J920" s="54" t="s">
        <v>1170</v>
      </c>
      <c r="K920" s="55">
        <v>38</v>
      </c>
      <c r="L920" s="55">
        <v>38</v>
      </c>
      <c r="M920" s="56">
        <v>689.3</v>
      </c>
      <c r="N920" s="39"/>
      <c r="O920" s="39"/>
      <c r="P920" s="39"/>
      <c r="Q920" s="56">
        <v>689.3</v>
      </c>
      <c r="R920" s="57"/>
      <c r="S920" s="57"/>
      <c r="T920" s="18">
        <f t="shared" si="834"/>
        <v>74780778.400000006</v>
      </c>
      <c r="U920" s="18">
        <f t="shared" si="825"/>
        <v>58553349.490000002</v>
      </c>
      <c r="V920" s="18">
        <v>0</v>
      </c>
      <c r="W920" s="18">
        <v>0</v>
      </c>
      <c r="X920" s="18">
        <v>0</v>
      </c>
      <c r="Y920" s="18">
        <v>0</v>
      </c>
      <c r="Z920" s="18">
        <f t="shared" si="826"/>
        <v>58553349.490000002</v>
      </c>
      <c r="AA920" s="18">
        <v>0</v>
      </c>
      <c r="AB920" s="18">
        <f t="shared" si="835"/>
        <v>16227428.91</v>
      </c>
      <c r="AC920" s="18">
        <v>0</v>
      </c>
      <c r="AD920" s="18">
        <v>0</v>
      </c>
      <c r="AE920" s="18">
        <v>0</v>
      </c>
      <c r="AF920" s="18">
        <v>0</v>
      </c>
      <c r="AG920" s="18">
        <f t="shared" si="827"/>
        <v>16227428.91</v>
      </c>
      <c r="AH920" s="18">
        <v>0</v>
      </c>
      <c r="AI920" s="73">
        <v>0.78300000000000003</v>
      </c>
      <c r="AJ920" s="81">
        <f t="shared" si="836"/>
        <v>0.217</v>
      </c>
      <c r="AK920" s="23">
        <f t="shared" si="842"/>
        <v>74780778.400000006</v>
      </c>
      <c r="AL920" s="22">
        <f t="shared" si="837"/>
        <v>58553349.490000002</v>
      </c>
      <c r="AM920" s="22">
        <f t="shared" si="838"/>
        <v>16227428.91</v>
      </c>
      <c r="AN920" s="74" t="b">
        <f t="shared" si="828"/>
        <v>1</v>
      </c>
      <c r="AO920" s="74" t="b">
        <f t="shared" si="829"/>
        <v>1</v>
      </c>
      <c r="AP920" s="74" t="b">
        <f t="shared" si="830"/>
        <v>1</v>
      </c>
      <c r="AQ920" s="5"/>
      <c r="AR920" s="28" t="s">
        <v>1160</v>
      </c>
      <c r="AS920" s="28">
        <v>2029</v>
      </c>
      <c r="AT920" t="b">
        <f t="shared" si="831"/>
        <v>1</v>
      </c>
      <c r="AU920" t="b">
        <f t="shared" si="832"/>
        <v>1</v>
      </c>
      <c r="AV920" t="b">
        <f t="shared" si="833"/>
        <v>1</v>
      </c>
      <c r="AW920" s="83">
        <f t="shared" si="839"/>
        <v>0</v>
      </c>
      <c r="AX920" s="83">
        <f t="shared" si="840"/>
        <v>0</v>
      </c>
      <c r="AY920" s="72" t="b">
        <f t="shared" si="841"/>
        <v>1</v>
      </c>
    </row>
    <row r="921" spans="1:51" ht="23.25" x14ac:dyDescent="0.35">
      <c r="A921" s="49">
        <v>822</v>
      </c>
      <c r="B921" s="77" t="s">
        <v>921</v>
      </c>
      <c r="C921" s="50">
        <v>9044</v>
      </c>
      <c r="D921" s="51">
        <v>43067</v>
      </c>
      <c r="E921" s="52">
        <v>702.6</v>
      </c>
      <c r="F921" s="53">
        <v>40</v>
      </c>
      <c r="G921" s="52">
        <v>702.6</v>
      </c>
      <c r="H921" s="53">
        <v>40</v>
      </c>
      <c r="I921" s="54" t="s">
        <v>1169</v>
      </c>
      <c r="J921" s="54" t="s">
        <v>1170</v>
      </c>
      <c r="K921" s="55">
        <v>40</v>
      </c>
      <c r="L921" s="55">
        <v>40</v>
      </c>
      <c r="M921" s="56">
        <v>702.6</v>
      </c>
      <c r="N921" s="39"/>
      <c r="O921" s="39"/>
      <c r="P921" s="39"/>
      <c r="Q921" s="56">
        <v>702.6</v>
      </c>
      <c r="R921" s="57"/>
      <c r="S921" s="57"/>
      <c r="T921" s="18">
        <f t="shared" si="834"/>
        <v>76223668.799999997</v>
      </c>
      <c r="U921" s="18">
        <f t="shared" si="825"/>
        <v>59683132.670000002</v>
      </c>
      <c r="V921" s="18">
        <v>0</v>
      </c>
      <c r="W921" s="18">
        <v>0</v>
      </c>
      <c r="X921" s="18">
        <v>0</v>
      </c>
      <c r="Y921" s="18">
        <v>0</v>
      </c>
      <c r="Z921" s="18">
        <f t="shared" si="826"/>
        <v>59683132.670000002</v>
      </c>
      <c r="AA921" s="18">
        <v>0</v>
      </c>
      <c r="AB921" s="18">
        <f t="shared" si="835"/>
        <v>16540536.130000001</v>
      </c>
      <c r="AC921" s="18">
        <v>0</v>
      </c>
      <c r="AD921" s="18">
        <v>0</v>
      </c>
      <c r="AE921" s="18">
        <v>0</v>
      </c>
      <c r="AF921" s="18">
        <v>0</v>
      </c>
      <c r="AG921" s="18">
        <f t="shared" si="827"/>
        <v>16540536.130000001</v>
      </c>
      <c r="AH921" s="18">
        <v>0</v>
      </c>
      <c r="AI921" s="73">
        <v>0.78300000000000003</v>
      </c>
      <c r="AJ921" s="81">
        <f t="shared" si="836"/>
        <v>0.217</v>
      </c>
      <c r="AK921" s="23">
        <f t="shared" si="842"/>
        <v>76223668.799999997</v>
      </c>
      <c r="AL921" s="22">
        <f t="shared" si="837"/>
        <v>59683132.670000002</v>
      </c>
      <c r="AM921" s="22">
        <f t="shared" si="838"/>
        <v>16540536.130000001</v>
      </c>
      <c r="AN921" s="74" t="b">
        <f t="shared" si="828"/>
        <v>1</v>
      </c>
      <c r="AO921" s="74" t="b">
        <f t="shared" si="829"/>
        <v>1</v>
      </c>
      <c r="AP921" s="74" t="b">
        <f t="shared" si="830"/>
        <v>1</v>
      </c>
      <c r="AQ921" s="5"/>
      <c r="AR921" s="28" t="s">
        <v>1160</v>
      </c>
      <c r="AS921" s="28">
        <v>2029</v>
      </c>
      <c r="AT921" t="b">
        <f t="shared" si="831"/>
        <v>1</v>
      </c>
      <c r="AU921" t="b">
        <f t="shared" si="832"/>
        <v>1</v>
      </c>
      <c r="AV921" t="b">
        <f t="shared" si="833"/>
        <v>1</v>
      </c>
      <c r="AW921" s="83">
        <f t="shared" si="839"/>
        <v>0</v>
      </c>
      <c r="AX921" s="83">
        <f t="shared" si="840"/>
        <v>0</v>
      </c>
      <c r="AY921" s="72" t="b">
        <f t="shared" si="841"/>
        <v>1</v>
      </c>
    </row>
    <row r="922" spans="1:51" ht="23.25" x14ac:dyDescent="0.35">
      <c r="A922" s="49">
        <v>827</v>
      </c>
      <c r="B922" s="77" t="s">
        <v>926</v>
      </c>
      <c r="C922" s="50">
        <v>10350</v>
      </c>
      <c r="D922" s="51">
        <v>44433</v>
      </c>
      <c r="E922" s="52">
        <v>1580.44</v>
      </c>
      <c r="F922" s="53">
        <v>95</v>
      </c>
      <c r="G922" s="52">
        <v>1580.44</v>
      </c>
      <c r="H922" s="53">
        <v>95</v>
      </c>
      <c r="I922" s="54" t="s">
        <v>1169</v>
      </c>
      <c r="J922" s="54" t="s">
        <v>1170</v>
      </c>
      <c r="K922" s="55">
        <v>95</v>
      </c>
      <c r="L922" s="55">
        <v>95</v>
      </c>
      <c r="M922" s="56">
        <v>1580.44</v>
      </c>
      <c r="N922" s="39"/>
      <c r="O922" s="39"/>
      <c r="P922" s="39"/>
      <c r="Q922" s="56">
        <v>1580.44</v>
      </c>
      <c r="R922" s="57"/>
      <c r="S922" s="57"/>
      <c r="T922" s="18">
        <f t="shared" si="834"/>
        <v>171458774.72</v>
      </c>
      <c r="U922" s="18">
        <f t="shared" si="825"/>
        <v>134252220.61000001</v>
      </c>
      <c r="V922" s="18">
        <v>0</v>
      </c>
      <c r="W922" s="18">
        <v>0</v>
      </c>
      <c r="X922" s="18">
        <v>0</v>
      </c>
      <c r="Y922" s="18">
        <v>0</v>
      </c>
      <c r="Z922" s="18">
        <f t="shared" si="826"/>
        <v>134252220.61000001</v>
      </c>
      <c r="AA922" s="18">
        <v>0</v>
      </c>
      <c r="AB922" s="18">
        <f t="shared" si="835"/>
        <v>37206554.109999999</v>
      </c>
      <c r="AC922" s="18">
        <v>0</v>
      </c>
      <c r="AD922" s="18">
        <v>0</v>
      </c>
      <c r="AE922" s="18">
        <v>0</v>
      </c>
      <c r="AF922" s="18">
        <v>0</v>
      </c>
      <c r="AG922" s="18">
        <f t="shared" si="827"/>
        <v>37206554.109999999</v>
      </c>
      <c r="AH922" s="18">
        <v>0</v>
      </c>
      <c r="AI922" s="73">
        <v>0.78300000000000003</v>
      </c>
      <c r="AJ922" s="81">
        <f t="shared" si="836"/>
        <v>0.217</v>
      </c>
      <c r="AK922" s="23">
        <f t="shared" si="842"/>
        <v>171458774.72</v>
      </c>
      <c r="AL922" s="22">
        <f t="shared" si="837"/>
        <v>134252220.61000001</v>
      </c>
      <c r="AM922" s="22">
        <f t="shared" si="838"/>
        <v>37206554.109999999</v>
      </c>
      <c r="AN922" s="74" t="b">
        <f t="shared" si="828"/>
        <v>1</v>
      </c>
      <c r="AO922" s="74" t="b">
        <f t="shared" si="829"/>
        <v>1</v>
      </c>
      <c r="AP922" s="74" t="b">
        <f t="shared" si="830"/>
        <v>1</v>
      </c>
      <c r="AQ922" s="5"/>
      <c r="AR922" s="28" t="s">
        <v>1160</v>
      </c>
      <c r="AS922" s="28">
        <v>2029</v>
      </c>
      <c r="AT922" t="b">
        <f t="shared" si="831"/>
        <v>1</v>
      </c>
      <c r="AU922" t="b">
        <f t="shared" si="832"/>
        <v>1</v>
      </c>
      <c r="AV922" t="b">
        <f t="shared" si="833"/>
        <v>1</v>
      </c>
      <c r="AW922" s="83">
        <f t="shared" si="839"/>
        <v>0</v>
      </c>
      <c r="AX922" s="83">
        <f t="shared" si="840"/>
        <v>0</v>
      </c>
      <c r="AY922" s="72" t="b">
        <f t="shared" si="841"/>
        <v>1</v>
      </c>
    </row>
  </sheetData>
  <sheetProtection formatCells="0" formatColumns="0" formatRows="0" insertColumns="0" insertRows="0" insertHyperlinks="0" deleteColumns="0" deleteRows="0" sort="0" autoFilter="0" pivotTables="0"/>
  <autoFilter ref="A15:AY922"/>
  <mergeCells count="94">
    <mergeCell ref="N11:N13"/>
    <mergeCell ref="N10:P10"/>
    <mergeCell ref="A409:D409"/>
    <mergeCell ref="A487:D487"/>
    <mergeCell ref="A550:D550"/>
    <mergeCell ref="A483:D483"/>
    <mergeCell ref="P12:P13"/>
    <mergeCell ref="O12:O13"/>
    <mergeCell ref="O11:P11"/>
    <mergeCell ref="A548:D548"/>
    <mergeCell ref="A336:D336"/>
    <mergeCell ref="A388:D388"/>
    <mergeCell ref="A401:D401"/>
    <mergeCell ref="A475:D475"/>
    <mergeCell ref="A393:D393"/>
    <mergeCell ref="A515:D515"/>
    <mergeCell ref="T10:AH10"/>
    <mergeCell ref="U11:AA12"/>
    <mergeCell ref="AB11:AH12"/>
    <mergeCell ref="T11:T13"/>
    <mergeCell ref="S12:S13"/>
    <mergeCell ref="R11:S11"/>
    <mergeCell ref="Q10:S10"/>
    <mergeCell ref="Q11:Q13"/>
    <mergeCell ref="R12:R13"/>
    <mergeCell ref="A820:D820"/>
    <mergeCell ref="A585:D585"/>
    <mergeCell ref="A873:D873"/>
    <mergeCell ref="A891:D891"/>
    <mergeCell ref="A620:D620"/>
    <mergeCell ref="A657:D657"/>
    <mergeCell ref="A843:D843"/>
    <mergeCell ref="A827:D827"/>
    <mergeCell ref="A828:D828"/>
    <mergeCell ref="A837:D837"/>
    <mergeCell ref="A841:D841"/>
    <mergeCell ref="A709:D709"/>
    <mergeCell ref="A658:D658"/>
    <mergeCell ref="A699:D699"/>
    <mergeCell ref="A807:D807"/>
    <mergeCell ref="A766:D766"/>
    <mergeCell ref="A357:D357"/>
    <mergeCell ref="A360:D360"/>
    <mergeCell ref="A369:D369"/>
    <mergeCell ref="A379:D379"/>
    <mergeCell ref="A449:D449"/>
    <mergeCell ref="A480:D480"/>
    <mergeCell ref="A399:D399"/>
    <mergeCell ref="A499:D499"/>
    <mergeCell ref="A811:D811"/>
    <mergeCell ref="A559:D559"/>
    <mergeCell ref="A565:D565"/>
    <mergeCell ref="A571:D571"/>
    <mergeCell ref="A764:D764"/>
    <mergeCell ref="A591:D591"/>
    <mergeCell ref="A689:D689"/>
    <mergeCell ref="A327:D327"/>
    <mergeCell ref="A347:D347"/>
    <mergeCell ref="A355:D355"/>
    <mergeCell ref="A289:D289"/>
    <mergeCell ref="A297:D297"/>
    <mergeCell ref="A302:D302"/>
    <mergeCell ref="A270:D270"/>
    <mergeCell ref="A282:D282"/>
    <mergeCell ref="A284:D284"/>
    <mergeCell ref="A43:D43"/>
    <mergeCell ref="A304:D304"/>
    <mergeCell ref="A9:AH9"/>
    <mergeCell ref="AD4:AH5"/>
    <mergeCell ref="A380:D380"/>
    <mergeCell ref="A18:D18"/>
    <mergeCell ref="A49:D49"/>
    <mergeCell ref="A54:D54"/>
    <mergeCell ref="A157:D157"/>
    <mergeCell ref="A174:D174"/>
    <mergeCell ref="A17:D17"/>
    <mergeCell ref="A246:D246"/>
    <mergeCell ref="A247:D247"/>
    <mergeCell ref="A16:F16"/>
    <mergeCell ref="A23:D23"/>
    <mergeCell ref="A10:A14"/>
    <mergeCell ref="A41:D41"/>
    <mergeCell ref="A249:D249"/>
    <mergeCell ref="L10:L13"/>
    <mergeCell ref="M10:M13"/>
    <mergeCell ref="I10:I14"/>
    <mergeCell ref="J10:J14"/>
    <mergeCell ref="B10:B14"/>
    <mergeCell ref="C12:C14"/>
    <mergeCell ref="C10:D11"/>
    <mergeCell ref="D12:D14"/>
    <mergeCell ref="K10:K13"/>
    <mergeCell ref="G12:H13"/>
    <mergeCell ref="E12:F13"/>
  </mergeCells>
  <conditionalFormatting sqref="AN1:AP1048576">
    <cfRule type="containsText" dxfId="0" priority="1" operator="containsText" text="ложь">
      <formula>NOT(ISERROR(SEARCH("ложь",AN1)))</formula>
    </cfRule>
  </conditionalFormatting>
  <printOptions horizontalCentered="1"/>
  <pageMargins left="0" right="0" top="0.31496062992126" bottom="0.31496062992126" header="0.51181102362205" footer="0.51181102362205"/>
  <pageSetup paperSize="8" scale="28" fitToHeight="0" orientation="landscape" r:id="rId1"/>
  <rowBreaks count="1" manualBreakCount="1">
    <brk id="83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7"/>
  <sheetViews>
    <sheetView tabSelected="1" view="pageBreakPreview" topLeftCell="A9" zoomScale="60" zoomScaleNormal="70" workbookViewId="0">
      <pane ySplit="321" topLeftCell="A405" activePane="bottomLeft" state="frozen"/>
      <selection activeCell="A9" sqref="A9"/>
      <selection pane="bottomLeft" activeCell="T15" sqref="T15:T19"/>
    </sheetView>
  </sheetViews>
  <sheetFormatPr defaultColWidth="8.85546875" defaultRowHeight="15" x14ac:dyDescent="0.25"/>
  <cols>
    <col min="1" max="1" width="11.140625" style="86" customWidth="1"/>
    <col min="2" max="2" width="98.85546875" style="87" customWidth="1"/>
    <col min="3" max="3" width="32" style="86" bestFit="1" customWidth="1"/>
    <col min="4" max="4" width="15.42578125" style="86" bestFit="1" customWidth="1"/>
    <col min="5" max="5" width="0.28515625" style="86" customWidth="1"/>
    <col min="6" max="6" width="28.42578125" style="86" hidden="1" customWidth="1"/>
    <col min="7" max="7" width="13.28515625" style="86" hidden="1" customWidth="1"/>
    <col min="8" max="8" width="11.28515625" style="86" hidden="1" customWidth="1"/>
    <col min="9" max="9" width="15.7109375" style="86" bestFit="1" customWidth="1"/>
    <col min="10" max="10" width="16.5703125" style="86" bestFit="1" customWidth="1"/>
    <col min="11" max="12" width="13" style="88" bestFit="1" customWidth="1"/>
    <col min="13" max="13" width="10.85546875" style="89" bestFit="1" customWidth="1"/>
    <col min="14" max="14" width="12.7109375" style="89" bestFit="1" customWidth="1"/>
    <col min="15" max="15" width="16.5703125" style="89" bestFit="1" customWidth="1"/>
    <col min="16" max="16" width="16.85546875" style="88" bestFit="1" customWidth="1"/>
    <col min="17" max="17" width="20.7109375" style="88" customWidth="1"/>
    <col min="18" max="18" width="16.28515625" style="88" hidden="1" customWidth="1"/>
    <col min="19" max="19" width="18.42578125" style="88" hidden="1" customWidth="1"/>
    <col min="20" max="16384" width="8.85546875" style="86"/>
  </cols>
  <sheetData>
    <row r="1" spans="1:19" hidden="1" x14ac:dyDescent="0.25"/>
    <row r="2" spans="1:19" hidden="1" x14ac:dyDescent="0.25">
      <c r="K2" s="88">
        <v>23212</v>
      </c>
      <c r="L2" s="88">
        <v>23212</v>
      </c>
      <c r="P2" s="88">
        <v>382740.27</v>
      </c>
      <c r="Q2" s="88">
        <v>382740.27</v>
      </c>
      <c r="R2" s="88">
        <v>0</v>
      </c>
      <c r="S2" s="88">
        <v>0</v>
      </c>
    </row>
    <row r="3" spans="1:19" hidden="1" x14ac:dyDescent="0.25">
      <c r="K3" s="90" t="e">
        <f>K21</f>
        <v>#REF!</v>
      </c>
      <c r="L3" s="90" t="e">
        <f t="shared" ref="L3:S3" si="0">L21</f>
        <v>#REF!</v>
      </c>
      <c r="M3" s="91"/>
      <c r="N3" s="91"/>
      <c r="O3" s="91"/>
      <c r="P3" s="90" t="e">
        <f t="shared" si="0"/>
        <v>#REF!</v>
      </c>
      <c r="Q3" s="90" t="e">
        <f t="shared" si="0"/>
        <v>#REF!</v>
      </c>
      <c r="R3" s="90" t="e">
        <f t="shared" si="0"/>
        <v>#REF!</v>
      </c>
      <c r="S3" s="90" t="e">
        <f t="shared" si="0"/>
        <v>#REF!</v>
      </c>
    </row>
    <row r="4" spans="1:19" ht="34.5" hidden="1" customHeight="1" x14ac:dyDescent="0.35">
      <c r="K4" s="92" t="e">
        <f t="shared" ref="K4:Q4" si="1">K3-K2</f>
        <v>#REF!</v>
      </c>
      <c r="L4" s="92" t="e">
        <f t="shared" si="1"/>
        <v>#REF!</v>
      </c>
      <c r="M4" s="93"/>
      <c r="N4" s="93"/>
      <c r="O4" s="93"/>
      <c r="P4" s="92" t="e">
        <f t="shared" si="1"/>
        <v>#REF!</v>
      </c>
      <c r="Q4" s="92" t="e">
        <f t="shared" si="1"/>
        <v>#REF!</v>
      </c>
    </row>
    <row r="5" spans="1:19" hidden="1" x14ac:dyDescent="0.25"/>
    <row r="6" spans="1:19" hidden="1" x14ac:dyDescent="0.25"/>
    <row r="7" spans="1:19" hidden="1" x14ac:dyDescent="0.25"/>
    <row r="8" spans="1:19" hidden="1" x14ac:dyDescent="0.25"/>
    <row r="9" spans="1:19" ht="27.75" customHeight="1" x14ac:dyDescent="0.25">
      <c r="A9" s="204" t="s">
        <v>2373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</row>
    <row r="10" spans="1:19" ht="44.25" customHeight="1" x14ac:dyDescent="0.25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hidden="1" x14ac:dyDescent="0.25"/>
    <row r="12" spans="1:19" hidden="1" x14ac:dyDescent="0.25"/>
    <row r="14" spans="1:19" ht="59.25" customHeight="1" x14ac:dyDescent="0.25">
      <c r="A14" s="223" t="s">
        <v>2372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</row>
    <row r="15" spans="1:19" ht="139.5" customHeight="1" x14ac:dyDescent="0.3">
      <c r="A15" s="225" t="s">
        <v>1171</v>
      </c>
      <c r="B15" s="226" t="s">
        <v>1172</v>
      </c>
      <c r="C15" s="241" t="s">
        <v>1126</v>
      </c>
      <c r="D15" s="242"/>
      <c r="E15" s="94"/>
      <c r="F15" s="94"/>
      <c r="G15" s="94"/>
      <c r="H15" s="94"/>
      <c r="I15" s="227" t="s">
        <v>1127</v>
      </c>
      <c r="J15" s="227" t="s">
        <v>1128</v>
      </c>
      <c r="K15" s="230" t="s">
        <v>1129</v>
      </c>
      <c r="L15" s="230" t="s">
        <v>1130</v>
      </c>
      <c r="M15" s="238" t="s">
        <v>1132</v>
      </c>
      <c r="N15" s="239"/>
      <c r="O15" s="240"/>
      <c r="P15" s="233" t="s">
        <v>1131</v>
      </c>
      <c r="Q15" s="236" t="s">
        <v>1133</v>
      </c>
      <c r="R15" s="236"/>
      <c r="S15" s="237"/>
    </row>
    <row r="16" spans="1:19" ht="35.25" customHeight="1" x14ac:dyDescent="0.25">
      <c r="A16" s="225"/>
      <c r="B16" s="226"/>
      <c r="C16" s="243"/>
      <c r="D16" s="244"/>
      <c r="E16" s="95"/>
      <c r="F16" s="95"/>
      <c r="G16" s="95"/>
      <c r="H16" s="95"/>
      <c r="I16" s="228"/>
      <c r="J16" s="228"/>
      <c r="K16" s="231"/>
      <c r="L16" s="231"/>
      <c r="M16" s="230" t="s">
        <v>1135</v>
      </c>
      <c r="N16" s="238" t="s">
        <v>1136</v>
      </c>
      <c r="O16" s="240"/>
      <c r="P16" s="234"/>
      <c r="Q16" s="214" t="s">
        <v>1135</v>
      </c>
      <c r="R16" s="236" t="s">
        <v>1136</v>
      </c>
      <c r="S16" s="237"/>
    </row>
    <row r="17" spans="1:19" ht="99" customHeight="1" x14ac:dyDescent="0.25">
      <c r="A17" s="225"/>
      <c r="B17" s="226"/>
      <c r="C17" s="245" t="s">
        <v>1173</v>
      </c>
      <c r="D17" s="248" t="s">
        <v>1174</v>
      </c>
      <c r="E17" s="210" t="s">
        <v>0</v>
      </c>
      <c r="F17" s="211"/>
      <c r="G17" s="210" t="s">
        <v>1</v>
      </c>
      <c r="H17" s="211"/>
      <c r="I17" s="228"/>
      <c r="J17" s="228"/>
      <c r="K17" s="231"/>
      <c r="L17" s="231"/>
      <c r="M17" s="231"/>
      <c r="N17" s="230" t="s">
        <v>1140</v>
      </c>
      <c r="O17" s="230" t="s">
        <v>1141</v>
      </c>
      <c r="P17" s="234"/>
      <c r="Q17" s="214"/>
      <c r="R17" s="214" t="s">
        <v>1140</v>
      </c>
      <c r="S17" s="251" t="s">
        <v>1141</v>
      </c>
    </row>
    <row r="18" spans="1:19" ht="69" customHeight="1" x14ac:dyDescent="0.25">
      <c r="A18" s="225"/>
      <c r="B18" s="226"/>
      <c r="C18" s="246"/>
      <c r="D18" s="249"/>
      <c r="E18" s="212"/>
      <c r="F18" s="213"/>
      <c r="G18" s="212"/>
      <c r="H18" s="213"/>
      <c r="I18" s="228"/>
      <c r="J18" s="228"/>
      <c r="K18" s="232"/>
      <c r="L18" s="232"/>
      <c r="M18" s="232"/>
      <c r="N18" s="232"/>
      <c r="O18" s="232"/>
      <c r="P18" s="235"/>
      <c r="Q18" s="214"/>
      <c r="R18" s="214"/>
      <c r="S18" s="251"/>
    </row>
    <row r="19" spans="1:19" ht="29.25" customHeight="1" x14ac:dyDescent="0.25">
      <c r="A19" s="225"/>
      <c r="B19" s="226"/>
      <c r="C19" s="247"/>
      <c r="D19" s="250"/>
      <c r="E19" s="97" t="s">
        <v>3</v>
      </c>
      <c r="F19" s="97" t="s">
        <v>4</v>
      </c>
      <c r="G19" s="97" t="s">
        <v>3</v>
      </c>
      <c r="H19" s="97" t="s">
        <v>4</v>
      </c>
      <c r="I19" s="229"/>
      <c r="J19" s="229"/>
      <c r="K19" s="98" t="s">
        <v>1144</v>
      </c>
      <c r="L19" s="98" t="s">
        <v>1144</v>
      </c>
      <c r="M19" s="98" t="s">
        <v>1146</v>
      </c>
      <c r="N19" s="98" t="s">
        <v>1146</v>
      </c>
      <c r="O19" s="98" t="s">
        <v>1146</v>
      </c>
      <c r="P19" s="96" t="s">
        <v>1145</v>
      </c>
      <c r="Q19" s="96" t="s">
        <v>1145</v>
      </c>
      <c r="R19" s="96" t="s">
        <v>1145</v>
      </c>
      <c r="S19" s="148" t="s">
        <v>1145</v>
      </c>
    </row>
    <row r="20" spans="1:19" ht="19.5" customHeight="1" x14ac:dyDescent="0.25">
      <c r="A20" s="99">
        <v>1</v>
      </c>
      <c r="B20" s="99">
        <v>2</v>
      </c>
      <c r="C20" s="99">
        <v>3</v>
      </c>
      <c r="D20" s="99">
        <v>4</v>
      </c>
      <c r="E20" s="99">
        <v>12</v>
      </c>
      <c r="F20" s="99">
        <v>13</v>
      </c>
      <c r="G20" s="99">
        <v>14</v>
      </c>
      <c r="H20" s="100">
        <v>15</v>
      </c>
      <c r="I20" s="100">
        <v>5</v>
      </c>
      <c r="J20" s="100">
        <v>6</v>
      </c>
      <c r="K20" s="100">
        <v>7</v>
      </c>
      <c r="L20" s="100">
        <v>8</v>
      </c>
      <c r="M20" s="100">
        <v>9</v>
      </c>
      <c r="N20" s="100">
        <v>10</v>
      </c>
      <c r="O20" s="100">
        <v>11</v>
      </c>
      <c r="P20" s="100">
        <v>12</v>
      </c>
      <c r="Q20" s="100">
        <v>13</v>
      </c>
      <c r="R20" s="100">
        <v>17</v>
      </c>
      <c r="S20" s="100">
        <v>18</v>
      </c>
    </row>
    <row r="21" spans="1:19" ht="54" hidden="1" customHeight="1" x14ac:dyDescent="0.25">
      <c r="A21" s="215" t="s">
        <v>1177</v>
      </c>
      <c r="B21" s="216"/>
      <c r="C21" s="217"/>
      <c r="D21" s="217"/>
      <c r="E21" s="216"/>
      <c r="F21" s="218"/>
      <c r="G21" s="102"/>
      <c r="H21" s="102"/>
      <c r="I21" s="102"/>
      <c r="J21" s="102"/>
      <c r="K21" s="103" t="e">
        <f>K22+K23</f>
        <v>#REF!</v>
      </c>
      <c r="L21" s="103" t="e">
        <f t="shared" ref="L21:S21" si="2">L22+L23</f>
        <v>#REF!</v>
      </c>
      <c r="M21" s="104" t="e">
        <f t="shared" ref="M21:O21" si="3">M22+M23</f>
        <v>#REF!</v>
      </c>
      <c r="N21" s="104" t="e">
        <f t="shared" si="3"/>
        <v>#REF!</v>
      </c>
      <c r="O21" s="104" t="e">
        <f t="shared" si="3"/>
        <v>#REF!</v>
      </c>
      <c r="P21" s="105" t="e">
        <f t="shared" si="2"/>
        <v>#REF!</v>
      </c>
      <c r="Q21" s="105" t="e">
        <f t="shared" si="2"/>
        <v>#REF!</v>
      </c>
      <c r="R21" s="106" t="e">
        <f t="shared" si="2"/>
        <v>#REF!</v>
      </c>
      <c r="S21" s="106" t="e">
        <f t="shared" si="2"/>
        <v>#REF!</v>
      </c>
    </row>
    <row r="22" spans="1:19" ht="75" hidden="1" customHeight="1" x14ac:dyDescent="0.25">
      <c r="A22" s="215" t="s">
        <v>1237</v>
      </c>
      <c r="B22" s="216"/>
      <c r="C22" s="217"/>
      <c r="D22" s="217"/>
      <c r="E22" s="216"/>
      <c r="F22" s="218"/>
      <c r="G22" s="108" t="e">
        <f>G24+G414+G524+G801+G940</f>
        <v>#REF!</v>
      </c>
      <c r="H22" s="109" t="e">
        <f>H24+H414+H524+H801+H940</f>
        <v>#REF!</v>
      </c>
      <c r="I22" s="109"/>
      <c r="J22" s="109"/>
      <c r="K22" s="103" t="e">
        <f t="shared" ref="K22:S22" si="4">K24+K414+K524+K801+K940</f>
        <v>#REF!</v>
      </c>
      <c r="L22" s="103" t="e">
        <f t="shared" si="4"/>
        <v>#REF!</v>
      </c>
      <c r="M22" s="104" t="e">
        <f t="shared" si="4"/>
        <v>#REF!</v>
      </c>
      <c r="N22" s="104" t="e">
        <f t="shared" si="4"/>
        <v>#REF!</v>
      </c>
      <c r="O22" s="104" t="e">
        <f t="shared" si="4"/>
        <v>#REF!</v>
      </c>
      <c r="P22" s="105" t="e">
        <f t="shared" si="4"/>
        <v>#REF!</v>
      </c>
      <c r="Q22" s="105" t="e">
        <f t="shared" si="4"/>
        <v>#REF!</v>
      </c>
      <c r="R22" s="106" t="e">
        <f t="shared" si="4"/>
        <v>#REF!</v>
      </c>
      <c r="S22" s="106" t="e">
        <f t="shared" si="4"/>
        <v>#REF!</v>
      </c>
    </row>
    <row r="23" spans="1:19" ht="75" hidden="1" customHeight="1" x14ac:dyDescent="0.25">
      <c r="A23" s="215" t="s">
        <v>1238</v>
      </c>
      <c r="B23" s="216"/>
      <c r="C23" s="217"/>
      <c r="D23" s="217"/>
      <c r="E23" s="216"/>
      <c r="F23" s="218"/>
      <c r="G23" s="111"/>
      <c r="H23" s="112"/>
      <c r="I23" s="113"/>
      <c r="J23" s="113"/>
      <c r="K23" s="114" t="e">
        <f t="shared" ref="K23:S23" si="5">K255+K798+K1023</f>
        <v>#REF!</v>
      </c>
      <c r="L23" s="114" t="e">
        <f t="shared" si="5"/>
        <v>#REF!</v>
      </c>
      <c r="M23" s="115" t="e">
        <f t="shared" si="5"/>
        <v>#REF!</v>
      </c>
      <c r="N23" s="115" t="e">
        <f t="shared" si="5"/>
        <v>#REF!</v>
      </c>
      <c r="O23" s="115" t="e">
        <f t="shared" si="5"/>
        <v>#REF!</v>
      </c>
      <c r="P23" s="107" t="e">
        <f t="shared" si="5"/>
        <v>#REF!</v>
      </c>
      <c r="Q23" s="107" t="e">
        <f t="shared" si="5"/>
        <v>#REF!</v>
      </c>
      <c r="R23" s="106" t="e">
        <f t="shared" si="5"/>
        <v>#REF!</v>
      </c>
      <c r="S23" s="106" t="e">
        <f t="shared" si="5"/>
        <v>#REF!</v>
      </c>
    </row>
    <row r="24" spans="1:19" s="116" customFormat="1" ht="96.75" hidden="1" customHeight="1" x14ac:dyDescent="0.25">
      <c r="A24" s="221" t="s">
        <v>1178</v>
      </c>
      <c r="B24" s="217"/>
      <c r="C24" s="217"/>
      <c r="D24" s="222"/>
      <c r="E24" s="107" t="e">
        <f>E25+#REF!+E32+E50+E54+E60+E65+E168+E185</f>
        <v>#REF!</v>
      </c>
      <c r="F24" s="107" t="e">
        <f>F25+#REF!+F32+F50+F54+F60+F65+F168+F185</f>
        <v>#REF!</v>
      </c>
      <c r="G24" s="107" t="e">
        <f>G25+#REF!+G32+G50+G54+G60+G65+G168+G185</f>
        <v>#REF!</v>
      </c>
      <c r="H24" s="107" t="e">
        <f>H25+#REF!+H32+H50+H54+H60+H65+H168+H185</f>
        <v>#REF!</v>
      </c>
      <c r="I24" s="107"/>
      <c r="J24" s="107"/>
      <c r="K24" s="114">
        <f>K25+K32+K50+K54+K60+K65+K168+K185+K52+K30</f>
        <v>5653</v>
      </c>
      <c r="L24" s="114">
        <f t="shared" ref="L24:S24" si="6">L25+L32+L50+L54+L60+L65+L168+L185+L52+L30</f>
        <v>5653</v>
      </c>
      <c r="M24" s="115">
        <f t="shared" ref="M24:O24" si="7">M25+M32+M50+M54+M60+M65+M168+M185+M52+M30</f>
        <v>2403</v>
      </c>
      <c r="N24" s="115">
        <f t="shared" si="7"/>
        <v>1744</v>
      </c>
      <c r="O24" s="115">
        <f t="shared" si="7"/>
        <v>659</v>
      </c>
      <c r="P24" s="107">
        <f t="shared" si="6"/>
        <v>95732.84</v>
      </c>
      <c r="Q24" s="107">
        <f t="shared" si="6"/>
        <v>95732.84</v>
      </c>
      <c r="R24" s="107">
        <f t="shared" si="6"/>
        <v>0</v>
      </c>
      <c r="S24" s="149">
        <f t="shared" si="6"/>
        <v>0</v>
      </c>
    </row>
    <row r="25" spans="1:19" s="116" customFormat="1" ht="20.25" hidden="1" customHeight="1" x14ac:dyDescent="0.25">
      <c r="A25" s="209" t="s">
        <v>1184</v>
      </c>
      <c r="B25" s="209"/>
      <c r="C25" s="117"/>
      <c r="D25" s="117"/>
      <c r="E25" s="107">
        <f>SUM(E26:E29)</f>
        <v>0</v>
      </c>
      <c r="F25" s="113">
        <f t="shared" ref="F25:S25" si="8">SUM(F26:F29)</f>
        <v>0</v>
      </c>
      <c r="G25" s="118">
        <f t="shared" si="8"/>
        <v>397.85</v>
      </c>
      <c r="H25" s="113">
        <f t="shared" si="8"/>
        <v>33</v>
      </c>
      <c r="I25" s="113"/>
      <c r="J25" s="113"/>
      <c r="K25" s="114">
        <f t="shared" ref="K25:Q25" si="9">SUM(K26:K29)</f>
        <v>26</v>
      </c>
      <c r="L25" s="114">
        <f t="shared" si="9"/>
        <v>26</v>
      </c>
      <c r="M25" s="115">
        <f t="shared" si="9"/>
        <v>12</v>
      </c>
      <c r="N25" s="115">
        <f t="shared" si="9"/>
        <v>3</v>
      </c>
      <c r="O25" s="115">
        <f t="shared" si="9"/>
        <v>9</v>
      </c>
      <c r="P25" s="107">
        <f t="shared" si="9"/>
        <v>332.51</v>
      </c>
      <c r="Q25" s="107">
        <f t="shared" si="9"/>
        <v>332.51</v>
      </c>
      <c r="R25" s="119">
        <f t="shared" si="8"/>
        <v>0</v>
      </c>
      <c r="S25" s="150">
        <f t="shared" si="8"/>
        <v>0</v>
      </c>
    </row>
    <row r="26" spans="1:19" ht="20.25" hidden="1" x14ac:dyDescent="0.25">
      <c r="A26" s="121">
        <v>1</v>
      </c>
      <c r="B26" s="122" t="s">
        <v>100</v>
      </c>
      <c r="C26" s="123">
        <v>8</v>
      </c>
      <c r="D26" s="124">
        <v>42800</v>
      </c>
      <c r="E26" s="125">
        <v>0</v>
      </c>
      <c r="F26" s="126">
        <v>0</v>
      </c>
      <c r="G26" s="125">
        <v>134.55000000000001</v>
      </c>
      <c r="H26" s="126">
        <v>13</v>
      </c>
      <c r="I26" s="84" t="s">
        <v>1165</v>
      </c>
      <c r="J26" s="84" t="s">
        <v>1166</v>
      </c>
      <c r="K26" s="127">
        <v>9</v>
      </c>
      <c r="L26" s="127">
        <v>9</v>
      </c>
      <c r="M26" s="127">
        <f>N26+O26</f>
        <v>5</v>
      </c>
      <c r="N26" s="127">
        <v>1</v>
      </c>
      <c r="O26" s="127">
        <v>4</v>
      </c>
      <c r="P26" s="128">
        <f>134.55-13.74</f>
        <v>120.81</v>
      </c>
      <c r="Q26" s="128">
        <f>134.55-13.74</f>
        <v>120.81</v>
      </c>
      <c r="R26" s="129"/>
      <c r="S26" s="151"/>
    </row>
    <row r="27" spans="1:19" ht="20.25" hidden="1" x14ac:dyDescent="0.25">
      <c r="A27" s="121">
        <v>2</v>
      </c>
      <c r="B27" s="122" t="s">
        <v>102</v>
      </c>
      <c r="C27" s="123">
        <v>179</v>
      </c>
      <c r="D27" s="124">
        <v>42835</v>
      </c>
      <c r="E27" s="125">
        <v>0</v>
      </c>
      <c r="F27" s="126">
        <v>0</v>
      </c>
      <c r="G27" s="125">
        <v>102</v>
      </c>
      <c r="H27" s="126">
        <v>8</v>
      </c>
      <c r="I27" s="84" t="s">
        <v>1165</v>
      </c>
      <c r="J27" s="84" t="s">
        <v>1166</v>
      </c>
      <c r="K27" s="127">
        <v>8</v>
      </c>
      <c r="L27" s="127">
        <v>8</v>
      </c>
      <c r="M27" s="127">
        <v>3</v>
      </c>
      <c r="N27" s="127">
        <v>1</v>
      </c>
      <c r="O27" s="127">
        <v>2</v>
      </c>
      <c r="P27" s="128">
        <v>102</v>
      </c>
      <c r="Q27" s="128">
        <v>102</v>
      </c>
      <c r="R27" s="129"/>
      <c r="S27" s="151"/>
    </row>
    <row r="28" spans="1:19" ht="20.25" hidden="1" x14ac:dyDescent="0.25">
      <c r="A28" s="121">
        <v>3</v>
      </c>
      <c r="B28" s="122" t="s">
        <v>107</v>
      </c>
      <c r="C28" s="123">
        <v>179</v>
      </c>
      <c r="D28" s="124">
        <v>42835</v>
      </c>
      <c r="E28" s="125">
        <v>0</v>
      </c>
      <c r="F28" s="126">
        <v>0</v>
      </c>
      <c r="G28" s="125">
        <v>103.1</v>
      </c>
      <c r="H28" s="126">
        <v>8</v>
      </c>
      <c r="I28" s="84" t="s">
        <v>1165</v>
      </c>
      <c r="J28" s="84" t="s">
        <v>1166</v>
      </c>
      <c r="K28" s="127">
        <v>5</v>
      </c>
      <c r="L28" s="127">
        <v>5</v>
      </c>
      <c r="M28" s="127">
        <f>N28+O28</f>
        <v>3</v>
      </c>
      <c r="N28" s="127">
        <v>1</v>
      </c>
      <c r="O28" s="127">
        <v>2</v>
      </c>
      <c r="P28" s="128">
        <f>73-21.5</f>
        <v>51.5</v>
      </c>
      <c r="Q28" s="128">
        <f>73-21.5</f>
        <v>51.5</v>
      </c>
      <c r="R28" s="129"/>
      <c r="S28" s="151"/>
    </row>
    <row r="29" spans="1:19" ht="20.25" hidden="1" x14ac:dyDescent="0.25">
      <c r="A29" s="121">
        <v>4</v>
      </c>
      <c r="B29" s="122" t="s">
        <v>108</v>
      </c>
      <c r="C29" s="123">
        <v>179</v>
      </c>
      <c r="D29" s="124">
        <v>42835</v>
      </c>
      <c r="E29" s="125">
        <v>0</v>
      </c>
      <c r="F29" s="126">
        <v>0</v>
      </c>
      <c r="G29" s="125">
        <v>58.2</v>
      </c>
      <c r="H29" s="126">
        <v>4</v>
      </c>
      <c r="I29" s="84" t="s">
        <v>1165</v>
      </c>
      <c r="J29" s="84" t="s">
        <v>1166</v>
      </c>
      <c r="K29" s="127">
        <v>4</v>
      </c>
      <c r="L29" s="127">
        <v>4</v>
      </c>
      <c r="M29" s="127">
        <v>1</v>
      </c>
      <c r="N29" s="127">
        <v>0</v>
      </c>
      <c r="O29" s="127">
        <v>1</v>
      </c>
      <c r="P29" s="128">
        <v>58.2</v>
      </c>
      <c r="Q29" s="128">
        <v>58.2</v>
      </c>
      <c r="R29" s="129"/>
      <c r="S29" s="151"/>
    </row>
    <row r="30" spans="1:19" s="116" customFormat="1" ht="20.25" hidden="1" x14ac:dyDescent="0.25">
      <c r="A30" s="219" t="s">
        <v>1196</v>
      </c>
      <c r="B30" s="219"/>
      <c r="C30" s="130"/>
      <c r="D30" s="130"/>
      <c r="E30" s="131"/>
      <c r="F30" s="132"/>
      <c r="G30" s="131"/>
      <c r="H30" s="132"/>
      <c r="I30" s="85"/>
      <c r="J30" s="85"/>
      <c r="K30" s="115">
        <f>SUM(K31)</f>
        <v>35</v>
      </c>
      <c r="L30" s="115">
        <f t="shared" ref="L30:S30" si="10">SUM(L31)</f>
        <v>35</v>
      </c>
      <c r="M30" s="115">
        <v>8</v>
      </c>
      <c r="N30" s="115">
        <v>7</v>
      </c>
      <c r="O30" s="115">
        <v>1</v>
      </c>
      <c r="P30" s="110">
        <f t="shared" si="10"/>
        <v>542.4</v>
      </c>
      <c r="Q30" s="110">
        <f t="shared" si="10"/>
        <v>542.4</v>
      </c>
      <c r="R30" s="119">
        <f t="shared" si="10"/>
        <v>0</v>
      </c>
      <c r="S30" s="150">
        <f t="shared" si="10"/>
        <v>0</v>
      </c>
    </row>
    <row r="31" spans="1:19" ht="20.25" hidden="1" x14ac:dyDescent="0.25">
      <c r="A31" s="121">
        <v>1</v>
      </c>
      <c r="B31" s="122" t="s">
        <v>1270</v>
      </c>
      <c r="C31" s="123" t="s">
        <v>1910</v>
      </c>
      <c r="D31" s="124">
        <v>44064</v>
      </c>
      <c r="E31" s="125"/>
      <c r="F31" s="126"/>
      <c r="G31" s="125"/>
      <c r="H31" s="126"/>
      <c r="I31" s="84" t="s">
        <v>1166</v>
      </c>
      <c r="J31" s="84" t="s">
        <v>1167</v>
      </c>
      <c r="K31" s="127">
        <v>35</v>
      </c>
      <c r="L31" s="127">
        <v>35</v>
      </c>
      <c r="M31" s="127">
        <v>8</v>
      </c>
      <c r="N31" s="127">
        <v>7</v>
      </c>
      <c r="O31" s="127">
        <v>1</v>
      </c>
      <c r="P31" s="128">
        <v>542.4</v>
      </c>
      <c r="Q31" s="128">
        <v>542.4</v>
      </c>
      <c r="R31" s="129"/>
      <c r="S31" s="151"/>
    </row>
    <row r="32" spans="1:19" s="116" customFormat="1" ht="20.25" hidden="1" customHeight="1" x14ac:dyDescent="0.3">
      <c r="A32" s="209" t="s">
        <v>1185</v>
      </c>
      <c r="B32" s="209"/>
      <c r="C32" s="117"/>
      <c r="D32" s="117"/>
      <c r="E32" s="131">
        <f>SUM(E33:E49)</f>
        <v>7577.1</v>
      </c>
      <c r="F32" s="132">
        <f t="shared" ref="F32:S32" si="11">SUM(F33:F49)</f>
        <v>414</v>
      </c>
      <c r="G32" s="118">
        <f t="shared" si="11"/>
        <v>7577.1</v>
      </c>
      <c r="H32" s="113">
        <f t="shared" si="11"/>
        <v>414</v>
      </c>
      <c r="I32" s="113"/>
      <c r="J32" s="113"/>
      <c r="K32" s="114">
        <f t="shared" ref="K32:P32" si="12">SUM(K33:K49)</f>
        <v>414</v>
      </c>
      <c r="L32" s="114">
        <f t="shared" si="12"/>
        <v>414</v>
      </c>
      <c r="M32" s="115">
        <v>192</v>
      </c>
      <c r="N32" s="115">
        <v>141</v>
      </c>
      <c r="O32" s="115">
        <v>51</v>
      </c>
      <c r="P32" s="107">
        <f t="shared" si="12"/>
        <v>7577.1</v>
      </c>
      <c r="Q32" s="107">
        <f t="shared" si="11"/>
        <v>7577.1</v>
      </c>
      <c r="R32" s="120">
        <f t="shared" si="11"/>
        <v>0</v>
      </c>
      <c r="S32" s="152">
        <f t="shared" si="11"/>
        <v>0</v>
      </c>
    </row>
    <row r="33" spans="1:19" ht="20.25" hidden="1" x14ac:dyDescent="0.25">
      <c r="A33" s="121">
        <v>1</v>
      </c>
      <c r="B33" s="122" t="s">
        <v>360</v>
      </c>
      <c r="C33" s="123" t="s">
        <v>361</v>
      </c>
      <c r="D33" s="124">
        <v>43097</v>
      </c>
      <c r="E33" s="125">
        <v>159.4</v>
      </c>
      <c r="F33" s="126">
        <v>8</v>
      </c>
      <c r="G33" s="125">
        <v>159.4</v>
      </c>
      <c r="H33" s="126">
        <v>8</v>
      </c>
      <c r="I33" s="84" t="s">
        <v>1166</v>
      </c>
      <c r="J33" s="84" t="s">
        <v>1167</v>
      </c>
      <c r="K33" s="127">
        <v>8</v>
      </c>
      <c r="L33" s="127">
        <v>8</v>
      </c>
      <c r="M33" s="127">
        <v>3</v>
      </c>
      <c r="N33" s="127">
        <v>1</v>
      </c>
      <c r="O33" s="127">
        <v>2</v>
      </c>
      <c r="P33" s="128">
        <v>159.4</v>
      </c>
      <c r="Q33" s="128">
        <v>159.4</v>
      </c>
      <c r="R33" s="129"/>
      <c r="S33" s="151"/>
    </row>
    <row r="34" spans="1:19" ht="20.25" hidden="1" x14ac:dyDescent="0.25">
      <c r="A34" s="121">
        <v>2</v>
      </c>
      <c r="B34" s="122" t="s">
        <v>362</v>
      </c>
      <c r="C34" s="123" t="s">
        <v>363</v>
      </c>
      <c r="D34" s="124">
        <v>43097</v>
      </c>
      <c r="E34" s="125">
        <v>39.9</v>
      </c>
      <c r="F34" s="126">
        <v>1</v>
      </c>
      <c r="G34" s="125">
        <v>39.9</v>
      </c>
      <c r="H34" s="126">
        <v>1</v>
      </c>
      <c r="I34" s="84" t="s">
        <v>1166</v>
      </c>
      <c r="J34" s="84" t="s">
        <v>1167</v>
      </c>
      <c r="K34" s="127">
        <v>1</v>
      </c>
      <c r="L34" s="127">
        <v>1</v>
      </c>
      <c r="M34" s="127">
        <v>1</v>
      </c>
      <c r="N34" s="127">
        <v>0</v>
      </c>
      <c r="O34" s="127">
        <v>1</v>
      </c>
      <c r="P34" s="128">
        <v>39.9</v>
      </c>
      <c r="Q34" s="128">
        <v>39.9</v>
      </c>
      <c r="R34" s="129"/>
      <c r="S34" s="151"/>
    </row>
    <row r="35" spans="1:19" ht="20.25" hidden="1" x14ac:dyDescent="0.25">
      <c r="A35" s="121">
        <v>3</v>
      </c>
      <c r="B35" s="122" t="s">
        <v>364</v>
      </c>
      <c r="C35" s="123" t="s">
        <v>363</v>
      </c>
      <c r="D35" s="124">
        <v>43097</v>
      </c>
      <c r="E35" s="125">
        <v>159.19999999999999</v>
      </c>
      <c r="F35" s="126">
        <v>4</v>
      </c>
      <c r="G35" s="125">
        <v>159.19999999999999</v>
      </c>
      <c r="H35" s="126">
        <v>4</v>
      </c>
      <c r="I35" s="84" t="s">
        <v>1166</v>
      </c>
      <c r="J35" s="84" t="s">
        <v>1167</v>
      </c>
      <c r="K35" s="127">
        <v>4</v>
      </c>
      <c r="L35" s="127">
        <v>4</v>
      </c>
      <c r="M35" s="127">
        <v>4</v>
      </c>
      <c r="N35" s="127">
        <v>0</v>
      </c>
      <c r="O35" s="127">
        <v>4</v>
      </c>
      <c r="P35" s="128">
        <v>159.19999999999999</v>
      </c>
      <c r="Q35" s="128">
        <v>159.19999999999999</v>
      </c>
      <c r="R35" s="129"/>
      <c r="S35" s="151"/>
    </row>
    <row r="36" spans="1:19" ht="20.25" hidden="1" x14ac:dyDescent="0.25">
      <c r="A36" s="121">
        <v>4</v>
      </c>
      <c r="B36" s="122" t="s">
        <v>365</v>
      </c>
      <c r="C36" s="123" t="s">
        <v>363</v>
      </c>
      <c r="D36" s="124">
        <v>43097</v>
      </c>
      <c r="E36" s="125">
        <v>623.9</v>
      </c>
      <c r="F36" s="126">
        <v>28</v>
      </c>
      <c r="G36" s="125">
        <v>623.9</v>
      </c>
      <c r="H36" s="126">
        <v>28</v>
      </c>
      <c r="I36" s="84" t="s">
        <v>1166</v>
      </c>
      <c r="J36" s="84" t="s">
        <v>1167</v>
      </c>
      <c r="K36" s="127">
        <v>28</v>
      </c>
      <c r="L36" s="127">
        <v>28</v>
      </c>
      <c r="M36" s="127">
        <v>16</v>
      </c>
      <c r="N36" s="127">
        <v>12</v>
      </c>
      <c r="O36" s="127">
        <v>4</v>
      </c>
      <c r="P36" s="128">
        <v>623.9</v>
      </c>
      <c r="Q36" s="128">
        <v>623.9</v>
      </c>
      <c r="R36" s="129"/>
      <c r="S36" s="151"/>
    </row>
    <row r="37" spans="1:19" ht="20.25" hidden="1" x14ac:dyDescent="0.25">
      <c r="A37" s="121">
        <v>5</v>
      </c>
      <c r="B37" s="122" t="s">
        <v>366</v>
      </c>
      <c r="C37" s="123" t="s">
        <v>363</v>
      </c>
      <c r="D37" s="124">
        <v>43097</v>
      </c>
      <c r="E37" s="125">
        <v>609.6</v>
      </c>
      <c r="F37" s="126">
        <v>34</v>
      </c>
      <c r="G37" s="125">
        <v>609.6</v>
      </c>
      <c r="H37" s="126">
        <v>34</v>
      </c>
      <c r="I37" s="84" t="s">
        <v>1166</v>
      </c>
      <c r="J37" s="84" t="s">
        <v>1167</v>
      </c>
      <c r="K37" s="127">
        <v>34</v>
      </c>
      <c r="L37" s="127">
        <v>34</v>
      </c>
      <c r="M37" s="127">
        <v>17</v>
      </c>
      <c r="N37" s="127">
        <v>12</v>
      </c>
      <c r="O37" s="127">
        <v>5</v>
      </c>
      <c r="P37" s="128">
        <v>609.6</v>
      </c>
      <c r="Q37" s="128">
        <v>609.6</v>
      </c>
      <c r="R37" s="129"/>
      <c r="S37" s="151"/>
    </row>
    <row r="38" spans="1:19" ht="20.25" hidden="1" x14ac:dyDescent="0.25">
      <c r="A38" s="121">
        <v>6</v>
      </c>
      <c r="B38" s="122" t="s">
        <v>367</v>
      </c>
      <c r="C38" s="123" t="s">
        <v>363</v>
      </c>
      <c r="D38" s="124">
        <v>43097</v>
      </c>
      <c r="E38" s="125">
        <v>122</v>
      </c>
      <c r="F38" s="126">
        <v>10</v>
      </c>
      <c r="G38" s="125">
        <v>122</v>
      </c>
      <c r="H38" s="126">
        <v>10</v>
      </c>
      <c r="I38" s="84" t="s">
        <v>1166</v>
      </c>
      <c r="J38" s="84" t="s">
        <v>1167</v>
      </c>
      <c r="K38" s="127">
        <v>10</v>
      </c>
      <c r="L38" s="127">
        <v>10</v>
      </c>
      <c r="M38" s="127">
        <v>4</v>
      </c>
      <c r="N38" s="127">
        <v>0</v>
      </c>
      <c r="O38" s="127">
        <v>4</v>
      </c>
      <c r="P38" s="128">
        <v>122</v>
      </c>
      <c r="Q38" s="128">
        <v>122</v>
      </c>
      <c r="R38" s="129"/>
      <c r="S38" s="151"/>
    </row>
    <row r="39" spans="1:19" ht="20.25" hidden="1" x14ac:dyDescent="0.25">
      <c r="A39" s="121">
        <v>7</v>
      </c>
      <c r="B39" s="122" t="s">
        <v>368</v>
      </c>
      <c r="C39" s="123" t="s">
        <v>363</v>
      </c>
      <c r="D39" s="124">
        <v>43097</v>
      </c>
      <c r="E39" s="125">
        <v>307.89999999999998</v>
      </c>
      <c r="F39" s="126">
        <v>25</v>
      </c>
      <c r="G39" s="125">
        <v>307.89999999999998</v>
      </c>
      <c r="H39" s="126">
        <v>25</v>
      </c>
      <c r="I39" s="84" t="s">
        <v>1166</v>
      </c>
      <c r="J39" s="84" t="s">
        <v>1167</v>
      </c>
      <c r="K39" s="127">
        <v>25</v>
      </c>
      <c r="L39" s="127">
        <v>25</v>
      </c>
      <c r="M39" s="127">
        <v>8</v>
      </c>
      <c r="N39" s="127">
        <v>5</v>
      </c>
      <c r="O39" s="127">
        <v>3</v>
      </c>
      <c r="P39" s="128">
        <v>307.89999999999998</v>
      </c>
      <c r="Q39" s="128">
        <v>307.89999999999998</v>
      </c>
      <c r="R39" s="129"/>
      <c r="S39" s="151"/>
    </row>
    <row r="40" spans="1:19" ht="20.25" hidden="1" x14ac:dyDescent="0.25">
      <c r="A40" s="121">
        <v>8</v>
      </c>
      <c r="B40" s="122" t="s">
        <v>369</v>
      </c>
      <c r="C40" s="123" t="s">
        <v>363</v>
      </c>
      <c r="D40" s="124">
        <v>43097</v>
      </c>
      <c r="E40" s="125">
        <v>591</v>
      </c>
      <c r="F40" s="126">
        <v>33</v>
      </c>
      <c r="G40" s="125">
        <v>591</v>
      </c>
      <c r="H40" s="126">
        <v>33</v>
      </c>
      <c r="I40" s="84" t="s">
        <v>1166</v>
      </c>
      <c r="J40" s="84" t="s">
        <v>1167</v>
      </c>
      <c r="K40" s="127">
        <v>33</v>
      </c>
      <c r="L40" s="127">
        <v>33</v>
      </c>
      <c r="M40" s="127">
        <v>18</v>
      </c>
      <c r="N40" s="127">
        <v>12</v>
      </c>
      <c r="O40" s="127">
        <v>6</v>
      </c>
      <c r="P40" s="128">
        <v>591</v>
      </c>
      <c r="Q40" s="128">
        <v>591</v>
      </c>
      <c r="R40" s="129"/>
      <c r="S40" s="151"/>
    </row>
    <row r="41" spans="1:19" ht="20.25" hidden="1" x14ac:dyDescent="0.25">
      <c r="A41" s="121">
        <v>9</v>
      </c>
      <c r="B41" s="122" t="s">
        <v>370</v>
      </c>
      <c r="C41" s="123" t="s">
        <v>363</v>
      </c>
      <c r="D41" s="124">
        <v>43097</v>
      </c>
      <c r="E41" s="125">
        <v>623.70000000000005</v>
      </c>
      <c r="F41" s="126">
        <v>26</v>
      </c>
      <c r="G41" s="125">
        <v>623.70000000000005</v>
      </c>
      <c r="H41" s="126">
        <v>26</v>
      </c>
      <c r="I41" s="84" t="s">
        <v>1166</v>
      </c>
      <c r="J41" s="84" t="s">
        <v>1167</v>
      </c>
      <c r="K41" s="127">
        <v>26</v>
      </c>
      <c r="L41" s="127">
        <v>26</v>
      </c>
      <c r="M41" s="127">
        <v>16</v>
      </c>
      <c r="N41" s="127">
        <v>13</v>
      </c>
      <c r="O41" s="127">
        <v>3</v>
      </c>
      <c r="P41" s="128">
        <v>623.70000000000005</v>
      </c>
      <c r="Q41" s="128">
        <v>623.70000000000005</v>
      </c>
      <c r="R41" s="129"/>
      <c r="S41" s="151"/>
    </row>
    <row r="42" spans="1:19" ht="20.25" hidden="1" x14ac:dyDescent="0.25">
      <c r="A42" s="121">
        <v>10</v>
      </c>
      <c r="B42" s="122" t="s">
        <v>371</v>
      </c>
      <c r="C42" s="123" t="s">
        <v>363</v>
      </c>
      <c r="D42" s="124">
        <v>43097</v>
      </c>
      <c r="E42" s="125">
        <v>626</v>
      </c>
      <c r="F42" s="126">
        <v>28</v>
      </c>
      <c r="G42" s="125">
        <v>626</v>
      </c>
      <c r="H42" s="126">
        <v>28</v>
      </c>
      <c r="I42" s="84" t="s">
        <v>1166</v>
      </c>
      <c r="J42" s="84" t="s">
        <v>1167</v>
      </c>
      <c r="K42" s="127">
        <v>28</v>
      </c>
      <c r="L42" s="127">
        <v>28</v>
      </c>
      <c r="M42" s="127">
        <v>16</v>
      </c>
      <c r="N42" s="127">
        <v>15</v>
      </c>
      <c r="O42" s="127">
        <v>1</v>
      </c>
      <c r="P42" s="128">
        <v>626</v>
      </c>
      <c r="Q42" s="128">
        <v>626</v>
      </c>
      <c r="R42" s="129"/>
      <c r="S42" s="151"/>
    </row>
    <row r="43" spans="1:19" ht="20.25" hidden="1" x14ac:dyDescent="0.25">
      <c r="A43" s="121">
        <v>11</v>
      </c>
      <c r="B43" s="122" t="s">
        <v>372</v>
      </c>
      <c r="C43" s="123" t="s">
        <v>363</v>
      </c>
      <c r="D43" s="124">
        <v>43097</v>
      </c>
      <c r="E43" s="125">
        <v>102.5</v>
      </c>
      <c r="F43" s="126">
        <v>4</v>
      </c>
      <c r="G43" s="125">
        <v>102.5</v>
      </c>
      <c r="H43" s="126">
        <v>4</v>
      </c>
      <c r="I43" s="84" t="s">
        <v>1166</v>
      </c>
      <c r="J43" s="84" t="s">
        <v>1167</v>
      </c>
      <c r="K43" s="127">
        <v>4</v>
      </c>
      <c r="L43" s="127">
        <v>4</v>
      </c>
      <c r="M43" s="127">
        <v>3</v>
      </c>
      <c r="N43" s="127">
        <v>2</v>
      </c>
      <c r="O43" s="127">
        <v>1</v>
      </c>
      <c r="P43" s="128">
        <v>102.5</v>
      </c>
      <c r="Q43" s="128">
        <v>102.5</v>
      </c>
      <c r="R43" s="129"/>
      <c r="S43" s="151"/>
    </row>
    <row r="44" spans="1:19" ht="20.25" hidden="1" x14ac:dyDescent="0.25">
      <c r="A44" s="121">
        <v>12</v>
      </c>
      <c r="B44" s="122" t="s">
        <v>373</v>
      </c>
      <c r="C44" s="123" t="s">
        <v>363</v>
      </c>
      <c r="D44" s="124">
        <v>43097</v>
      </c>
      <c r="E44" s="125">
        <v>692.9</v>
      </c>
      <c r="F44" s="126">
        <v>46</v>
      </c>
      <c r="G44" s="125">
        <v>692.9</v>
      </c>
      <c r="H44" s="126">
        <v>46</v>
      </c>
      <c r="I44" s="84" t="s">
        <v>1166</v>
      </c>
      <c r="J44" s="84" t="s">
        <v>1167</v>
      </c>
      <c r="K44" s="127">
        <v>46</v>
      </c>
      <c r="L44" s="127">
        <v>46</v>
      </c>
      <c r="M44" s="127">
        <v>18</v>
      </c>
      <c r="N44" s="127">
        <v>13</v>
      </c>
      <c r="O44" s="127">
        <v>5</v>
      </c>
      <c r="P44" s="128">
        <v>692.9</v>
      </c>
      <c r="Q44" s="128">
        <v>692.9</v>
      </c>
      <c r="R44" s="129"/>
      <c r="S44" s="151"/>
    </row>
    <row r="45" spans="1:19" ht="20.25" hidden="1" x14ac:dyDescent="0.25">
      <c r="A45" s="121">
        <v>13</v>
      </c>
      <c r="B45" s="122" t="s">
        <v>374</v>
      </c>
      <c r="C45" s="123" t="s">
        <v>363</v>
      </c>
      <c r="D45" s="124">
        <v>43097</v>
      </c>
      <c r="E45" s="125">
        <v>711.5</v>
      </c>
      <c r="F45" s="126">
        <v>36</v>
      </c>
      <c r="G45" s="125">
        <v>711.5</v>
      </c>
      <c r="H45" s="126">
        <v>36</v>
      </c>
      <c r="I45" s="84" t="s">
        <v>1166</v>
      </c>
      <c r="J45" s="84" t="s">
        <v>1167</v>
      </c>
      <c r="K45" s="127">
        <v>36</v>
      </c>
      <c r="L45" s="127">
        <v>36</v>
      </c>
      <c r="M45" s="127">
        <v>16</v>
      </c>
      <c r="N45" s="127">
        <v>13</v>
      </c>
      <c r="O45" s="127">
        <v>3</v>
      </c>
      <c r="P45" s="128">
        <v>711.5</v>
      </c>
      <c r="Q45" s="128">
        <v>711.5</v>
      </c>
      <c r="R45" s="129"/>
      <c r="S45" s="151"/>
    </row>
    <row r="46" spans="1:19" ht="20.25" hidden="1" x14ac:dyDescent="0.25">
      <c r="A46" s="121">
        <v>14</v>
      </c>
      <c r="B46" s="122" t="s">
        <v>375</v>
      </c>
      <c r="C46" s="123" t="s">
        <v>363</v>
      </c>
      <c r="D46" s="124">
        <v>43097</v>
      </c>
      <c r="E46" s="125">
        <v>727.2</v>
      </c>
      <c r="F46" s="126">
        <v>38</v>
      </c>
      <c r="G46" s="125">
        <v>727.2</v>
      </c>
      <c r="H46" s="126">
        <v>38</v>
      </c>
      <c r="I46" s="84" t="s">
        <v>1166</v>
      </c>
      <c r="J46" s="84" t="s">
        <v>1167</v>
      </c>
      <c r="K46" s="127">
        <v>38</v>
      </c>
      <c r="L46" s="127">
        <v>38</v>
      </c>
      <c r="M46" s="127">
        <v>14</v>
      </c>
      <c r="N46" s="127">
        <v>10</v>
      </c>
      <c r="O46" s="127">
        <v>4</v>
      </c>
      <c r="P46" s="128">
        <v>727.2</v>
      </c>
      <c r="Q46" s="128">
        <v>727.2</v>
      </c>
      <c r="R46" s="129"/>
      <c r="S46" s="151"/>
    </row>
    <row r="47" spans="1:19" ht="20.25" hidden="1" x14ac:dyDescent="0.25">
      <c r="A47" s="121">
        <v>15</v>
      </c>
      <c r="B47" s="122" t="s">
        <v>376</v>
      </c>
      <c r="C47" s="123">
        <v>54</v>
      </c>
      <c r="D47" s="124">
        <v>42865</v>
      </c>
      <c r="E47" s="125">
        <v>886.2</v>
      </c>
      <c r="F47" s="126">
        <v>51</v>
      </c>
      <c r="G47" s="125">
        <v>886.2</v>
      </c>
      <c r="H47" s="126">
        <v>51</v>
      </c>
      <c r="I47" s="84" t="s">
        <v>1166</v>
      </c>
      <c r="J47" s="84" t="s">
        <v>1167</v>
      </c>
      <c r="K47" s="127">
        <v>51</v>
      </c>
      <c r="L47" s="127">
        <v>51</v>
      </c>
      <c r="M47" s="127">
        <v>27</v>
      </c>
      <c r="N47" s="127">
        <v>22</v>
      </c>
      <c r="O47" s="127">
        <v>5</v>
      </c>
      <c r="P47" s="128">
        <v>886.2</v>
      </c>
      <c r="Q47" s="128">
        <v>886.2</v>
      </c>
      <c r="R47" s="129"/>
      <c r="S47" s="151"/>
    </row>
    <row r="48" spans="1:19" ht="20.25" hidden="1" x14ac:dyDescent="0.25">
      <c r="A48" s="121">
        <v>16</v>
      </c>
      <c r="B48" s="122" t="s">
        <v>377</v>
      </c>
      <c r="C48" s="123" t="s">
        <v>363</v>
      </c>
      <c r="D48" s="124">
        <v>43097</v>
      </c>
      <c r="E48" s="125">
        <v>111.2</v>
      </c>
      <c r="F48" s="126">
        <v>4</v>
      </c>
      <c r="G48" s="125">
        <v>111.2</v>
      </c>
      <c r="H48" s="126">
        <v>4</v>
      </c>
      <c r="I48" s="84" t="s">
        <v>1166</v>
      </c>
      <c r="J48" s="84" t="s">
        <v>1167</v>
      </c>
      <c r="K48" s="127">
        <v>4</v>
      </c>
      <c r="L48" s="127">
        <v>4</v>
      </c>
      <c r="M48" s="127">
        <v>2</v>
      </c>
      <c r="N48" s="127">
        <v>2</v>
      </c>
      <c r="O48" s="127">
        <v>0</v>
      </c>
      <c r="P48" s="128">
        <v>111.2</v>
      </c>
      <c r="Q48" s="128">
        <v>111.2</v>
      </c>
      <c r="R48" s="129"/>
      <c r="S48" s="151"/>
    </row>
    <row r="49" spans="1:19" ht="20.25" hidden="1" x14ac:dyDescent="0.25">
      <c r="A49" s="121">
        <v>17</v>
      </c>
      <c r="B49" s="122" t="s">
        <v>378</v>
      </c>
      <c r="C49" s="123">
        <v>1710</v>
      </c>
      <c r="D49" s="124">
        <v>42927</v>
      </c>
      <c r="E49" s="125">
        <v>483</v>
      </c>
      <c r="F49" s="126">
        <v>38</v>
      </c>
      <c r="G49" s="125">
        <v>483</v>
      </c>
      <c r="H49" s="126">
        <v>38</v>
      </c>
      <c r="I49" s="84" t="s">
        <v>1166</v>
      </c>
      <c r="J49" s="84" t="s">
        <v>1167</v>
      </c>
      <c r="K49" s="127">
        <v>38</v>
      </c>
      <c r="L49" s="127">
        <v>38</v>
      </c>
      <c r="M49" s="127">
        <v>9</v>
      </c>
      <c r="N49" s="127">
        <v>9</v>
      </c>
      <c r="O49" s="127">
        <v>0</v>
      </c>
      <c r="P49" s="128">
        <v>483</v>
      </c>
      <c r="Q49" s="128">
        <v>483</v>
      </c>
      <c r="R49" s="129"/>
      <c r="S49" s="151"/>
    </row>
    <row r="50" spans="1:19" s="116" customFormat="1" ht="20.25" hidden="1" customHeight="1" x14ac:dyDescent="0.25">
      <c r="A50" s="209" t="s">
        <v>1816</v>
      </c>
      <c r="B50" s="209"/>
      <c r="C50" s="117"/>
      <c r="D50" s="117"/>
      <c r="E50" s="131">
        <f>SUM(E51)</f>
        <v>0</v>
      </c>
      <c r="F50" s="132">
        <f t="shared" ref="F50:S50" si="13">SUM(F51)</f>
        <v>0</v>
      </c>
      <c r="G50" s="118">
        <f t="shared" si="13"/>
        <v>1312.97</v>
      </c>
      <c r="H50" s="113">
        <f t="shared" si="13"/>
        <v>78</v>
      </c>
      <c r="I50" s="113"/>
      <c r="J50" s="113"/>
      <c r="K50" s="114">
        <f t="shared" si="13"/>
        <v>78</v>
      </c>
      <c r="L50" s="114">
        <f t="shared" si="13"/>
        <v>78</v>
      </c>
      <c r="M50" s="115">
        <v>32</v>
      </c>
      <c r="N50" s="115">
        <v>20</v>
      </c>
      <c r="O50" s="115">
        <v>12</v>
      </c>
      <c r="P50" s="107">
        <f t="shared" si="13"/>
        <v>1312.97</v>
      </c>
      <c r="Q50" s="107">
        <f t="shared" si="13"/>
        <v>1312.97</v>
      </c>
      <c r="R50" s="119">
        <f t="shared" si="13"/>
        <v>0</v>
      </c>
      <c r="S50" s="150">
        <f t="shared" si="13"/>
        <v>0</v>
      </c>
    </row>
    <row r="51" spans="1:19" ht="20.25" hidden="1" x14ac:dyDescent="0.25">
      <c r="A51" s="121">
        <v>1</v>
      </c>
      <c r="B51" s="122" t="s">
        <v>382</v>
      </c>
      <c r="C51" s="123">
        <v>1331</v>
      </c>
      <c r="D51" s="124">
        <v>42928</v>
      </c>
      <c r="E51" s="125">
        <v>0</v>
      </c>
      <c r="F51" s="126">
        <v>0</v>
      </c>
      <c r="G51" s="125">
        <v>1312.97</v>
      </c>
      <c r="H51" s="126">
        <v>78</v>
      </c>
      <c r="I51" s="84" t="s">
        <v>1165</v>
      </c>
      <c r="J51" s="84" t="s">
        <v>1166</v>
      </c>
      <c r="K51" s="127">
        <v>78</v>
      </c>
      <c r="L51" s="127">
        <v>78</v>
      </c>
      <c r="M51" s="127">
        <v>32</v>
      </c>
      <c r="N51" s="127">
        <v>20</v>
      </c>
      <c r="O51" s="127">
        <v>12</v>
      </c>
      <c r="P51" s="128">
        <v>1312.97</v>
      </c>
      <c r="Q51" s="128">
        <v>1312.97</v>
      </c>
      <c r="R51" s="129"/>
      <c r="S51" s="151"/>
    </row>
    <row r="52" spans="1:19" ht="33" hidden="1" customHeight="1" x14ac:dyDescent="0.25">
      <c r="A52" s="209" t="s">
        <v>1266</v>
      </c>
      <c r="B52" s="209"/>
      <c r="C52" s="133"/>
      <c r="D52" s="133"/>
      <c r="E52" s="134"/>
      <c r="F52" s="134"/>
      <c r="G52" s="134"/>
      <c r="H52" s="134"/>
      <c r="I52" s="134"/>
      <c r="J52" s="135"/>
      <c r="K52" s="115">
        <f>SUM(K53)</f>
        <v>24</v>
      </c>
      <c r="L52" s="115">
        <f t="shared" ref="L52:S52" si="14">SUM(L53)</f>
        <v>24</v>
      </c>
      <c r="M52" s="115">
        <v>8</v>
      </c>
      <c r="N52" s="115">
        <v>2</v>
      </c>
      <c r="O52" s="115">
        <v>6</v>
      </c>
      <c r="P52" s="110">
        <f t="shared" si="14"/>
        <v>314</v>
      </c>
      <c r="Q52" s="110">
        <f t="shared" si="14"/>
        <v>314</v>
      </c>
      <c r="R52" s="136">
        <f t="shared" si="14"/>
        <v>0</v>
      </c>
      <c r="S52" s="153">
        <f t="shared" si="14"/>
        <v>0</v>
      </c>
    </row>
    <row r="53" spans="1:19" ht="20.25" hidden="1" x14ac:dyDescent="0.25">
      <c r="A53" s="121">
        <v>1</v>
      </c>
      <c r="B53" s="122" t="s">
        <v>1269</v>
      </c>
      <c r="C53" s="123">
        <v>608</v>
      </c>
      <c r="D53" s="124">
        <v>44356</v>
      </c>
      <c r="E53" s="125"/>
      <c r="F53" s="126"/>
      <c r="G53" s="125"/>
      <c r="H53" s="126"/>
      <c r="I53" s="84" t="s">
        <v>1165</v>
      </c>
      <c r="J53" s="84" t="s">
        <v>1166</v>
      </c>
      <c r="K53" s="127">
        <v>24</v>
      </c>
      <c r="L53" s="127">
        <v>24</v>
      </c>
      <c r="M53" s="127">
        <v>8</v>
      </c>
      <c r="N53" s="127">
        <v>2</v>
      </c>
      <c r="O53" s="127">
        <v>6</v>
      </c>
      <c r="P53" s="128">
        <v>314</v>
      </c>
      <c r="Q53" s="128">
        <v>314</v>
      </c>
      <c r="R53" s="129"/>
      <c r="S53" s="151"/>
    </row>
    <row r="54" spans="1:19" s="116" customFormat="1" ht="20.25" hidden="1" customHeight="1" x14ac:dyDescent="0.3">
      <c r="A54" s="219" t="s">
        <v>1831</v>
      </c>
      <c r="B54" s="209"/>
      <c r="C54" s="117"/>
      <c r="D54" s="117"/>
      <c r="E54" s="131">
        <f>SUM(E55:E59)</f>
        <v>0</v>
      </c>
      <c r="F54" s="132">
        <f t="shared" ref="F54:S54" si="15">SUM(F55:F59)</f>
        <v>0</v>
      </c>
      <c r="G54" s="118">
        <f t="shared" si="15"/>
        <v>2369.1</v>
      </c>
      <c r="H54" s="113">
        <f t="shared" si="15"/>
        <v>148</v>
      </c>
      <c r="I54" s="113"/>
      <c r="J54" s="113"/>
      <c r="K54" s="114">
        <f t="shared" ref="K54:P54" si="16">SUM(K55:K59)</f>
        <v>148</v>
      </c>
      <c r="L54" s="114">
        <f t="shared" si="16"/>
        <v>148</v>
      </c>
      <c r="M54" s="115">
        <f>SUM(M55:M59)</f>
        <v>55</v>
      </c>
      <c r="N54" s="115">
        <f t="shared" ref="N54:O54" si="17">SUM(N55:N59)</f>
        <v>25</v>
      </c>
      <c r="O54" s="115">
        <f t="shared" si="17"/>
        <v>30</v>
      </c>
      <c r="P54" s="107">
        <f t="shared" si="16"/>
        <v>2369.1</v>
      </c>
      <c r="Q54" s="107">
        <f t="shared" si="15"/>
        <v>2369.1</v>
      </c>
      <c r="R54" s="120">
        <f t="shared" si="15"/>
        <v>0</v>
      </c>
      <c r="S54" s="152">
        <f t="shared" si="15"/>
        <v>0</v>
      </c>
    </row>
    <row r="55" spans="1:19" ht="20.25" hidden="1" x14ac:dyDescent="0.25">
      <c r="A55" s="121">
        <v>1</v>
      </c>
      <c r="B55" s="122" t="s">
        <v>411</v>
      </c>
      <c r="C55" s="123">
        <v>1083</v>
      </c>
      <c r="D55" s="124">
        <v>42860</v>
      </c>
      <c r="E55" s="125">
        <v>0</v>
      </c>
      <c r="F55" s="126">
        <v>0</v>
      </c>
      <c r="G55" s="125">
        <v>637.4</v>
      </c>
      <c r="H55" s="126">
        <v>32</v>
      </c>
      <c r="I55" s="84" t="s">
        <v>1165</v>
      </c>
      <c r="J55" s="84" t="s">
        <v>1166</v>
      </c>
      <c r="K55" s="127">
        <v>32</v>
      </c>
      <c r="L55" s="127">
        <v>32</v>
      </c>
      <c r="M55" s="127">
        <v>12</v>
      </c>
      <c r="N55" s="127">
        <v>8</v>
      </c>
      <c r="O55" s="127">
        <v>4</v>
      </c>
      <c r="P55" s="128">
        <v>637.4</v>
      </c>
      <c r="Q55" s="128">
        <v>637.4</v>
      </c>
      <c r="R55" s="129"/>
      <c r="S55" s="151"/>
    </row>
    <row r="56" spans="1:19" ht="20.25" hidden="1" x14ac:dyDescent="0.25">
      <c r="A56" s="121">
        <v>2</v>
      </c>
      <c r="B56" s="122" t="s">
        <v>416</v>
      </c>
      <c r="C56" s="123">
        <v>159</v>
      </c>
      <c r="D56" s="124">
        <v>43136</v>
      </c>
      <c r="E56" s="125">
        <v>0</v>
      </c>
      <c r="F56" s="126">
        <v>0</v>
      </c>
      <c r="G56" s="125">
        <v>383.9</v>
      </c>
      <c r="H56" s="126">
        <v>28</v>
      </c>
      <c r="I56" s="84" t="s">
        <v>1165</v>
      </c>
      <c r="J56" s="84" t="s">
        <v>1166</v>
      </c>
      <c r="K56" s="127">
        <v>28</v>
      </c>
      <c r="L56" s="127">
        <v>28</v>
      </c>
      <c r="M56" s="127">
        <v>10</v>
      </c>
      <c r="N56" s="127">
        <v>4</v>
      </c>
      <c r="O56" s="127">
        <v>6</v>
      </c>
      <c r="P56" s="128">
        <v>383.9</v>
      </c>
      <c r="Q56" s="128">
        <v>383.9</v>
      </c>
      <c r="R56" s="129"/>
      <c r="S56" s="151"/>
    </row>
    <row r="57" spans="1:19" ht="20.25" hidden="1" x14ac:dyDescent="0.25">
      <c r="A57" s="121">
        <v>3</v>
      </c>
      <c r="B57" s="122" t="s">
        <v>417</v>
      </c>
      <c r="C57" s="123">
        <v>158</v>
      </c>
      <c r="D57" s="124">
        <v>43136</v>
      </c>
      <c r="E57" s="125">
        <v>0</v>
      </c>
      <c r="F57" s="126">
        <v>0</v>
      </c>
      <c r="G57" s="125">
        <v>369.4</v>
      </c>
      <c r="H57" s="126">
        <v>23</v>
      </c>
      <c r="I57" s="84" t="s">
        <v>1165</v>
      </c>
      <c r="J57" s="84" t="s">
        <v>1166</v>
      </c>
      <c r="K57" s="127">
        <v>23</v>
      </c>
      <c r="L57" s="127">
        <v>23</v>
      </c>
      <c r="M57" s="127">
        <v>9</v>
      </c>
      <c r="N57" s="127">
        <v>4</v>
      </c>
      <c r="O57" s="127">
        <v>5</v>
      </c>
      <c r="P57" s="128">
        <v>369.4</v>
      </c>
      <c r="Q57" s="128">
        <v>369.4</v>
      </c>
      <c r="R57" s="129"/>
      <c r="S57" s="151"/>
    </row>
    <row r="58" spans="1:19" ht="20.25" hidden="1" x14ac:dyDescent="0.25">
      <c r="A58" s="121">
        <v>4</v>
      </c>
      <c r="B58" s="122" t="s">
        <v>418</v>
      </c>
      <c r="C58" s="123">
        <v>156</v>
      </c>
      <c r="D58" s="124">
        <v>43136</v>
      </c>
      <c r="E58" s="125">
        <v>0</v>
      </c>
      <c r="F58" s="126">
        <v>0</v>
      </c>
      <c r="G58" s="125">
        <v>417.5</v>
      </c>
      <c r="H58" s="126">
        <v>25</v>
      </c>
      <c r="I58" s="84" t="s">
        <v>1165</v>
      </c>
      <c r="J58" s="84" t="s">
        <v>1166</v>
      </c>
      <c r="K58" s="127">
        <v>25</v>
      </c>
      <c r="L58" s="127">
        <v>25</v>
      </c>
      <c r="M58" s="127">
        <v>9</v>
      </c>
      <c r="N58" s="127">
        <v>3</v>
      </c>
      <c r="O58" s="127">
        <v>6</v>
      </c>
      <c r="P58" s="128">
        <v>417.5</v>
      </c>
      <c r="Q58" s="128">
        <v>417.5</v>
      </c>
      <c r="R58" s="129"/>
      <c r="S58" s="151"/>
    </row>
    <row r="59" spans="1:19" ht="20.25" hidden="1" x14ac:dyDescent="0.25">
      <c r="A59" s="121">
        <v>5</v>
      </c>
      <c r="B59" s="122" t="s">
        <v>422</v>
      </c>
      <c r="C59" s="123">
        <v>157</v>
      </c>
      <c r="D59" s="124">
        <v>43136</v>
      </c>
      <c r="E59" s="125">
        <v>0</v>
      </c>
      <c r="F59" s="126">
        <v>0</v>
      </c>
      <c r="G59" s="125">
        <v>560.9</v>
      </c>
      <c r="H59" s="126">
        <v>40</v>
      </c>
      <c r="I59" s="84" t="s">
        <v>1165</v>
      </c>
      <c r="J59" s="84" t="s">
        <v>1166</v>
      </c>
      <c r="K59" s="127">
        <v>40</v>
      </c>
      <c r="L59" s="127">
        <v>40</v>
      </c>
      <c r="M59" s="127">
        <v>15</v>
      </c>
      <c r="N59" s="127">
        <v>6</v>
      </c>
      <c r="O59" s="127">
        <v>9</v>
      </c>
      <c r="P59" s="128">
        <v>560.9</v>
      </c>
      <c r="Q59" s="128">
        <v>560.9</v>
      </c>
      <c r="R59" s="129"/>
      <c r="S59" s="151"/>
    </row>
    <row r="60" spans="1:19" s="116" customFormat="1" ht="20.25" hidden="1" customHeight="1" x14ac:dyDescent="0.25">
      <c r="A60" s="209" t="s">
        <v>1186</v>
      </c>
      <c r="B60" s="209"/>
      <c r="C60" s="117"/>
      <c r="D60" s="117"/>
      <c r="E60" s="131">
        <f>SUM(E61:E64)</f>
        <v>794.33</v>
      </c>
      <c r="F60" s="132">
        <f t="shared" ref="F60:S60" si="18">SUM(F61:F64)</f>
        <v>71</v>
      </c>
      <c r="G60" s="118">
        <f t="shared" si="18"/>
        <v>794.33</v>
      </c>
      <c r="H60" s="113">
        <f t="shared" si="18"/>
        <v>71</v>
      </c>
      <c r="I60" s="113"/>
      <c r="J60" s="113"/>
      <c r="K60" s="114">
        <f t="shared" ref="K60:P60" si="19">SUM(K61:K64)</f>
        <v>71</v>
      </c>
      <c r="L60" s="114">
        <f t="shared" si="19"/>
        <v>71</v>
      </c>
      <c r="M60" s="115">
        <v>23</v>
      </c>
      <c r="N60" s="115">
        <v>0</v>
      </c>
      <c r="O60" s="115">
        <v>23</v>
      </c>
      <c r="P60" s="107">
        <f t="shared" si="19"/>
        <v>794.33</v>
      </c>
      <c r="Q60" s="107">
        <f t="shared" si="18"/>
        <v>794.33</v>
      </c>
      <c r="R60" s="119">
        <f t="shared" si="18"/>
        <v>0</v>
      </c>
      <c r="S60" s="150">
        <f t="shared" si="18"/>
        <v>0</v>
      </c>
    </row>
    <row r="61" spans="1:19" ht="20.25" hidden="1" x14ac:dyDescent="0.25">
      <c r="A61" s="121">
        <v>1</v>
      </c>
      <c r="B61" s="122" t="s">
        <v>572</v>
      </c>
      <c r="C61" s="123" t="s">
        <v>573</v>
      </c>
      <c r="D61" s="124">
        <v>44127</v>
      </c>
      <c r="E61" s="125">
        <v>142.54</v>
      </c>
      <c r="F61" s="126">
        <v>13</v>
      </c>
      <c r="G61" s="125">
        <v>142.54</v>
      </c>
      <c r="H61" s="126">
        <v>13</v>
      </c>
      <c r="I61" s="84" t="s">
        <v>1165</v>
      </c>
      <c r="J61" s="84" t="s">
        <v>1166</v>
      </c>
      <c r="K61" s="127">
        <v>13</v>
      </c>
      <c r="L61" s="127">
        <v>13</v>
      </c>
      <c r="M61" s="127">
        <v>4</v>
      </c>
      <c r="N61" s="127">
        <v>0</v>
      </c>
      <c r="O61" s="127">
        <v>4</v>
      </c>
      <c r="P61" s="128">
        <v>142.54</v>
      </c>
      <c r="Q61" s="128">
        <v>142.54</v>
      </c>
      <c r="R61" s="129"/>
      <c r="S61" s="151"/>
    </row>
    <row r="62" spans="1:19" ht="20.25" hidden="1" x14ac:dyDescent="0.25">
      <c r="A62" s="121">
        <v>2</v>
      </c>
      <c r="B62" s="122" t="s">
        <v>574</v>
      </c>
      <c r="C62" s="123" t="s">
        <v>573</v>
      </c>
      <c r="D62" s="124">
        <v>44127</v>
      </c>
      <c r="E62" s="125">
        <v>295.72000000000003</v>
      </c>
      <c r="F62" s="126">
        <v>19</v>
      </c>
      <c r="G62" s="125">
        <v>295.72000000000003</v>
      </c>
      <c r="H62" s="126">
        <v>19</v>
      </c>
      <c r="I62" s="84" t="s">
        <v>1165</v>
      </c>
      <c r="J62" s="84" t="s">
        <v>1166</v>
      </c>
      <c r="K62" s="127">
        <v>19</v>
      </c>
      <c r="L62" s="127">
        <v>19</v>
      </c>
      <c r="M62" s="127">
        <v>8</v>
      </c>
      <c r="N62" s="127">
        <v>0</v>
      </c>
      <c r="O62" s="127">
        <v>8</v>
      </c>
      <c r="P62" s="128">
        <v>295.72000000000003</v>
      </c>
      <c r="Q62" s="128">
        <v>295.72000000000003</v>
      </c>
      <c r="R62" s="129"/>
      <c r="S62" s="151"/>
    </row>
    <row r="63" spans="1:19" ht="20.25" hidden="1" x14ac:dyDescent="0.25">
      <c r="A63" s="121">
        <v>3</v>
      </c>
      <c r="B63" s="122" t="s">
        <v>575</v>
      </c>
      <c r="C63" s="123" t="s">
        <v>573</v>
      </c>
      <c r="D63" s="124">
        <v>44127</v>
      </c>
      <c r="E63" s="125">
        <v>264.87</v>
      </c>
      <c r="F63" s="126">
        <v>26</v>
      </c>
      <c r="G63" s="125">
        <v>264.87</v>
      </c>
      <c r="H63" s="126">
        <v>26</v>
      </c>
      <c r="I63" s="84" t="s">
        <v>1165</v>
      </c>
      <c r="J63" s="84" t="s">
        <v>1166</v>
      </c>
      <c r="K63" s="127">
        <v>26</v>
      </c>
      <c r="L63" s="127">
        <v>26</v>
      </c>
      <c r="M63" s="127">
        <v>8</v>
      </c>
      <c r="N63" s="127">
        <v>0</v>
      </c>
      <c r="O63" s="127">
        <v>8</v>
      </c>
      <c r="P63" s="128">
        <v>264.87</v>
      </c>
      <c r="Q63" s="128">
        <v>264.87</v>
      </c>
      <c r="R63" s="129"/>
      <c r="S63" s="151"/>
    </row>
    <row r="64" spans="1:19" ht="20.25" hidden="1" x14ac:dyDescent="0.25">
      <c r="A64" s="121">
        <v>4</v>
      </c>
      <c r="B64" s="122" t="s">
        <v>576</v>
      </c>
      <c r="C64" s="123" t="s">
        <v>573</v>
      </c>
      <c r="D64" s="124">
        <v>44127</v>
      </c>
      <c r="E64" s="125">
        <v>91.2</v>
      </c>
      <c r="F64" s="126">
        <v>13</v>
      </c>
      <c r="G64" s="125">
        <v>91.2</v>
      </c>
      <c r="H64" s="126">
        <v>13</v>
      </c>
      <c r="I64" s="84" t="s">
        <v>1165</v>
      </c>
      <c r="J64" s="84" t="s">
        <v>1166</v>
      </c>
      <c r="K64" s="127">
        <v>13</v>
      </c>
      <c r="L64" s="127">
        <v>13</v>
      </c>
      <c r="M64" s="127">
        <v>3</v>
      </c>
      <c r="N64" s="127">
        <v>0</v>
      </c>
      <c r="O64" s="127">
        <v>3</v>
      </c>
      <c r="P64" s="128">
        <v>91.2</v>
      </c>
      <c r="Q64" s="128">
        <v>91.2</v>
      </c>
      <c r="R64" s="129"/>
      <c r="S64" s="151"/>
    </row>
    <row r="65" spans="1:19" s="116" customFormat="1" ht="20.25" hidden="1" customHeight="1" x14ac:dyDescent="0.25">
      <c r="A65" s="209" t="s">
        <v>1187</v>
      </c>
      <c r="B65" s="209"/>
      <c r="C65" s="117"/>
      <c r="D65" s="117"/>
      <c r="E65" s="131">
        <f>SUM(E66:E167)</f>
        <v>39770.43</v>
      </c>
      <c r="F65" s="132">
        <f t="shared" ref="F65:S65" si="20">SUM(F66:F167)</f>
        <v>2556</v>
      </c>
      <c r="G65" s="118">
        <f t="shared" si="20"/>
        <v>39743.56</v>
      </c>
      <c r="H65" s="113">
        <f t="shared" si="20"/>
        <v>2556</v>
      </c>
      <c r="I65" s="113"/>
      <c r="J65" s="113"/>
      <c r="K65" s="114">
        <f t="shared" ref="K65:P65" si="21">SUM(K66:K167)</f>
        <v>2554</v>
      </c>
      <c r="L65" s="114">
        <f t="shared" si="21"/>
        <v>2554</v>
      </c>
      <c r="M65" s="115">
        <v>1083</v>
      </c>
      <c r="N65" s="115">
        <v>878</v>
      </c>
      <c r="O65" s="115">
        <v>205</v>
      </c>
      <c r="P65" s="107">
        <f t="shared" si="21"/>
        <v>39743.56</v>
      </c>
      <c r="Q65" s="107">
        <f t="shared" si="20"/>
        <v>39743.56</v>
      </c>
      <c r="R65" s="119">
        <f t="shared" si="20"/>
        <v>0</v>
      </c>
      <c r="S65" s="150">
        <f t="shared" si="20"/>
        <v>0</v>
      </c>
    </row>
    <row r="66" spans="1:19" ht="20.25" hidden="1" x14ac:dyDescent="0.25">
      <c r="A66" s="121">
        <v>1</v>
      </c>
      <c r="B66" s="122" t="s">
        <v>613</v>
      </c>
      <c r="C66" s="123">
        <v>309</v>
      </c>
      <c r="D66" s="124">
        <v>43523</v>
      </c>
      <c r="E66" s="125">
        <v>75.400000000000006</v>
      </c>
      <c r="F66" s="126">
        <v>10</v>
      </c>
      <c r="G66" s="125">
        <v>75.400000000000006</v>
      </c>
      <c r="H66" s="126">
        <v>10</v>
      </c>
      <c r="I66" s="84" t="s">
        <v>1167</v>
      </c>
      <c r="J66" s="84" t="s">
        <v>1168</v>
      </c>
      <c r="K66" s="127">
        <v>10</v>
      </c>
      <c r="L66" s="127">
        <v>10</v>
      </c>
      <c r="M66" s="127">
        <v>2</v>
      </c>
      <c r="N66" s="127">
        <v>0</v>
      </c>
      <c r="O66" s="127">
        <v>2</v>
      </c>
      <c r="P66" s="128">
        <v>75.400000000000006</v>
      </c>
      <c r="Q66" s="128">
        <v>75.400000000000006</v>
      </c>
      <c r="R66" s="129"/>
      <c r="S66" s="151"/>
    </row>
    <row r="67" spans="1:19" ht="20.25" hidden="1" x14ac:dyDescent="0.25">
      <c r="A67" s="121">
        <v>2</v>
      </c>
      <c r="B67" s="122" t="s">
        <v>620</v>
      </c>
      <c r="C67" s="123">
        <v>1121</v>
      </c>
      <c r="D67" s="124">
        <v>43234</v>
      </c>
      <c r="E67" s="125">
        <v>125.9</v>
      </c>
      <c r="F67" s="126">
        <v>25</v>
      </c>
      <c r="G67" s="125">
        <v>125.9</v>
      </c>
      <c r="H67" s="126">
        <v>25</v>
      </c>
      <c r="I67" s="84" t="s">
        <v>1167</v>
      </c>
      <c r="J67" s="84" t="s">
        <v>1168</v>
      </c>
      <c r="K67" s="127">
        <v>25</v>
      </c>
      <c r="L67" s="127">
        <v>25</v>
      </c>
      <c r="M67" s="127">
        <v>5</v>
      </c>
      <c r="N67" s="127">
        <v>5</v>
      </c>
      <c r="O67" s="127">
        <v>0</v>
      </c>
      <c r="P67" s="128">
        <v>125.9</v>
      </c>
      <c r="Q67" s="128">
        <v>125.9</v>
      </c>
      <c r="R67" s="129"/>
      <c r="S67" s="151"/>
    </row>
    <row r="68" spans="1:19" ht="20.25" hidden="1" x14ac:dyDescent="0.25">
      <c r="A68" s="121">
        <v>3</v>
      </c>
      <c r="B68" s="122" t="s">
        <v>621</v>
      </c>
      <c r="C68" s="123">
        <v>1163</v>
      </c>
      <c r="D68" s="124">
        <v>43670</v>
      </c>
      <c r="E68" s="125">
        <v>432.9</v>
      </c>
      <c r="F68" s="126">
        <v>23</v>
      </c>
      <c r="G68" s="125">
        <v>432.9</v>
      </c>
      <c r="H68" s="126">
        <v>23</v>
      </c>
      <c r="I68" s="84" t="s">
        <v>1167</v>
      </c>
      <c r="J68" s="84" t="s">
        <v>1168</v>
      </c>
      <c r="K68" s="127">
        <v>23</v>
      </c>
      <c r="L68" s="127">
        <v>23</v>
      </c>
      <c r="M68" s="127">
        <v>8</v>
      </c>
      <c r="N68" s="127">
        <v>8</v>
      </c>
      <c r="O68" s="127">
        <v>0</v>
      </c>
      <c r="P68" s="128">
        <v>432.9</v>
      </c>
      <c r="Q68" s="128">
        <v>432.9</v>
      </c>
      <c r="R68" s="129"/>
      <c r="S68" s="151"/>
    </row>
    <row r="69" spans="1:19" ht="20.25" hidden="1" x14ac:dyDescent="0.25">
      <c r="A69" s="121">
        <v>4</v>
      </c>
      <c r="B69" s="122" t="s">
        <v>622</v>
      </c>
      <c r="C69" s="123">
        <v>88</v>
      </c>
      <c r="D69" s="124">
        <v>43861</v>
      </c>
      <c r="E69" s="125">
        <v>238.2</v>
      </c>
      <c r="F69" s="126">
        <v>16</v>
      </c>
      <c r="G69" s="125">
        <v>238.2</v>
      </c>
      <c r="H69" s="126">
        <v>16</v>
      </c>
      <c r="I69" s="84" t="s">
        <v>1167</v>
      </c>
      <c r="J69" s="84" t="s">
        <v>1168</v>
      </c>
      <c r="K69" s="127">
        <v>16</v>
      </c>
      <c r="L69" s="127">
        <v>16</v>
      </c>
      <c r="M69" s="127">
        <v>7</v>
      </c>
      <c r="N69" s="127">
        <v>6</v>
      </c>
      <c r="O69" s="127">
        <v>1</v>
      </c>
      <c r="P69" s="128">
        <v>238.2</v>
      </c>
      <c r="Q69" s="128">
        <v>238.2</v>
      </c>
      <c r="R69" s="129"/>
      <c r="S69" s="151"/>
    </row>
    <row r="70" spans="1:19" ht="20.25" hidden="1" x14ac:dyDescent="0.25">
      <c r="A70" s="121">
        <v>5</v>
      </c>
      <c r="B70" s="122" t="s">
        <v>623</v>
      </c>
      <c r="C70" s="123">
        <v>348</v>
      </c>
      <c r="D70" s="124">
        <v>43529</v>
      </c>
      <c r="E70" s="125">
        <v>591.79999999999995</v>
      </c>
      <c r="F70" s="126">
        <v>38</v>
      </c>
      <c r="G70" s="125">
        <v>591.79999999999995</v>
      </c>
      <c r="H70" s="126">
        <v>38</v>
      </c>
      <c r="I70" s="84" t="s">
        <v>1167</v>
      </c>
      <c r="J70" s="84" t="s">
        <v>1168</v>
      </c>
      <c r="K70" s="127">
        <v>38</v>
      </c>
      <c r="L70" s="127">
        <v>38</v>
      </c>
      <c r="M70" s="127">
        <v>12</v>
      </c>
      <c r="N70" s="127">
        <v>10</v>
      </c>
      <c r="O70" s="127">
        <v>2</v>
      </c>
      <c r="P70" s="128">
        <v>591.79999999999995</v>
      </c>
      <c r="Q70" s="128">
        <v>591.79999999999995</v>
      </c>
      <c r="R70" s="129"/>
      <c r="S70" s="151"/>
    </row>
    <row r="71" spans="1:19" ht="20.25" hidden="1" x14ac:dyDescent="0.25">
      <c r="A71" s="121">
        <v>6</v>
      </c>
      <c r="B71" s="122" t="s">
        <v>624</v>
      </c>
      <c r="C71" s="123">
        <v>1966</v>
      </c>
      <c r="D71" s="124">
        <v>43313</v>
      </c>
      <c r="E71" s="125">
        <v>608.9</v>
      </c>
      <c r="F71" s="126">
        <v>33</v>
      </c>
      <c r="G71" s="125">
        <v>608.9</v>
      </c>
      <c r="H71" s="126">
        <v>33</v>
      </c>
      <c r="I71" s="84" t="s">
        <v>1167</v>
      </c>
      <c r="J71" s="84" t="s">
        <v>1168</v>
      </c>
      <c r="K71" s="127">
        <v>33</v>
      </c>
      <c r="L71" s="127">
        <v>33</v>
      </c>
      <c r="M71" s="127">
        <v>12</v>
      </c>
      <c r="N71" s="127">
        <v>8</v>
      </c>
      <c r="O71" s="127">
        <v>4</v>
      </c>
      <c r="P71" s="128">
        <v>608.9</v>
      </c>
      <c r="Q71" s="128">
        <v>608.9</v>
      </c>
      <c r="R71" s="129"/>
      <c r="S71" s="151"/>
    </row>
    <row r="72" spans="1:19" ht="20.25" hidden="1" x14ac:dyDescent="0.25">
      <c r="A72" s="121">
        <v>7</v>
      </c>
      <c r="B72" s="122" t="s">
        <v>625</v>
      </c>
      <c r="C72" s="123">
        <v>648</v>
      </c>
      <c r="D72" s="124">
        <v>43181</v>
      </c>
      <c r="E72" s="125">
        <v>185.6</v>
      </c>
      <c r="F72" s="126">
        <v>4</v>
      </c>
      <c r="G72" s="125">
        <v>185.6</v>
      </c>
      <c r="H72" s="126">
        <v>4</v>
      </c>
      <c r="I72" s="84" t="s">
        <v>1167</v>
      </c>
      <c r="J72" s="84" t="s">
        <v>1168</v>
      </c>
      <c r="K72" s="127">
        <v>4</v>
      </c>
      <c r="L72" s="127">
        <v>4</v>
      </c>
      <c r="M72" s="127">
        <v>3</v>
      </c>
      <c r="N72" s="127">
        <v>2</v>
      </c>
      <c r="O72" s="127">
        <v>1</v>
      </c>
      <c r="P72" s="128">
        <v>185.6</v>
      </c>
      <c r="Q72" s="128">
        <v>185.6</v>
      </c>
      <c r="R72" s="129"/>
      <c r="S72" s="151"/>
    </row>
    <row r="73" spans="1:19" ht="20.25" hidden="1" x14ac:dyDescent="0.25">
      <c r="A73" s="121">
        <v>8</v>
      </c>
      <c r="B73" s="122" t="s">
        <v>626</v>
      </c>
      <c r="C73" s="123">
        <v>2050</v>
      </c>
      <c r="D73" s="124">
        <v>43802</v>
      </c>
      <c r="E73" s="125">
        <v>375.2</v>
      </c>
      <c r="F73" s="126">
        <v>21</v>
      </c>
      <c r="G73" s="125">
        <v>375.2</v>
      </c>
      <c r="H73" s="126">
        <v>21</v>
      </c>
      <c r="I73" s="84" t="s">
        <v>1167</v>
      </c>
      <c r="J73" s="84" t="s">
        <v>1168</v>
      </c>
      <c r="K73" s="127">
        <v>21</v>
      </c>
      <c r="L73" s="127">
        <v>21</v>
      </c>
      <c r="M73" s="127">
        <v>10</v>
      </c>
      <c r="N73" s="127">
        <v>8</v>
      </c>
      <c r="O73" s="127">
        <v>2</v>
      </c>
      <c r="P73" s="128">
        <v>375.2</v>
      </c>
      <c r="Q73" s="128">
        <v>375.2</v>
      </c>
      <c r="R73" s="129"/>
      <c r="S73" s="151"/>
    </row>
    <row r="74" spans="1:19" ht="20.25" hidden="1" x14ac:dyDescent="0.25">
      <c r="A74" s="121">
        <v>9</v>
      </c>
      <c r="B74" s="122" t="s">
        <v>627</v>
      </c>
      <c r="C74" s="123">
        <v>1320</v>
      </c>
      <c r="D74" s="124">
        <v>43703</v>
      </c>
      <c r="E74" s="125">
        <v>485.8</v>
      </c>
      <c r="F74" s="126">
        <v>25</v>
      </c>
      <c r="G74" s="125">
        <v>485.8</v>
      </c>
      <c r="H74" s="126">
        <v>25</v>
      </c>
      <c r="I74" s="84" t="s">
        <v>1167</v>
      </c>
      <c r="J74" s="84" t="s">
        <v>1168</v>
      </c>
      <c r="K74" s="127">
        <v>25</v>
      </c>
      <c r="L74" s="127">
        <v>25</v>
      </c>
      <c r="M74" s="127">
        <v>12</v>
      </c>
      <c r="N74" s="127">
        <v>8</v>
      </c>
      <c r="O74" s="127">
        <v>4</v>
      </c>
      <c r="P74" s="128">
        <v>485.8</v>
      </c>
      <c r="Q74" s="128">
        <v>485.8</v>
      </c>
      <c r="R74" s="129"/>
      <c r="S74" s="151"/>
    </row>
    <row r="75" spans="1:19" ht="20.25" hidden="1" x14ac:dyDescent="0.25">
      <c r="A75" s="121">
        <v>10</v>
      </c>
      <c r="B75" s="122" t="s">
        <v>628</v>
      </c>
      <c r="C75" s="123">
        <v>89</v>
      </c>
      <c r="D75" s="124">
        <v>43861</v>
      </c>
      <c r="E75" s="125">
        <v>549.1</v>
      </c>
      <c r="F75" s="126">
        <v>38</v>
      </c>
      <c r="G75" s="125">
        <v>549.1</v>
      </c>
      <c r="H75" s="126">
        <v>38</v>
      </c>
      <c r="I75" s="84" t="s">
        <v>1167</v>
      </c>
      <c r="J75" s="84" t="s">
        <v>1168</v>
      </c>
      <c r="K75" s="127">
        <v>38</v>
      </c>
      <c r="L75" s="127">
        <v>38</v>
      </c>
      <c r="M75" s="127">
        <v>16</v>
      </c>
      <c r="N75" s="127">
        <v>15</v>
      </c>
      <c r="O75" s="127">
        <v>1</v>
      </c>
      <c r="P75" s="128">
        <v>549.1</v>
      </c>
      <c r="Q75" s="128">
        <v>549.1</v>
      </c>
      <c r="R75" s="129"/>
      <c r="S75" s="151"/>
    </row>
    <row r="76" spans="1:19" ht="20.25" hidden="1" x14ac:dyDescent="0.25">
      <c r="A76" s="121">
        <v>11</v>
      </c>
      <c r="B76" s="122" t="s">
        <v>629</v>
      </c>
      <c r="C76" s="123">
        <v>669</v>
      </c>
      <c r="D76" s="124">
        <v>43579</v>
      </c>
      <c r="E76" s="125">
        <v>483.1</v>
      </c>
      <c r="F76" s="126">
        <v>25</v>
      </c>
      <c r="G76" s="125">
        <v>483.1</v>
      </c>
      <c r="H76" s="126">
        <v>25</v>
      </c>
      <c r="I76" s="84" t="s">
        <v>1167</v>
      </c>
      <c r="J76" s="84" t="s">
        <v>1168</v>
      </c>
      <c r="K76" s="127">
        <v>25</v>
      </c>
      <c r="L76" s="127">
        <v>25</v>
      </c>
      <c r="M76" s="127">
        <v>12</v>
      </c>
      <c r="N76" s="127">
        <v>12</v>
      </c>
      <c r="O76" s="127">
        <v>0</v>
      </c>
      <c r="P76" s="128">
        <v>483.1</v>
      </c>
      <c r="Q76" s="128">
        <v>483.1</v>
      </c>
      <c r="R76" s="129"/>
      <c r="S76" s="151"/>
    </row>
    <row r="77" spans="1:19" ht="20.25" hidden="1" x14ac:dyDescent="0.25">
      <c r="A77" s="121">
        <v>12</v>
      </c>
      <c r="B77" s="122" t="s">
        <v>630</v>
      </c>
      <c r="C77" s="123">
        <v>1066</v>
      </c>
      <c r="D77" s="124">
        <v>43224</v>
      </c>
      <c r="E77" s="125">
        <v>543</v>
      </c>
      <c r="F77" s="126">
        <v>30</v>
      </c>
      <c r="G77" s="125">
        <v>543</v>
      </c>
      <c r="H77" s="126">
        <v>30</v>
      </c>
      <c r="I77" s="84" t="s">
        <v>1167</v>
      </c>
      <c r="J77" s="84" t="s">
        <v>1168</v>
      </c>
      <c r="K77" s="127">
        <v>30</v>
      </c>
      <c r="L77" s="127">
        <v>30</v>
      </c>
      <c r="M77" s="127">
        <v>11</v>
      </c>
      <c r="N77" s="127">
        <v>9</v>
      </c>
      <c r="O77" s="127">
        <v>2</v>
      </c>
      <c r="P77" s="128">
        <v>543</v>
      </c>
      <c r="Q77" s="128">
        <v>543</v>
      </c>
      <c r="R77" s="129"/>
      <c r="S77" s="151"/>
    </row>
    <row r="78" spans="1:19" ht="20.25" hidden="1" x14ac:dyDescent="0.25">
      <c r="A78" s="121">
        <v>13</v>
      </c>
      <c r="B78" s="122" t="s">
        <v>631</v>
      </c>
      <c r="C78" s="123">
        <v>2049</v>
      </c>
      <c r="D78" s="124">
        <v>43802</v>
      </c>
      <c r="E78" s="125">
        <v>596.6</v>
      </c>
      <c r="F78" s="126">
        <v>24</v>
      </c>
      <c r="G78" s="125">
        <v>596.6</v>
      </c>
      <c r="H78" s="126">
        <v>24</v>
      </c>
      <c r="I78" s="84" t="s">
        <v>1167</v>
      </c>
      <c r="J78" s="84" t="s">
        <v>1168</v>
      </c>
      <c r="K78" s="127">
        <v>24</v>
      </c>
      <c r="L78" s="127">
        <v>24</v>
      </c>
      <c r="M78" s="127">
        <v>16</v>
      </c>
      <c r="N78" s="127">
        <v>12</v>
      </c>
      <c r="O78" s="127">
        <v>4</v>
      </c>
      <c r="P78" s="128">
        <v>596.6</v>
      </c>
      <c r="Q78" s="128">
        <v>596.6</v>
      </c>
      <c r="R78" s="129"/>
      <c r="S78" s="151"/>
    </row>
    <row r="79" spans="1:19" ht="20.25" hidden="1" x14ac:dyDescent="0.25">
      <c r="A79" s="121">
        <v>14</v>
      </c>
      <c r="B79" s="122" t="s">
        <v>632</v>
      </c>
      <c r="C79" s="123">
        <v>1017</v>
      </c>
      <c r="D79" s="124">
        <v>43217</v>
      </c>
      <c r="E79" s="125">
        <v>528</v>
      </c>
      <c r="F79" s="126">
        <v>32</v>
      </c>
      <c r="G79" s="125">
        <v>528</v>
      </c>
      <c r="H79" s="126">
        <v>32</v>
      </c>
      <c r="I79" s="84" t="s">
        <v>1167</v>
      </c>
      <c r="J79" s="84" t="s">
        <v>1168</v>
      </c>
      <c r="K79" s="127">
        <v>32</v>
      </c>
      <c r="L79" s="127">
        <v>32</v>
      </c>
      <c r="M79" s="127">
        <v>13</v>
      </c>
      <c r="N79" s="127">
        <v>8</v>
      </c>
      <c r="O79" s="127">
        <v>5</v>
      </c>
      <c r="P79" s="128">
        <v>528</v>
      </c>
      <c r="Q79" s="128">
        <v>528</v>
      </c>
      <c r="R79" s="129"/>
      <c r="S79" s="151"/>
    </row>
    <row r="80" spans="1:19" ht="20.25" hidden="1" x14ac:dyDescent="0.25">
      <c r="A80" s="121">
        <v>15</v>
      </c>
      <c r="B80" s="122" t="s">
        <v>633</v>
      </c>
      <c r="C80" s="123">
        <v>695</v>
      </c>
      <c r="D80" s="124">
        <v>43187</v>
      </c>
      <c r="E80" s="125">
        <v>175.3</v>
      </c>
      <c r="F80" s="126">
        <v>6</v>
      </c>
      <c r="G80" s="125">
        <v>175.3</v>
      </c>
      <c r="H80" s="126">
        <v>6</v>
      </c>
      <c r="I80" s="84" t="s">
        <v>1167</v>
      </c>
      <c r="J80" s="84" t="s">
        <v>1168</v>
      </c>
      <c r="K80" s="127">
        <v>6</v>
      </c>
      <c r="L80" s="127">
        <v>6</v>
      </c>
      <c r="M80" s="127">
        <v>6</v>
      </c>
      <c r="N80" s="127">
        <v>4</v>
      </c>
      <c r="O80" s="127">
        <v>2</v>
      </c>
      <c r="P80" s="128">
        <v>175.3</v>
      </c>
      <c r="Q80" s="128">
        <v>175.3</v>
      </c>
      <c r="R80" s="129"/>
      <c r="S80" s="151"/>
    </row>
    <row r="81" spans="1:19" ht="20.25" hidden="1" x14ac:dyDescent="0.25">
      <c r="A81" s="121">
        <v>16</v>
      </c>
      <c r="B81" s="122" t="s">
        <v>634</v>
      </c>
      <c r="C81" s="123">
        <v>1341</v>
      </c>
      <c r="D81" s="124">
        <v>43255</v>
      </c>
      <c r="E81" s="125">
        <v>203.3</v>
      </c>
      <c r="F81" s="126">
        <v>9</v>
      </c>
      <c r="G81" s="125">
        <v>203.3</v>
      </c>
      <c r="H81" s="126">
        <v>9</v>
      </c>
      <c r="I81" s="84" t="s">
        <v>1167</v>
      </c>
      <c r="J81" s="84" t="s">
        <v>1168</v>
      </c>
      <c r="K81" s="127">
        <v>9</v>
      </c>
      <c r="L81" s="127">
        <v>9</v>
      </c>
      <c r="M81" s="127">
        <v>6</v>
      </c>
      <c r="N81" s="127">
        <v>5</v>
      </c>
      <c r="O81" s="127">
        <v>1</v>
      </c>
      <c r="P81" s="128">
        <v>203.3</v>
      </c>
      <c r="Q81" s="128">
        <v>203.3</v>
      </c>
      <c r="R81" s="129"/>
      <c r="S81" s="151"/>
    </row>
    <row r="82" spans="1:19" ht="20.25" hidden="1" x14ac:dyDescent="0.25">
      <c r="A82" s="121">
        <v>17</v>
      </c>
      <c r="B82" s="122" t="s">
        <v>635</v>
      </c>
      <c r="C82" s="123">
        <v>1758</v>
      </c>
      <c r="D82" s="124">
        <v>43760</v>
      </c>
      <c r="E82" s="125">
        <v>246.4</v>
      </c>
      <c r="F82" s="126">
        <v>11</v>
      </c>
      <c r="G82" s="125">
        <v>246.4</v>
      </c>
      <c r="H82" s="126">
        <v>11</v>
      </c>
      <c r="I82" s="84" t="s">
        <v>1167</v>
      </c>
      <c r="J82" s="84" t="s">
        <v>1168</v>
      </c>
      <c r="K82" s="127">
        <v>11</v>
      </c>
      <c r="L82" s="127">
        <v>11</v>
      </c>
      <c r="M82" s="127">
        <v>6</v>
      </c>
      <c r="N82" s="127">
        <v>5</v>
      </c>
      <c r="O82" s="127">
        <v>1</v>
      </c>
      <c r="P82" s="128">
        <v>246.4</v>
      </c>
      <c r="Q82" s="128">
        <v>246.4</v>
      </c>
      <c r="R82" s="129"/>
      <c r="S82" s="151"/>
    </row>
    <row r="83" spans="1:19" ht="20.25" hidden="1" x14ac:dyDescent="0.25">
      <c r="A83" s="121">
        <v>18</v>
      </c>
      <c r="B83" s="122" t="s">
        <v>636</v>
      </c>
      <c r="C83" s="123">
        <v>1759</v>
      </c>
      <c r="D83" s="124">
        <v>43760</v>
      </c>
      <c r="E83" s="125">
        <v>176.8</v>
      </c>
      <c r="F83" s="126">
        <v>14</v>
      </c>
      <c r="G83" s="125">
        <v>176.8</v>
      </c>
      <c r="H83" s="126">
        <v>14</v>
      </c>
      <c r="I83" s="84" t="s">
        <v>1167</v>
      </c>
      <c r="J83" s="84" t="s">
        <v>1168</v>
      </c>
      <c r="K83" s="127">
        <v>14</v>
      </c>
      <c r="L83" s="127">
        <v>14</v>
      </c>
      <c r="M83" s="127">
        <v>7</v>
      </c>
      <c r="N83" s="127">
        <v>6</v>
      </c>
      <c r="O83" s="127">
        <v>1</v>
      </c>
      <c r="P83" s="128">
        <v>176.8</v>
      </c>
      <c r="Q83" s="128">
        <v>176.8</v>
      </c>
      <c r="R83" s="129"/>
      <c r="S83" s="151"/>
    </row>
    <row r="84" spans="1:19" ht="20.25" hidden="1" x14ac:dyDescent="0.25">
      <c r="A84" s="121">
        <v>19</v>
      </c>
      <c r="B84" s="122" t="s">
        <v>637</v>
      </c>
      <c r="C84" s="123">
        <v>2154</v>
      </c>
      <c r="D84" s="124">
        <v>43347</v>
      </c>
      <c r="E84" s="125">
        <v>198.8</v>
      </c>
      <c r="F84" s="126">
        <v>13</v>
      </c>
      <c r="G84" s="125">
        <v>198.8</v>
      </c>
      <c r="H84" s="126">
        <v>13</v>
      </c>
      <c r="I84" s="84" t="s">
        <v>1167</v>
      </c>
      <c r="J84" s="84" t="s">
        <v>1168</v>
      </c>
      <c r="K84" s="127">
        <v>13</v>
      </c>
      <c r="L84" s="127">
        <v>13</v>
      </c>
      <c r="M84" s="127">
        <v>7</v>
      </c>
      <c r="N84" s="127">
        <v>7</v>
      </c>
      <c r="O84" s="127">
        <v>0</v>
      </c>
      <c r="P84" s="128">
        <v>198.8</v>
      </c>
      <c r="Q84" s="128">
        <v>198.8</v>
      </c>
      <c r="R84" s="129"/>
      <c r="S84" s="151"/>
    </row>
    <row r="85" spans="1:19" ht="20.25" hidden="1" x14ac:dyDescent="0.25">
      <c r="A85" s="121">
        <v>20</v>
      </c>
      <c r="B85" s="122" t="s">
        <v>638</v>
      </c>
      <c r="C85" s="123">
        <v>1789</v>
      </c>
      <c r="D85" s="124">
        <v>44074</v>
      </c>
      <c r="E85" s="125">
        <v>337.1</v>
      </c>
      <c r="F85" s="126">
        <v>60</v>
      </c>
      <c r="G85" s="125">
        <v>337.1</v>
      </c>
      <c r="H85" s="126">
        <v>60</v>
      </c>
      <c r="I85" s="84" t="s">
        <v>1167</v>
      </c>
      <c r="J85" s="84" t="s">
        <v>1168</v>
      </c>
      <c r="K85" s="127">
        <v>60</v>
      </c>
      <c r="L85" s="127">
        <v>60</v>
      </c>
      <c r="M85" s="127">
        <v>18</v>
      </c>
      <c r="N85" s="127">
        <v>18</v>
      </c>
      <c r="O85" s="127">
        <v>0</v>
      </c>
      <c r="P85" s="128">
        <v>337.1</v>
      </c>
      <c r="Q85" s="128">
        <v>337.1</v>
      </c>
      <c r="R85" s="129"/>
      <c r="S85" s="151"/>
    </row>
    <row r="86" spans="1:19" ht="20.25" hidden="1" x14ac:dyDescent="0.25">
      <c r="A86" s="121">
        <v>21</v>
      </c>
      <c r="B86" s="122" t="s">
        <v>639</v>
      </c>
      <c r="C86" s="123">
        <v>2396</v>
      </c>
      <c r="D86" s="124">
        <v>43381</v>
      </c>
      <c r="E86" s="125">
        <v>142.6</v>
      </c>
      <c r="F86" s="126">
        <v>13</v>
      </c>
      <c r="G86" s="125">
        <v>142.6</v>
      </c>
      <c r="H86" s="126">
        <v>13</v>
      </c>
      <c r="I86" s="84" t="s">
        <v>1167</v>
      </c>
      <c r="J86" s="84" t="s">
        <v>1168</v>
      </c>
      <c r="K86" s="127">
        <v>13</v>
      </c>
      <c r="L86" s="127">
        <v>13</v>
      </c>
      <c r="M86" s="127">
        <v>4</v>
      </c>
      <c r="N86" s="127">
        <v>3</v>
      </c>
      <c r="O86" s="127">
        <v>1</v>
      </c>
      <c r="P86" s="128">
        <v>142.6</v>
      </c>
      <c r="Q86" s="128">
        <v>142.6</v>
      </c>
      <c r="R86" s="129"/>
      <c r="S86" s="151"/>
    </row>
    <row r="87" spans="1:19" ht="20.25" hidden="1" x14ac:dyDescent="0.25">
      <c r="A87" s="121">
        <v>22</v>
      </c>
      <c r="B87" s="122" t="s">
        <v>640</v>
      </c>
      <c r="C87" s="123">
        <v>2051</v>
      </c>
      <c r="D87" s="124">
        <v>43802</v>
      </c>
      <c r="E87" s="125">
        <v>165.2</v>
      </c>
      <c r="F87" s="126">
        <v>16</v>
      </c>
      <c r="G87" s="125">
        <v>165.2</v>
      </c>
      <c r="H87" s="126">
        <v>16</v>
      </c>
      <c r="I87" s="84" t="s">
        <v>1167</v>
      </c>
      <c r="J87" s="84" t="s">
        <v>1168</v>
      </c>
      <c r="K87" s="127">
        <v>16</v>
      </c>
      <c r="L87" s="127">
        <v>16</v>
      </c>
      <c r="M87" s="127">
        <v>7</v>
      </c>
      <c r="N87" s="127">
        <v>6</v>
      </c>
      <c r="O87" s="127">
        <v>1</v>
      </c>
      <c r="P87" s="128">
        <v>165.2</v>
      </c>
      <c r="Q87" s="128">
        <v>165.2</v>
      </c>
      <c r="R87" s="129"/>
      <c r="S87" s="151"/>
    </row>
    <row r="88" spans="1:19" ht="20.25" hidden="1" x14ac:dyDescent="0.25">
      <c r="A88" s="121">
        <v>23</v>
      </c>
      <c r="B88" s="122" t="s">
        <v>641</v>
      </c>
      <c r="C88" s="123">
        <v>670</v>
      </c>
      <c r="D88" s="124">
        <v>43579</v>
      </c>
      <c r="E88" s="125">
        <v>175.5</v>
      </c>
      <c r="F88" s="126">
        <v>15</v>
      </c>
      <c r="G88" s="125">
        <v>175.5</v>
      </c>
      <c r="H88" s="126">
        <v>15</v>
      </c>
      <c r="I88" s="84" t="s">
        <v>1167</v>
      </c>
      <c r="J88" s="84" t="s">
        <v>1168</v>
      </c>
      <c r="K88" s="127">
        <v>15</v>
      </c>
      <c r="L88" s="127">
        <v>15</v>
      </c>
      <c r="M88" s="127">
        <v>7</v>
      </c>
      <c r="N88" s="127">
        <v>6</v>
      </c>
      <c r="O88" s="127">
        <v>1</v>
      </c>
      <c r="P88" s="128">
        <v>175.5</v>
      </c>
      <c r="Q88" s="128">
        <v>175.5</v>
      </c>
      <c r="R88" s="129"/>
      <c r="S88" s="151"/>
    </row>
    <row r="89" spans="1:19" ht="20.25" hidden="1" x14ac:dyDescent="0.25">
      <c r="A89" s="121">
        <v>24</v>
      </c>
      <c r="B89" s="122" t="s">
        <v>642</v>
      </c>
      <c r="C89" s="123">
        <v>1481</v>
      </c>
      <c r="D89" s="124">
        <v>44396</v>
      </c>
      <c r="E89" s="125">
        <v>98.4</v>
      </c>
      <c r="F89" s="126">
        <v>3</v>
      </c>
      <c r="G89" s="125">
        <v>98.4</v>
      </c>
      <c r="H89" s="126">
        <v>3</v>
      </c>
      <c r="I89" s="84" t="s">
        <v>1167</v>
      </c>
      <c r="J89" s="84" t="s">
        <v>1168</v>
      </c>
      <c r="K89" s="127">
        <v>3</v>
      </c>
      <c r="L89" s="127">
        <v>3</v>
      </c>
      <c r="M89" s="127">
        <v>3</v>
      </c>
      <c r="N89" s="127">
        <v>3</v>
      </c>
      <c r="O89" s="127">
        <v>0</v>
      </c>
      <c r="P89" s="128">
        <v>98.4</v>
      </c>
      <c r="Q89" s="128">
        <v>98.4</v>
      </c>
      <c r="R89" s="129"/>
      <c r="S89" s="151"/>
    </row>
    <row r="90" spans="1:19" ht="20.25" hidden="1" x14ac:dyDescent="0.25">
      <c r="A90" s="121">
        <v>25</v>
      </c>
      <c r="B90" s="122" t="s">
        <v>643</v>
      </c>
      <c r="C90" s="123">
        <v>1317</v>
      </c>
      <c r="D90" s="124">
        <v>43703</v>
      </c>
      <c r="E90" s="125">
        <v>428.7</v>
      </c>
      <c r="F90" s="126">
        <v>39</v>
      </c>
      <c r="G90" s="125">
        <v>428.7</v>
      </c>
      <c r="H90" s="126">
        <v>39</v>
      </c>
      <c r="I90" s="84" t="s">
        <v>1167</v>
      </c>
      <c r="J90" s="84" t="s">
        <v>1168</v>
      </c>
      <c r="K90" s="127">
        <v>39</v>
      </c>
      <c r="L90" s="127">
        <v>39</v>
      </c>
      <c r="M90" s="127">
        <v>16</v>
      </c>
      <c r="N90" s="127">
        <v>12</v>
      </c>
      <c r="O90" s="127">
        <v>4</v>
      </c>
      <c r="P90" s="128">
        <v>428.7</v>
      </c>
      <c r="Q90" s="128">
        <v>428.7</v>
      </c>
      <c r="R90" s="129"/>
      <c r="S90" s="151"/>
    </row>
    <row r="91" spans="1:19" ht="20.25" hidden="1" x14ac:dyDescent="0.25">
      <c r="A91" s="121">
        <v>26</v>
      </c>
      <c r="B91" s="122" t="s">
        <v>644</v>
      </c>
      <c r="C91" s="123">
        <v>841</v>
      </c>
      <c r="D91" s="124">
        <v>43607</v>
      </c>
      <c r="E91" s="125">
        <v>380.4</v>
      </c>
      <c r="F91" s="126">
        <v>33</v>
      </c>
      <c r="G91" s="125">
        <v>380.4</v>
      </c>
      <c r="H91" s="126">
        <v>33</v>
      </c>
      <c r="I91" s="84" t="s">
        <v>1167</v>
      </c>
      <c r="J91" s="84" t="s">
        <v>1168</v>
      </c>
      <c r="K91" s="127">
        <v>33</v>
      </c>
      <c r="L91" s="127">
        <v>33</v>
      </c>
      <c r="M91" s="127">
        <v>10</v>
      </c>
      <c r="N91" s="127">
        <v>5</v>
      </c>
      <c r="O91" s="127">
        <v>5</v>
      </c>
      <c r="P91" s="128">
        <v>380.4</v>
      </c>
      <c r="Q91" s="128">
        <v>380.4</v>
      </c>
      <c r="R91" s="129"/>
      <c r="S91" s="151"/>
    </row>
    <row r="92" spans="1:19" ht="20.25" hidden="1" x14ac:dyDescent="0.25">
      <c r="A92" s="121">
        <v>27</v>
      </c>
      <c r="B92" s="122" t="s">
        <v>645</v>
      </c>
      <c r="C92" s="123">
        <v>2597</v>
      </c>
      <c r="D92" s="124">
        <v>43410</v>
      </c>
      <c r="E92" s="125">
        <v>80.5</v>
      </c>
      <c r="F92" s="126">
        <v>2</v>
      </c>
      <c r="G92" s="125">
        <v>80.5</v>
      </c>
      <c r="H92" s="126">
        <v>2</v>
      </c>
      <c r="I92" s="84" t="s">
        <v>1167</v>
      </c>
      <c r="J92" s="84" t="s">
        <v>1168</v>
      </c>
      <c r="K92" s="127">
        <v>2</v>
      </c>
      <c r="L92" s="127">
        <v>2</v>
      </c>
      <c r="M92" s="127">
        <v>2</v>
      </c>
      <c r="N92" s="127">
        <v>1</v>
      </c>
      <c r="O92" s="127">
        <v>1</v>
      </c>
      <c r="P92" s="128">
        <v>80.5</v>
      </c>
      <c r="Q92" s="128">
        <v>80.5</v>
      </c>
      <c r="R92" s="129"/>
      <c r="S92" s="151"/>
    </row>
    <row r="93" spans="1:19" ht="20.25" hidden="1" x14ac:dyDescent="0.25">
      <c r="A93" s="121">
        <v>28</v>
      </c>
      <c r="B93" s="122" t="s">
        <v>646</v>
      </c>
      <c r="C93" s="123">
        <v>1760</v>
      </c>
      <c r="D93" s="124">
        <v>43760</v>
      </c>
      <c r="E93" s="125">
        <v>163.9</v>
      </c>
      <c r="F93" s="126">
        <v>11</v>
      </c>
      <c r="G93" s="125">
        <v>163.9</v>
      </c>
      <c r="H93" s="126">
        <v>11</v>
      </c>
      <c r="I93" s="84" t="s">
        <v>1167</v>
      </c>
      <c r="J93" s="84" t="s">
        <v>1168</v>
      </c>
      <c r="K93" s="127">
        <v>11</v>
      </c>
      <c r="L93" s="127">
        <v>11</v>
      </c>
      <c r="M93" s="127">
        <v>4</v>
      </c>
      <c r="N93" s="127">
        <v>3</v>
      </c>
      <c r="O93" s="127">
        <v>1</v>
      </c>
      <c r="P93" s="128">
        <v>163.9</v>
      </c>
      <c r="Q93" s="128">
        <v>163.9</v>
      </c>
      <c r="R93" s="129"/>
      <c r="S93" s="151"/>
    </row>
    <row r="94" spans="1:19" ht="20.25" hidden="1" x14ac:dyDescent="0.25">
      <c r="A94" s="121">
        <v>29</v>
      </c>
      <c r="B94" s="122" t="s">
        <v>647</v>
      </c>
      <c r="C94" s="123">
        <v>1208</v>
      </c>
      <c r="D94" s="124">
        <v>43238</v>
      </c>
      <c r="E94" s="125">
        <v>325.60000000000002</v>
      </c>
      <c r="F94" s="126">
        <v>18</v>
      </c>
      <c r="G94" s="125">
        <v>325.60000000000002</v>
      </c>
      <c r="H94" s="126">
        <v>18</v>
      </c>
      <c r="I94" s="84" t="s">
        <v>1167</v>
      </c>
      <c r="J94" s="84" t="s">
        <v>1168</v>
      </c>
      <c r="K94" s="127">
        <v>18</v>
      </c>
      <c r="L94" s="127">
        <v>18</v>
      </c>
      <c r="M94" s="127">
        <v>8</v>
      </c>
      <c r="N94" s="127">
        <v>6</v>
      </c>
      <c r="O94" s="127">
        <v>2</v>
      </c>
      <c r="P94" s="128">
        <v>325.60000000000002</v>
      </c>
      <c r="Q94" s="128">
        <v>325.60000000000002</v>
      </c>
      <c r="R94" s="129"/>
      <c r="S94" s="151"/>
    </row>
    <row r="95" spans="1:19" ht="20.25" hidden="1" x14ac:dyDescent="0.25">
      <c r="A95" s="121">
        <v>30</v>
      </c>
      <c r="B95" s="122" t="s">
        <v>648</v>
      </c>
      <c r="C95" s="123">
        <v>1070</v>
      </c>
      <c r="D95" s="124">
        <v>43227</v>
      </c>
      <c r="E95" s="125">
        <v>648.70000000000005</v>
      </c>
      <c r="F95" s="126">
        <v>38</v>
      </c>
      <c r="G95" s="125">
        <v>648.70000000000005</v>
      </c>
      <c r="H95" s="126">
        <v>38</v>
      </c>
      <c r="I95" s="84" t="s">
        <v>1167</v>
      </c>
      <c r="J95" s="84" t="s">
        <v>1168</v>
      </c>
      <c r="K95" s="127">
        <v>38</v>
      </c>
      <c r="L95" s="127">
        <v>38</v>
      </c>
      <c r="M95" s="127">
        <v>16</v>
      </c>
      <c r="N95" s="127">
        <v>16</v>
      </c>
      <c r="O95" s="127">
        <v>0</v>
      </c>
      <c r="P95" s="128">
        <v>648.70000000000005</v>
      </c>
      <c r="Q95" s="128">
        <v>648.70000000000005</v>
      </c>
      <c r="R95" s="129"/>
      <c r="S95" s="151"/>
    </row>
    <row r="96" spans="1:19" ht="20.25" hidden="1" x14ac:dyDescent="0.25">
      <c r="A96" s="121">
        <v>31</v>
      </c>
      <c r="B96" s="122" t="s">
        <v>649</v>
      </c>
      <c r="C96" s="123">
        <v>1162</v>
      </c>
      <c r="D96" s="124">
        <v>43670</v>
      </c>
      <c r="E96" s="125">
        <v>711.7</v>
      </c>
      <c r="F96" s="126">
        <v>48</v>
      </c>
      <c r="G96" s="125">
        <v>711.7</v>
      </c>
      <c r="H96" s="126">
        <v>48</v>
      </c>
      <c r="I96" s="84" t="s">
        <v>1167</v>
      </c>
      <c r="J96" s="84" t="s">
        <v>1168</v>
      </c>
      <c r="K96" s="127">
        <v>48</v>
      </c>
      <c r="L96" s="127">
        <v>48</v>
      </c>
      <c r="M96" s="127">
        <v>14</v>
      </c>
      <c r="N96" s="127">
        <v>13</v>
      </c>
      <c r="O96" s="127">
        <v>1</v>
      </c>
      <c r="P96" s="128">
        <v>711.7</v>
      </c>
      <c r="Q96" s="128">
        <v>711.7</v>
      </c>
      <c r="R96" s="129"/>
      <c r="S96" s="151"/>
    </row>
    <row r="97" spans="1:19" ht="20.25" hidden="1" x14ac:dyDescent="0.25">
      <c r="A97" s="121">
        <v>32</v>
      </c>
      <c r="B97" s="122" t="s">
        <v>650</v>
      </c>
      <c r="C97" s="123">
        <v>2134</v>
      </c>
      <c r="D97" s="124">
        <v>43816</v>
      </c>
      <c r="E97" s="125">
        <v>588.70000000000005</v>
      </c>
      <c r="F97" s="126">
        <v>33</v>
      </c>
      <c r="G97" s="125">
        <v>588.70000000000005</v>
      </c>
      <c r="H97" s="126">
        <v>33</v>
      </c>
      <c r="I97" s="84" t="s">
        <v>1167</v>
      </c>
      <c r="J97" s="84" t="s">
        <v>1168</v>
      </c>
      <c r="K97" s="127">
        <v>33</v>
      </c>
      <c r="L97" s="127">
        <v>33</v>
      </c>
      <c r="M97" s="127">
        <v>12</v>
      </c>
      <c r="N97" s="127">
        <v>11</v>
      </c>
      <c r="O97" s="127">
        <v>1</v>
      </c>
      <c r="P97" s="128">
        <v>588.70000000000005</v>
      </c>
      <c r="Q97" s="128">
        <v>588.70000000000005</v>
      </c>
      <c r="R97" s="129"/>
      <c r="S97" s="151"/>
    </row>
    <row r="98" spans="1:19" ht="20.25" hidden="1" x14ac:dyDescent="0.25">
      <c r="A98" s="121">
        <v>33</v>
      </c>
      <c r="B98" s="122" t="s">
        <v>651</v>
      </c>
      <c r="C98" s="123">
        <v>897</v>
      </c>
      <c r="D98" s="124">
        <v>44001</v>
      </c>
      <c r="E98" s="125">
        <v>595.70000000000005</v>
      </c>
      <c r="F98" s="126">
        <v>31</v>
      </c>
      <c r="G98" s="125">
        <v>595.70000000000005</v>
      </c>
      <c r="H98" s="126">
        <v>31</v>
      </c>
      <c r="I98" s="84" t="s">
        <v>1167</v>
      </c>
      <c r="J98" s="84" t="s">
        <v>1168</v>
      </c>
      <c r="K98" s="127">
        <v>31</v>
      </c>
      <c r="L98" s="127">
        <v>31</v>
      </c>
      <c r="M98" s="127">
        <v>16</v>
      </c>
      <c r="N98" s="127">
        <v>15</v>
      </c>
      <c r="O98" s="127">
        <v>1</v>
      </c>
      <c r="P98" s="128">
        <v>595.70000000000005</v>
      </c>
      <c r="Q98" s="128">
        <v>595.70000000000005</v>
      </c>
      <c r="R98" s="129"/>
      <c r="S98" s="151"/>
    </row>
    <row r="99" spans="1:19" ht="20.25" hidden="1" x14ac:dyDescent="0.25">
      <c r="A99" s="121">
        <v>34</v>
      </c>
      <c r="B99" s="122" t="s">
        <v>652</v>
      </c>
      <c r="C99" s="123">
        <v>896</v>
      </c>
      <c r="D99" s="124">
        <v>44001</v>
      </c>
      <c r="E99" s="125">
        <v>197.6</v>
      </c>
      <c r="F99" s="126">
        <v>24</v>
      </c>
      <c r="G99" s="125">
        <v>197.6</v>
      </c>
      <c r="H99" s="126">
        <v>24</v>
      </c>
      <c r="I99" s="84" t="s">
        <v>1167</v>
      </c>
      <c r="J99" s="84" t="s">
        <v>1168</v>
      </c>
      <c r="K99" s="127">
        <v>24</v>
      </c>
      <c r="L99" s="127">
        <v>24</v>
      </c>
      <c r="M99" s="127">
        <v>7</v>
      </c>
      <c r="N99" s="127">
        <v>4</v>
      </c>
      <c r="O99" s="127">
        <v>3</v>
      </c>
      <c r="P99" s="128">
        <v>197.6</v>
      </c>
      <c r="Q99" s="128">
        <v>197.6</v>
      </c>
      <c r="R99" s="129"/>
      <c r="S99" s="151"/>
    </row>
    <row r="100" spans="1:19" ht="20.25" hidden="1" x14ac:dyDescent="0.25">
      <c r="A100" s="121">
        <v>35</v>
      </c>
      <c r="B100" s="122" t="s">
        <v>653</v>
      </c>
      <c r="C100" s="123">
        <v>1950</v>
      </c>
      <c r="D100" s="124">
        <v>43787</v>
      </c>
      <c r="E100" s="125">
        <v>251.5</v>
      </c>
      <c r="F100" s="126">
        <v>31</v>
      </c>
      <c r="G100" s="125">
        <v>251.5</v>
      </c>
      <c r="H100" s="126">
        <v>31</v>
      </c>
      <c r="I100" s="84" t="s">
        <v>1167</v>
      </c>
      <c r="J100" s="84" t="s">
        <v>1168</v>
      </c>
      <c r="K100" s="127">
        <v>31</v>
      </c>
      <c r="L100" s="127">
        <v>31</v>
      </c>
      <c r="M100" s="127">
        <v>8</v>
      </c>
      <c r="N100" s="127">
        <v>7</v>
      </c>
      <c r="O100" s="127">
        <v>1</v>
      </c>
      <c r="P100" s="128">
        <v>251.5</v>
      </c>
      <c r="Q100" s="128">
        <v>251.5</v>
      </c>
      <c r="R100" s="129"/>
      <c r="S100" s="151"/>
    </row>
    <row r="101" spans="1:19" ht="20.25" hidden="1" x14ac:dyDescent="0.25">
      <c r="A101" s="121">
        <v>36</v>
      </c>
      <c r="B101" s="122" t="s">
        <v>654</v>
      </c>
      <c r="C101" s="123">
        <v>684</v>
      </c>
      <c r="D101" s="124">
        <v>43818</v>
      </c>
      <c r="E101" s="125">
        <v>94.9</v>
      </c>
      <c r="F101" s="126">
        <v>8</v>
      </c>
      <c r="G101" s="125">
        <v>94.9</v>
      </c>
      <c r="H101" s="126">
        <v>8</v>
      </c>
      <c r="I101" s="84" t="s">
        <v>1167</v>
      </c>
      <c r="J101" s="84" t="s">
        <v>1168</v>
      </c>
      <c r="K101" s="127">
        <v>8</v>
      </c>
      <c r="L101" s="127">
        <v>8</v>
      </c>
      <c r="M101" s="127">
        <v>3</v>
      </c>
      <c r="N101" s="127">
        <v>2</v>
      </c>
      <c r="O101" s="127">
        <v>1</v>
      </c>
      <c r="P101" s="128">
        <v>94.9</v>
      </c>
      <c r="Q101" s="128">
        <v>94.9</v>
      </c>
      <c r="R101" s="129"/>
      <c r="S101" s="151"/>
    </row>
    <row r="102" spans="1:19" ht="20.25" hidden="1" x14ac:dyDescent="0.25">
      <c r="A102" s="121">
        <v>37</v>
      </c>
      <c r="B102" s="122" t="s">
        <v>655</v>
      </c>
      <c r="C102" s="123">
        <v>683</v>
      </c>
      <c r="D102" s="124">
        <v>43818</v>
      </c>
      <c r="E102" s="125">
        <v>326.7</v>
      </c>
      <c r="F102" s="126">
        <v>9</v>
      </c>
      <c r="G102" s="125">
        <v>326.7</v>
      </c>
      <c r="H102" s="126">
        <v>9</v>
      </c>
      <c r="I102" s="84" t="s">
        <v>1167</v>
      </c>
      <c r="J102" s="84" t="s">
        <v>1168</v>
      </c>
      <c r="K102" s="127">
        <v>9</v>
      </c>
      <c r="L102" s="127">
        <v>9</v>
      </c>
      <c r="M102" s="127">
        <v>5</v>
      </c>
      <c r="N102" s="127">
        <v>5</v>
      </c>
      <c r="O102" s="127">
        <v>0</v>
      </c>
      <c r="P102" s="128">
        <v>326.7</v>
      </c>
      <c r="Q102" s="128">
        <v>326.7</v>
      </c>
      <c r="R102" s="129"/>
      <c r="S102" s="151"/>
    </row>
    <row r="103" spans="1:19" ht="20.25" hidden="1" x14ac:dyDescent="0.25">
      <c r="A103" s="121">
        <v>38</v>
      </c>
      <c r="B103" s="122" t="s">
        <v>656</v>
      </c>
      <c r="C103" s="123">
        <v>375</v>
      </c>
      <c r="D103" s="124">
        <v>44035</v>
      </c>
      <c r="E103" s="125">
        <v>315.2</v>
      </c>
      <c r="F103" s="126">
        <v>7</v>
      </c>
      <c r="G103" s="125">
        <v>315.2</v>
      </c>
      <c r="H103" s="126">
        <v>7</v>
      </c>
      <c r="I103" s="84" t="s">
        <v>1167</v>
      </c>
      <c r="J103" s="84" t="s">
        <v>1168</v>
      </c>
      <c r="K103" s="127">
        <v>7</v>
      </c>
      <c r="L103" s="127">
        <v>7</v>
      </c>
      <c r="M103" s="127">
        <v>5</v>
      </c>
      <c r="N103" s="127">
        <v>5</v>
      </c>
      <c r="O103" s="127">
        <v>0</v>
      </c>
      <c r="P103" s="128">
        <v>315.2</v>
      </c>
      <c r="Q103" s="128">
        <v>315.2</v>
      </c>
      <c r="R103" s="129"/>
      <c r="S103" s="151"/>
    </row>
    <row r="104" spans="1:19" ht="20.25" hidden="1" x14ac:dyDescent="0.25">
      <c r="A104" s="121">
        <v>39</v>
      </c>
      <c r="B104" s="122" t="s">
        <v>657</v>
      </c>
      <c r="C104" s="123">
        <v>53</v>
      </c>
      <c r="D104" s="124">
        <v>43602</v>
      </c>
      <c r="E104" s="125">
        <v>309.10000000000002</v>
      </c>
      <c r="F104" s="126">
        <v>17</v>
      </c>
      <c r="G104" s="125">
        <v>309.10000000000002</v>
      </c>
      <c r="H104" s="126">
        <v>17</v>
      </c>
      <c r="I104" s="84" t="s">
        <v>1167</v>
      </c>
      <c r="J104" s="84" t="s">
        <v>1168</v>
      </c>
      <c r="K104" s="127">
        <v>17</v>
      </c>
      <c r="L104" s="127">
        <v>17</v>
      </c>
      <c r="M104" s="127">
        <v>7</v>
      </c>
      <c r="N104" s="127">
        <v>3</v>
      </c>
      <c r="O104" s="127">
        <v>4</v>
      </c>
      <c r="P104" s="128">
        <v>309.10000000000002</v>
      </c>
      <c r="Q104" s="128">
        <v>309.10000000000002</v>
      </c>
      <c r="R104" s="129"/>
      <c r="S104" s="151"/>
    </row>
    <row r="105" spans="1:19" ht="20.25" hidden="1" x14ac:dyDescent="0.25">
      <c r="A105" s="121">
        <v>40</v>
      </c>
      <c r="B105" s="122" t="s">
        <v>658</v>
      </c>
      <c r="C105" s="123">
        <v>52</v>
      </c>
      <c r="D105" s="124">
        <v>43602</v>
      </c>
      <c r="E105" s="125">
        <v>255.9</v>
      </c>
      <c r="F105" s="126">
        <v>9</v>
      </c>
      <c r="G105" s="125">
        <v>255.9</v>
      </c>
      <c r="H105" s="126">
        <v>9</v>
      </c>
      <c r="I105" s="84" t="s">
        <v>1167</v>
      </c>
      <c r="J105" s="84" t="s">
        <v>1168</v>
      </c>
      <c r="K105" s="127">
        <v>9</v>
      </c>
      <c r="L105" s="127">
        <v>9</v>
      </c>
      <c r="M105" s="127">
        <v>7</v>
      </c>
      <c r="N105" s="127">
        <v>6</v>
      </c>
      <c r="O105" s="127">
        <v>1</v>
      </c>
      <c r="P105" s="128">
        <v>255.9</v>
      </c>
      <c r="Q105" s="128">
        <v>255.9</v>
      </c>
      <c r="R105" s="129"/>
      <c r="S105" s="151"/>
    </row>
    <row r="106" spans="1:19" ht="20.25" hidden="1" x14ac:dyDescent="0.25">
      <c r="A106" s="121">
        <v>41</v>
      </c>
      <c r="B106" s="122" t="s">
        <v>659</v>
      </c>
      <c r="C106" s="123">
        <v>54</v>
      </c>
      <c r="D106" s="124">
        <v>43602</v>
      </c>
      <c r="E106" s="125">
        <v>577.6</v>
      </c>
      <c r="F106" s="126">
        <v>27</v>
      </c>
      <c r="G106" s="125">
        <v>555.79999999999995</v>
      </c>
      <c r="H106" s="126">
        <v>27</v>
      </c>
      <c r="I106" s="84" t="s">
        <v>1167</v>
      </c>
      <c r="J106" s="84" t="s">
        <v>1168</v>
      </c>
      <c r="K106" s="127">
        <v>25</v>
      </c>
      <c r="L106" s="127">
        <v>25</v>
      </c>
      <c r="M106" s="127">
        <v>14</v>
      </c>
      <c r="N106" s="127">
        <v>14</v>
      </c>
      <c r="O106" s="127">
        <v>0</v>
      </c>
      <c r="P106" s="128">
        <v>555.79999999999995</v>
      </c>
      <c r="Q106" s="128">
        <v>555.79999999999995</v>
      </c>
      <c r="R106" s="129"/>
      <c r="S106" s="151"/>
    </row>
    <row r="107" spans="1:19" ht="20.25" hidden="1" x14ac:dyDescent="0.25">
      <c r="A107" s="121">
        <v>42</v>
      </c>
      <c r="B107" s="122" t="s">
        <v>660</v>
      </c>
      <c r="C107" s="123">
        <v>374</v>
      </c>
      <c r="D107" s="124">
        <v>44035</v>
      </c>
      <c r="E107" s="125">
        <v>74.5</v>
      </c>
      <c r="F107" s="126">
        <v>6</v>
      </c>
      <c r="G107" s="125">
        <v>74.5</v>
      </c>
      <c r="H107" s="126">
        <v>6</v>
      </c>
      <c r="I107" s="84" t="s">
        <v>1167</v>
      </c>
      <c r="J107" s="84" t="s">
        <v>1168</v>
      </c>
      <c r="K107" s="127">
        <v>6</v>
      </c>
      <c r="L107" s="127">
        <v>6</v>
      </c>
      <c r="M107" s="127">
        <v>2</v>
      </c>
      <c r="N107" s="127">
        <v>1</v>
      </c>
      <c r="O107" s="127">
        <v>1</v>
      </c>
      <c r="P107" s="128">
        <v>74.5</v>
      </c>
      <c r="Q107" s="128">
        <v>74.5</v>
      </c>
      <c r="R107" s="129"/>
      <c r="S107" s="151"/>
    </row>
    <row r="108" spans="1:19" ht="20.25" hidden="1" x14ac:dyDescent="0.25">
      <c r="A108" s="121">
        <v>43</v>
      </c>
      <c r="B108" s="122" t="s">
        <v>661</v>
      </c>
      <c r="C108" s="123">
        <v>376</v>
      </c>
      <c r="D108" s="124">
        <v>44035</v>
      </c>
      <c r="E108" s="125">
        <v>32.6</v>
      </c>
      <c r="F108" s="126">
        <v>3</v>
      </c>
      <c r="G108" s="125">
        <v>33.5</v>
      </c>
      <c r="H108" s="126">
        <v>3</v>
      </c>
      <c r="I108" s="84" t="s">
        <v>1167</v>
      </c>
      <c r="J108" s="84" t="s">
        <v>1168</v>
      </c>
      <c r="K108" s="127">
        <v>3</v>
      </c>
      <c r="L108" s="127">
        <v>3</v>
      </c>
      <c r="M108" s="127">
        <v>1</v>
      </c>
      <c r="N108" s="127">
        <v>1</v>
      </c>
      <c r="O108" s="127">
        <v>0</v>
      </c>
      <c r="P108" s="128">
        <v>33.5</v>
      </c>
      <c r="Q108" s="128">
        <v>33.5</v>
      </c>
      <c r="R108" s="129"/>
      <c r="S108" s="151"/>
    </row>
    <row r="109" spans="1:19" ht="20.25" hidden="1" x14ac:dyDescent="0.25">
      <c r="A109" s="121">
        <v>44</v>
      </c>
      <c r="B109" s="122" t="s">
        <v>662</v>
      </c>
      <c r="C109" s="123">
        <v>685</v>
      </c>
      <c r="D109" s="124">
        <v>43818</v>
      </c>
      <c r="E109" s="125">
        <v>53.7</v>
      </c>
      <c r="F109" s="126">
        <v>3</v>
      </c>
      <c r="G109" s="125">
        <v>53.7</v>
      </c>
      <c r="H109" s="126">
        <v>3</v>
      </c>
      <c r="I109" s="84" t="s">
        <v>1167</v>
      </c>
      <c r="J109" s="84" t="s">
        <v>1168</v>
      </c>
      <c r="K109" s="127">
        <v>3</v>
      </c>
      <c r="L109" s="127">
        <v>3</v>
      </c>
      <c r="M109" s="127">
        <v>1</v>
      </c>
      <c r="N109" s="127">
        <v>0</v>
      </c>
      <c r="O109" s="127">
        <v>1</v>
      </c>
      <c r="P109" s="128">
        <v>53.7</v>
      </c>
      <c r="Q109" s="128">
        <v>53.7</v>
      </c>
      <c r="R109" s="129"/>
      <c r="S109" s="151"/>
    </row>
    <row r="110" spans="1:19" ht="20.25" hidden="1" x14ac:dyDescent="0.25">
      <c r="A110" s="121">
        <v>45</v>
      </c>
      <c r="B110" s="122" t="s">
        <v>663</v>
      </c>
      <c r="C110" s="123">
        <v>686</v>
      </c>
      <c r="D110" s="124">
        <v>43818</v>
      </c>
      <c r="E110" s="125">
        <v>288.10000000000002</v>
      </c>
      <c r="F110" s="126">
        <v>21</v>
      </c>
      <c r="G110" s="125">
        <v>288.10000000000002</v>
      </c>
      <c r="H110" s="126">
        <v>21</v>
      </c>
      <c r="I110" s="84" t="s">
        <v>1167</v>
      </c>
      <c r="J110" s="84" t="s">
        <v>1168</v>
      </c>
      <c r="K110" s="127">
        <v>21</v>
      </c>
      <c r="L110" s="127">
        <v>21</v>
      </c>
      <c r="M110" s="127">
        <v>9</v>
      </c>
      <c r="N110" s="127">
        <v>6</v>
      </c>
      <c r="O110" s="127">
        <v>3</v>
      </c>
      <c r="P110" s="128">
        <v>288.10000000000002</v>
      </c>
      <c r="Q110" s="128">
        <v>288.10000000000002</v>
      </c>
      <c r="R110" s="129"/>
      <c r="S110" s="151"/>
    </row>
    <row r="111" spans="1:19" ht="20.25" hidden="1" x14ac:dyDescent="0.25">
      <c r="A111" s="121">
        <v>46</v>
      </c>
      <c r="B111" s="122" t="s">
        <v>664</v>
      </c>
      <c r="C111" s="123">
        <v>55</v>
      </c>
      <c r="D111" s="124">
        <v>43602</v>
      </c>
      <c r="E111" s="125">
        <v>473.7</v>
      </c>
      <c r="F111" s="126">
        <v>31</v>
      </c>
      <c r="G111" s="125">
        <v>473.7</v>
      </c>
      <c r="H111" s="126">
        <v>31</v>
      </c>
      <c r="I111" s="84" t="s">
        <v>1167</v>
      </c>
      <c r="J111" s="84" t="s">
        <v>1168</v>
      </c>
      <c r="K111" s="127">
        <v>31</v>
      </c>
      <c r="L111" s="127">
        <v>31</v>
      </c>
      <c r="M111" s="127">
        <v>11</v>
      </c>
      <c r="N111" s="127">
        <v>9</v>
      </c>
      <c r="O111" s="127">
        <v>2</v>
      </c>
      <c r="P111" s="128">
        <v>473.7</v>
      </c>
      <c r="Q111" s="128">
        <v>473.7</v>
      </c>
      <c r="R111" s="129"/>
      <c r="S111" s="151"/>
    </row>
    <row r="112" spans="1:19" ht="20.25" hidden="1" x14ac:dyDescent="0.25">
      <c r="A112" s="121">
        <v>47</v>
      </c>
      <c r="B112" s="122" t="s">
        <v>665</v>
      </c>
      <c r="C112" s="123">
        <v>1479</v>
      </c>
      <c r="D112" s="124">
        <v>44396</v>
      </c>
      <c r="E112" s="125">
        <v>370.2</v>
      </c>
      <c r="F112" s="126">
        <v>13</v>
      </c>
      <c r="G112" s="125">
        <v>370.2</v>
      </c>
      <c r="H112" s="126">
        <v>13</v>
      </c>
      <c r="I112" s="84" t="s">
        <v>1167</v>
      </c>
      <c r="J112" s="84" t="s">
        <v>1168</v>
      </c>
      <c r="K112" s="127">
        <v>13</v>
      </c>
      <c r="L112" s="127">
        <v>13</v>
      </c>
      <c r="M112" s="127">
        <v>9</v>
      </c>
      <c r="N112" s="127">
        <v>4</v>
      </c>
      <c r="O112" s="127">
        <v>5</v>
      </c>
      <c r="P112" s="128">
        <v>370.2</v>
      </c>
      <c r="Q112" s="128">
        <v>370.2</v>
      </c>
      <c r="R112" s="129"/>
      <c r="S112" s="151"/>
    </row>
    <row r="113" spans="1:19" ht="20.25" hidden="1" x14ac:dyDescent="0.25">
      <c r="A113" s="121">
        <v>48</v>
      </c>
      <c r="B113" s="122" t="s">
        <v>666</v>
      </c>
      <c r="C113" s="123">
        <v>2045</v>
      </c>
      <c r="D113" s="124">
        <v>43802</v>
      </c>
      <c r="E113" s="125">
        <v>62.9</v>
      </c>
      <c r="F113" s="126">
        <v>6</v>
      </c>
      <c r="G113" s="125">
        <v>62.9</v>
      </c>
      <c r="H113" s="126">
        <v>6</v>
      </c>
      <c r="I113" s="84" t="s">
        <v>1167</v>
      </c>
      <c r="J113" s="84" t="s">
        <v>1168</v>
      </c>
      <c r="K113" s="127">
        <v>6</v>
      </c>
      <c r="L113" s="127">
        <v>6</v>
      </c>
      <c r="M113" s="127">
        <v>2</v>
      </c>
      <c r="N113" s="127">
        <v>1</v>
      </c>
      <c r="O113" s="127">
        <v>1</v>
      </c>
      <c r="P113" s="128">
        <v>62.9</v>
      </c>
      <c r="Q113" s="128">
        <v>62.9</v>
      </c>
      <c r="R113" s="129"/>
      <c r="S113" s="151"/>
    </row>
    <row r="114" spans="1:19" ht="40.5" hidden="1" customHeight="1" x14ac:dyDescent="0.25">
      <c r="A114" s="121">
        <v>49</v>
      </c>
      <c r="B114" s="122" t="s">
        <v>667</v>
      </c>
      <c r="C114" s="123">
        <v>1757</v>
      </c>
      <c r="D114" s="124">
        <v>43760</v>
      </c>
      <c r="E114" s="125">
        <v>110.3</v>
      </c>
      <c r="F114" s="126">
        <v>7</v>
      </c>
      <c r="G114" s="125">
        <v>110.3</v>
      </c>
      <c r="H114" s="126">
        <v>7</v>
      </c>
      <c r="I114" s="84" t="s">
        <v>1167</v>
      </c>
      <c r="J114" s="84" t="s">
        <v>1168</v>
      </c>
      <c r="K114" s="127">
        <v>7</v>
      </c>
      <c r="L114" s="127">
        <v>7</v>
      </c>
      <c r="M114" s="127">
        <v>4</v>
      </c>
      <c r="N114" s="127">
        <v>3</v>
      </c>
      <c r="O114" s="127">
        <v>1</v>
      </c>
      <c r="P114" s="128">
        <v>110.3</v>
      </c>
      <c r="Q114" s="128">
        <v>110.3</v>
      </c>
      <c r="R114" s="129"/>
      <c r="S114" s="151"/>
    </row>
    <row r="115" spans="1:19" ht="20.25" hidden="1" x14ac:dyDescent="0.25">
      <c r="A115" s="121">
        <v>50</v>
      </c>
      <c r="B115" s="122" t="s">
        <v>668</v>
      </c>
      <c r="C115" s="123">
        <v>1088</v>
      </c>
      <c r="D115" s="124">
        <v>43230</v>
      </c>
      <c r="E115" s="125">
        <v>83.5</v>
      </c>
      <c r="F115" s="126">
        <v>12</v>
      </c>
      <c r="G115" s="125">
        <v>83.4</v>
      </c>
      <c r="H115" s="126">
        <v>12</v>
      </c>
      <c r="I115" s="84" t="s">
        <v>1167</v>
      </c>
      <c r="J115" s="84" t="s">
        <v>1168</v>
      </c>
      <c r="K115" s="127">
        <v>12</v>
      </c>
      <c r="L115" s="127">
        <v>12</v>
      </c>
      <c r="M115" s="127">
        <v>3</v>
      </c>
      <c r="N115" s="127">
        <v>2</v>
      </c>
      <c r="O115" s="127">
        <v>1</v>
      </c>
      <c r="P115" s="128">
        <v>83.4</v>
      </c>
      <c r="Q115" s="128">
        <v>83.4</v>
      </c>
      <c r="R115" s="129"/>
      <c r="S115" s="151"/>
    </row>
    <row r="116" spans="1:19" ht="20.25" hidden="1" x14ac:dyDescent="0.25">
      <c r="A116" s="121">
        <v>51</v>
      </c>
      <c r="B116" s="122" t="s">
        <v>669</v>
      </c>
      <c r="C116" s="123">
        <v>1478</v>
      </c>
      <c r="D116" s="124">
        <v>44396</v>
      </c>
      <c r="E116" s="125">
        <v>153.30000000000001</v>
      </c>
      <c r="F116" s="126">
        <v>9</v>
      </c>
      <c r="G116" s="125">
        <v>153.30000000000001</v>
      </c>
      <c r="H116" s="126">
        <v>9</v>
      </c>
      <c r="I116" s="84" t="s">
        <v>1167</v>
      </c>
      <c r="J116" s="84" t="s">
        <v>1168</v>
      </c>
      <c r="K116" s="127">
        <v>9</v>
      </c>
      <c r="L116" s="127">
        <v>9</v>
      </c>
      <c r="M116" s="127">
        <v>5</v>
      </c>
      <c r="N116" s="127">
        <v>0</v>
      </c>
      <c r="O116" s="127">
        <v>5</v>
      </c>
      <c r="P116" s="128">
        <v>153.30000000000001</v>
      </c>
      <c r="Q116" s="128">
        <v>153.30000000000001</v>
      </c>
      <c r="R116" s="129"/>
      <c r="S116" s="151"/>
    </row>
    <row r="117" spans="1:19" ht="20.25" hidden="1" x14ac:dyDescent="0.25">
      <c r="A117" s="121">
        <v>52</v>
      </c>
      <c r="B117" s="122" t="s">
        <v>670</v>
      </c>
      <c r="C117" s="123">
        <v>2244</v>
      </c>
      <c r="D117" s="124">
        <v>43354</v>
      </c>
      <c r="E117" s="125">
        <v>254.8</v>
      </c>
      <c r="F117" s="126">
        <v>9</v>
      </c>
      <c r="G117" s="125">
        <v>254.8</v>
      </c>
      <c r="H117" s="126">
        <v>9</v>
      </c>
      <c r="I117" s="84" t="s">
        <v>1167</v>
      </c>
      <c r="J117" s="84" t="s">
        <v>1168</v>
      </c>
      <c r="K117" s="127">
        <v>9</v>
      </c>
      <c r="L117" s="127">
        <v>9</v>
      </c>
      <c r="M117" s="127">
        <v>7</v>
      </c>
      <c r="N117" s="127">
        <v>7</v>
      </c>
      <c r="O117" s="127">
        <v>0</v>
      </c>
      <c r="P117" s="128">
        <v>254.8</v>
      </c>
      <c r="Q117" s="128">
        <v>254.8</v>
      </c>
      <c r="R117" s="129"/>
      <c r="S117" s="151"/>
    </row>
    <row r="118" spans="1:19" ht="20.25" hidden="1" x14ac:dyDescent="0.25">
      <c r="A118" s="121">
        <v>53</v>
      </c>
      <c r="B118" s="122" t="s">
        <v>671</v>
      </c>
      <c r="C118" s="123">
        <v>2350</v>
      </c>
      <c r="D118" s="124">
        <v>43829</v>
      </c>
      <c r="E118" s="125">
        <v>70.099999999999994</v>
      </c>
      <c r="F118" s="126">
        <v>2</v>
      </c>
      <c r="G118" s="125">
        <v>70.099999999999994</v>
      </c>
      <c r="H118" s="126">
        <v>2</v>
      </c>
      <c r="I118" s="84" t="s">
        <v>1167</v>
      </c>
      <c r="J118" s="84" t="s">
        <v>1168</v>
      </c>
      <c r="K118" s="127">
        <v>2</v>
      </c>
      <c r="L118" s="127">
        <v>2</v>
      </c>
      <c r="M118" s="127">
        <v>2</v>
      </c>
      <c r="N118" s="127">
        <v>2</v>
      </c>
      <c r="O118" s="127">
        <v>0</v>
      </c>
      <c r="P118" s="128">
        <v>70.099999999999994</v>
      </c>
      <c r="Q118" s="128">
        <v>70.099999999999994</v>
      </c>
      <c r="R118" s="129"/>
      <c r="S118" s="151"/>
    </row>
    <row r="119" spans="1:19" ht="20.25" hidden="1" x14ac:dyDescent="0.25">
      <c r="A119" s="121">
        <v>54</v>
      </c>
      <c r="B119" s="122" t="s">
        <v>672</v>
      </c>
      <c r="C119" s="123">
        <v>2048</v>
      </c>
      <c r="D119" s="124">
        <v>43802</v>
      </c>
      <c r="E119" s="125">
        <v>113.5</v>
      </c>
      <c r="F119" s="126">
        <v>10</v>
      </c>
      <c r="G119" s="125">
        <v>113.5</v>
      </c>
      <c r="H119" s="126">
        <v>10</v>
      </c>
      <c r="I119" s="84" t="s">
        <v>1167</v>
      </c>
      <c r="J119" s="84" t="s">
        <v>1168</v>
      </c>
      <c r="K119" s="127">
        <v>10</v>
      </c>
      <c r="L119" s="127">
        <v>10</v>
      </c>
      <c r="M119" s="127">
        <v>3</v>
      </c>
      <c r="N119" s="127">
        <v>2</v>
      </c>
      <c r="O119" s="127">
        <v>1</v>
      </c>
      <c r="P119" s="128">
        <v>113.5</v>
      </c>
      <c r="Q119" s="128">
        <v>113.5</v>
      </c>
      <c r="R119" s="129"/>
      <c r="S119" s="151"/>
    </row>
    <row r="120" spans="1:19" ht="20.25" hidden="1" x14ac:dyDescent="0.25">
      <c r="A120" s="121">
        <v>55</v>
      </c>
      <c r="B120" s="122" t="s">
        <v>673</v>
      </c>
      <c r="C120" s="123">
        <v>420</v>
      </c>
      <c r="D120" s="124">
        <v>43158</v>
      </c>
      <c r="E120" s="125">
        <v>224.5</v>
      </c>
      <c r="F120" s="126">
        <v>18</v>
      </c>
      <c r="G120" s="125">
        <v>224.5</v>
      </c>
      <c r="H120" s="126">
        <v>18</v>
      </c>
      <c r="I120" s="84" t="s">
        <v>1167</v>
      </c>
      <c r="J120" s="84" t="s">
        <v>1168</v>
      </c>
      <c r="K120" s="127">
        <v>18</v>
      </c>
      <c r="L120" s="127">
        <v>18</v>
      </c>
      <c r="M120" s="127">
        <v>9</v>
      </c>
      <c r="N120" s="127">
        <v>9</v>
      </c>
      <c r="O120" s="127">
        <v>0</v>
      </c>
      <c r="P120" s="128">
        <v>224.5</v>
      </c>
      <c r="Q120" s="128">
        <v>224.5</v>
      </c>
      <c r="R120" s="129"/>
      <c r="S120" s="151"/>
    </row>
    <row r="121" spans="1:19" ht="20.25" hidden="1" x14ac:dyDescent="0.25">
      <c r="A121" s="121">
        <v>56</v>
      </c>
      <c r="B121" s="122" t="s">
        <v>674</v>
      </c>
      <c r="C121" s="123">
        <v>1796</v>
      </c>
      <c r="D121" s="124">
        <v>43297</v>
      </c>
      <c r="E121" s="125">
        <v>74.3</v>
      </c>
      <c r="F121" s="126">
        <v>2</v>
      </c>
      <c r="G121" s="125">
        <v>74.3</v>
      </c>
      <c r="H121" s="126">
        <v>2</v>
      </c>
      <c r="I121" s="84" t="s">
        <v>1167</v>
      </c>
      <c r="J121" s="84" t="s">
        <v>1168</v>
      </c>
      <c r="K121" s="127">
        <v>2</v>
      </c>
      <c r="L121" s="127">
        <v>2</v>
      </c>
      <c r="M121" s="127">
        <v>2</v>
      </c>
      <c r="N121" s="127">
        <v>1</v>
      </c>
      <c r="O121" s="127">
        <v>1</v>
      </c>
      <c r="P121" s="128">
        <v>74.3</v>
      </c>
      <c r="Q121" s="128">
        <v>74.3</v>
      </c>
      <c r="R121" s="129"/>
      <c r="S121" s="151"/>
    </row>
    <row r="122" spans="1:19" ht="20.25" hidden="1" x14ac:dyDescent="0.25">
      <c r="A122" s="121">
        <v>57</v>
      </c>
      <c r="B122" s="122" t="s">
        <v>675</v>
      </c>
      <c r="C122" s="123">
        <v>1029</v>
      </c>
      <c r="D122" s="124">
        <v>43218</v>
      </c>
      <c r="E122" s="125">
        <v>116.6</v>
      </c>
      <c r="F122" s="126">
        <v>7</v>
      </c>
      <c r="G122" s="125">
        <v>116.6</v>
      </c>
      <c r="H122" s="126">
        <v>7</v>
      </c>
      <c r="I122" s="84" t="s">
        <v>1167</v>
      </c>
      <c r="J122" s="84" t="s">
        <v>1168</v>
      </c>
      <c r="K122" s="127">
        <v>7</v>
      </c>
      <c r="L122" s="127">
        <v>7</v>
      </c>
      <c r="M122" s="127">
        <v>4</v>
      </c>
      <c r="N122" s="127">
        <v>4</v>
      </c>
      <c r="O122" s="127">
        <v>0</v>
      </c>
      <c r="P122" s="128">
        <v>116.6</v>
      </c>
      <c r="Q122" s="128">
        <v>116.6</v>
      </c>
      <c r="R122" s="129"/>
      <c r="S122" s="151"/>
    </row>
    <row r="123" spans="1:19" ht="20.25" hidden="1" x14ac:dyDescent="0.25">
      <c r="A123" s="121">
        <v>58</v>
      </c>
      <c r="B123" s="122" t="s">
        <v>676</v>
      </c>
      <c r="C123" s="123">
        <v>2731</v>
      </c>
      <c r="D123" s="124">
        <v>43430</v>
      </c>
      <c r="E123" s="125">
        <v>216.4</v>
      </c>
      <c r="F123" s="126">
        <v>7</v>
      </c>
      <c r="G123" s="125">
        <v>216.4</v>
      </c>
      <c r="H123" s="126">
        <v>7</v>
      </c>
      <c r="I123" s="84" t="s">
        <v>1167</v>
      </c>
      <c r="J123" s="84" t="s">
        <v>1168</v>
      </c>
      <c r="K123" s="127">
        <v>7</v>
      </c>
      <c r="L123" s="127">
        <v>7</v>
      </c>
      <c r="M123" s="127">
        <v>3</v>
      </c>
      <c r="N123" s="127">
        <v>2</v>
      </c>
      <c r="O123" s="127">
        <v>1</v>
      </c>
      <c r="P123" s="128">
        <v>216.4</v>
      </c>
      <c r="Q123" s="128">
        <v>216.4</v>
      </c>
      <c r="R123" s="129"/>
      <c r="S123" s="151"/>
    </row>
    <row r="124" spans="1:19" ht="20.25" hidden="1" x14ac:dyDescent="0.25">
      <c r="A124" s="121">
        <v>59</v>
      </c>
      <c r="B124" s="122" t="s">
        <v>677</v>
      </c>
      <c r="C124" s="123">
        <v>2133</v>
      </c>
      <c r="D124" s="124">
        <v>43816</v>
      </c>
      <c r="E124" s="125">
        <v>149.6</v>
      </c>
      <c r="F124" s="126">
        <v>11</v>
      </c>
      <c r="G124" s="125">
        <v>149.6</v>
      </c>
      <c r="H124" s="126">
        <v>11</v>
      </c>
      <c r="I124" s="84" t="s">
        <v>1167</v>
      </c>
      <c r="J124" s="84" t="s">
        <v>1168</v>
      </c>
      <c r="K124" s="127">
        <v>11</v>
      </c>
      <c r="L124" s="127">
        <v>11</v>
      </c>
      <c r="M124" s="127">
        <v>4</v>
      </c>
      <c r="N124" s="127">
        <v>4</v>
      </c>
      <c r="O124" s="127">
        <v>0</v>
      </c>
      <c r="P124" s="128">
        <v>149.6</v>
      </c>
      <c r="Q124" s="128">
        <v>149.6</v>
      </c>
      <c r="R124" s="129"/>
      <c r="S124" s="151"/>
    </row>
    <row r="125" spans="1:19" ht="20.25" hidden="1" x14ac:dyDescent="0.25">
      <c r="A125" s="121">
        <v>60</v>
      </c>
      <c r="B125" s="122" t="s">
        <v>678</v>
      </c>
      <c r="C125" s="123">
        <v>3642</v>
      </c>
      <c r="D125" s="124">
        <v>43098</v>
      </c>
      <c r="E125" s="125">
        <v>193.5</v>
      </c>
      <c r="F125" s="126">
        <v>15</v>
      </c>
      <c r="G125" s="125">
        <v>193.5</v>
      </c>
      <c r="H125" s="126">
        <v>15</v>
      </c>
      <c r="I125" s="84" t="s">
        <v>1167</v>
      </c>
      <c r="J125" s="84" t="s">
        <v>1168</v>
      </c>
      <c r="K125" s="127">
        <v>15</v>
      </c>
      <c r="L125" s="127">
        <v>15</v>
      </c>
      <c r="M125" s="127">
        <v>6</v>
      </c>
      <c r="N125" s="127">
        <v>6</v>
      </c>
      <c r="O125" s="127">
        <v>0</v>
      </c>
      <c r="P125" s="128">
        <v>193.5</v>
      </c>
      <c r="Q125" s="128">
        <v>193.5</v>
      </c>
      <c r="R125" s="129"/>
      <c r="S125" s="151"/>
    </row>
    <row r="126" spans="1:19" ht="20.25" hidden="1" x14ac:dyDescent="0.25">
      <c r="A126" s="121">
        <v>61</v>
      </c>
      <c r="B126" s="122" t="s">
        <v>679</v>
      </c>
      <c r="C126" s="123">
        <v>795</v>
      </c>
      <c r="D126" s="124">
        <v>43199</v>
      </c>
      <c r="E126" s="125">
        <v>205.5</v>
      </c>
      <c r="F126" s="126">
        <v>10</v>
      </c>
      <c r="G126" s="125">
        <v>205.5</v>
      </c>
      <c r="H126" s="126">
        <v>10</v>
      </c>
      <c r="I126" s="84" t="s">
        <v>1167</v>
      </c>
      <c r="J126" s="84" t="s">
        <v>1168</v>
      </c>
      <c r="K126" s="127">
        <v>10</v>
      </c>
      <c r="L126" s="127">
        <v>10</v>
      </c>
      <c r="M126" s="127">
        <v>8</v>
      </c>
      <c r="N126" s="127">
        <v>8</v>
      </c>
      <c r="O126" s="127">
        <v>0</v>
      </c>
      <c r="P126" s="128">
        <v>205.5</v>
      </c>
      <c r="Q126" s="128">
        <v>205.5</v>
      </c>
      <c r="R126" s="129"/>
      <c r="S126" s="151"/>
    </row>
    <row r="127" spans="1:19" ht="20.25" hidden="1" x14ac:dyDescent="0.25">
      <c r="A127" s="121">
        <v>62</v>
      </c>
      <c r="B127" s="122" t="s">
        <v>680</v>
      </c>
      <c r="C127" s="123">
        <v>2142</v>
      </c>
      <c r="D127" s="124">
        <v>42969</v>
      </c>
      <c r="E127" s="125">
        <v>105.1</v>
      </c>
      <c r="F127" s="126">
        <v>10</v>
      </c>
      <c r="G127" s="125">
        <v>105.1</v>
      </c>
      <c r="H127" s="126">
        <v>10</v>
      </c>
      <c r="I127" s="84" t="s">
        <v>1167</v>
      </c>
      <c r="J127" s="84" t="s">
        <v>1168</v>
      </c>
      <c r="K127" s="127">
        <v>10</v>
      </c>
      <c r="L127" s="127">
        <v>10</v>
      </c>
      <c r="M127" s="127">
        <v>5</v>
      </c>
      <c r="N127" s="127">
        <v>5</v>
      </c>
      <c r="O127" s="127">
        <v>0</v>
      </c>
      <c r="P127" s="128">
        <v>105.1</v>
      </c>
      <c r="Q127" s="128">
        <v>105.1</v>
      </c>
      <c r="R127" s="129"/>
      <c r="S127" s="151"/>
    </row>
    <row r="128" spans="1:19" ht="20.25" hidden="1" x14ac:dyDescent="0.25">
      <c r="A128" s="121">
        <v>63</v>
      </c>
      <c r="B128" s="122" t="s">
        <v>681</v>
      </c>
      <c r="C128" s="123">
        <v>1193</v>
      </c>
      <c r="D128" s="124">
        <v>42877</v>
      </c>
      <c r="E128" s="125">
        <v>159.1</v>
      </c>
      <c r="F128" s="126">
        <v>6</v>
      </c>
      <c r="G128" s="125">
        <v>159.1</v>
      </c>
      <c r="H128" s="126">
        <v>6</v>
      </c>
      <c r="I128" s="84" t="s">
        <v>1167</v>
      </c>
      <c r="J128" s="84" t="s">
        <v>1168</v>
      </c>
      <c r="K128" s="127">
        <v>6</v>
      </c>
      <c r="L128" s="127">
        <v>6</v>
      </c>
      <c r="M128" s="127">
        <v>6</v>
      </c>
      <c r="N128" s="127">
        <v>5</v>
      </c>
      <c r="O128" s="127">
        <v>1</v>
      </c>
      <c r="P128" s="128">
        <v>159.1</v>
      </c>
      <c r="Q128" s="128">
        <v>159.1</v>
      </c>
      <c r="R128" s="129"/>
      <c r="S128" s="151"/>
    </row>
    <row r="129" spans="1:19" ht="20.25" hidden="1" x14ac:dyDescent="0.25">
      <c r="A129" s="121">
        <v>64</v>
      </c>
      <c r="B129" s="122" t="s">
        <v>682</v>
      </c>
      <c r="C129" s="123">
        <v>2046</v>
      </c>
      <c r="D129" s="124">
        <v>43802</v>
      </c>
      <c r="E129" s="125">
        <v>122.8</v>
      </c>
      <c r="F129" s="126">
        <v>11</v>
      </c>
      <c r="G129" s="125">
        <v>116.1</v>
      </c>
      <c r="H129" s="126">
        <v>11</v>
      </c>
      <c r="I129" s="84" t="s">
        <v>1167</v>
      </c>
      <c r="J129" s="84" t="s">
        <v>1168</v>
      </c>
      <c r="K129" s="127">
        <v>11</v>
      </c>
      <c r="L129" s="127">
        <v>11</v>
      </c>
      <c r="M129" s="127">
        <v>3</v>
      </c>
      <c r="N129" s="127">
        <v>2</v>
      </c>
      <c r="O129" s="127">
        <v>1</v>
      </c>
      <c r="P129" s="128">
        <v>116.1</v>
      </c>
      <c r="Q129" s="128">
        <v>116.1</v>
      </c>
      <c r="R129" s="129"/>
      <c r="S129" s="151"/>
    </row>
    <row r="130" spans="1:19" ht="20.25" hidden="1" x14ac:dyDescent="0.25">
      <c r="A130" s="121">
        <v>65</v>
      </c>
      <c r="B130" s="122" t="s">
        <v>683</v>
      </c>
      <c r="C130" s="123">
        <v>2763</v>
      </c>
      <c r="D130" s="124">
        <v>43434</v>
      </c>
      <c r="E130" s="125">
        <v>413.5</v>
      </c>
      <c r="F130" s="126">
        <v>33</v>
      </c>
      <c r="G130" s="125">
        <v>413.5</v>
      </c>
      <c r="H130" s="126">
        <v>33</v>
      </c>
      <c r="I130" s="84" t="s">
        <v>1167</v>
      </c>
      <c r="J130" s="84" t="s">
        <v>1168</v>
      </c>
      <c r="K130" s="127">
        <v>33</v>
      </c>
      <c r="L130" s="127">
        <v>33</v>
      </c>
      <c r="M130" s="127">
        <v>18</v>
      </c>
      <c r="N130" s="127">
        <v>14</v>
      </c>
      <c r="O130" s="127">
        <v>4</v>
      </c>
      <c r="P130" s="128">
        <v>413.5</v>
      </c>
      <c r="Q130" s="128">
        <v>413.5</v>
      </c>
      <c r="R130" s="129"/>
      <c r="S130" s="151"/>
    </row>
    <row r="131" spans="1:19" ht="20.25" hidden="1" x14ac:dyDescent="0.25">
      <c r="A131" s="121">
        <v>66</v>
      </c>
      <c r="B131" s="122" t="s">
        <v>684</v>
      </c>
      <c r="C131" s="123">
        <v>842</v>
      </c>
      <c r="D131" s="124">
        <v>43607</v>
      </c>
      <c r="E131" s="125">
        <v>557.20000000000005</v>
      </c>
      <c r="F131" s="126">
        <v>30</v>
      </c>
      <c r="G131" s="125">
        <v>557.20000000000005</v>
      </c>
      <c r="H131" s="126">
        <v>30</v>
      </c>
      <c r="I131" s="84" t="s">
        <v>1167</v>
      </c>
      <c r="J131" s="84" t="s">
        <v>1168</v>
      </c>
      <c r="K131" s="127">
        <v>30</v>
      </c>
      <c r="L131" s="127">
        <v>30</v>
      </c>
      <c r="M131" s="127">
        <v>15</v>
      </c>
      <c r="N131" s="127">
        <v>12</v>
      </c>
      <c r="O131" s="127">
        <v>3</v>
      </c>
      <c r="P131" s="128">
        <v>557.20000000000005</v>
      </c>
      <c r="Q131" s="128">
        <v>557.20000000000005</v>
      </c>
      <c r="R131" s="129"/>
      <c r="S131" s="151"/>
    </row>
    <row r="132" spans="1:19" ht="20.25" hidden="1" x14ac:dyDescent="0.25">
      <c r="A132" s="121">
        <v>67</v>
      </c>
      <c r="B132" s="122" t="s">
        <v>685</v>
      </c>
      <c r="C132" s="123">
        <v>2047</v>
      </c>
      <c r="D132" s="124">
        <v>43802</v>
      </c>
      <c r="E132" s="125">
        <v>353.4</v>
      </c>
      <c r="F132" s="126">
        <v>34</v>
      </c>
      <c r="G132" s="125">
        <v>353.4</v>
      </c>
      <c r="H132" s="126">
        <v>34</v>
      </c>
      <c r="I132" s="84" t="s">
        <v>1167</v>
      </c>
      <c r="J132" s="84" t="s">
        <v>1168</v>
      </c>
      <c r="K132" s="127">
        <v>34</v>
      </c>
      <c r="L132" s="127">
        <v>34</v>
      </c>
      <c r="M132" s="127">
        <v>15</v>
      </c>
      <c r="N132" s="127">
        <v>13</v>
      </c>
      <c r="O132" s="127">
        <v>2</v>
      </c>
      <c r="P132" s="128">
        <v>353.4</v>
      </c>
      <c r="Q132" s="128">
        <v>353.4</v>
      </c>
      <c r="R132" s="129"/>
      <c r="S132" s="151"/>
    </row>
    <row r="133" spans="1:19" ht="20.25" hidden="1" x14ac:dyDescent="0.25">
      <c r="A133" s="121">
        <v>68</v>
      </c>
      <c r="B133" s="122" t="s">
        <v>686</v>
      </c>
      <c r="C133" s="123">
        <v>1028</v>
      </c>
      <c r="D133" s="124">
        <v>43218</v>
      </c>
      <c r="E133" s="125">
        <v>307.89999999999998</v>
      </c>
      <c r="F133" s="126">
        <v>22</v>
      </c>
      <c r="G133" s="125">
        <v>307.89999999999998</v>
      </c>
      <c r="H133" s="126">
        <v>22</v>
      </c>
      <c r="I133" s="84" t="s">
        <v>1167</v>
      </c>
      <c r="J133" s="84" t="s">
        <v>1168</v>
      </c>
      <c r="K133" s="127">
        <v>22</v>
      </c>
      <c r="L133" s="127">
        <v>22</v>
      </c>
      <c r="M133" s="127">
        <v>10</v>
      </c>
      <c r="N133" s="127">
        <v>8</v>
      </c>
      <c r="O133" s="127">
        <v>2</v>
      </c>
      <c r="P133" s="128">
        <v>307.89999999999998</v>
      </c>
      <c r="Q133" s="128">
        <v>307.89999999999998</v>
      </c>
      <c r="R133" s="129"/>
      <c r="S133" s="151"/>
    </row>
    <row r="134" spans="1:19" ht="20.25" hidden="1" x14ac:dyDescent="0.25">
      <c r="A134" s="121">
        <v>69</v>
      </c>
      <c r="B134" s="122" t="s">
        <v>687</v>
      </c>
      <c r="C134" s="123">
        <v>2382</v>
      </c>
      <c r="D134" s="124">
        <v>44526</v>
      </c>
      <c r="E134" s="125">
        <v>260.89999999999998</v>
      </c>
      <c r="F134" s="126">
        <v>40</v>
      </c>
      <c r="G134" s="125">
        <v>260.91000000000003</v>
      </c>
      <c r="H134" s="126">
        <v>40</v>
      </c>
      <c r="I134" s="84" t="s">
        <v>1167</v>
      </c>
      <c r="J134" s="84" t="s">
        <v>1168</v>
      </c>
      <c r="K134" s="127">
        <v>40</v>
      </c>
      <c r="L134" s="127">
        <v>40</v>
      </c>
      <c r="M134" s="127">
        <v>13</v>
      </c>
      <c r="N134" s="127">
        <v>10</v>
      </c>
      <c r="O134" s="127">
        <v>3</v>
      </c>
      <c r="P134" s="128">
        <v>260.91000000000003</v>
      </c>
      <c r="Q134" s="128">
        <v>260.91000000000003</v>
      </c>
      <c r="R134" s="129"/>
      <c r="S134" s="151"/>
    </row>
    <row r="135" spans="1:19" ht="20.25" hidden="1" x14ac:dyDescent="0.25">
      <c r="A135" s="121">
        <v>70</v>
      </c>
      <c r="B135" s="122" t="s">
        <v>688</v>
      </c>
      <c r="C135" s="123">
        <v>2085</v>
      </c>
      <c r="D135" s="124">
        <v>43335</v>
      </c>
      <c r="E135" s="125">
        <v>135.5</v>
      </c>
      <c r="F135" s="126">
        <v>9</v>
      </c>
      <c r="G135" s="125">
        <v>135.5</v>
      </c>
      <c r="H135" s="126">
        <v>9</v>
      </c>
      <c r="I135" s="84" t="s">
        <v>1167</v>
      </c>
      <c r="J135" s="84" t="s">
        <v>1168</v>
      </c>
      <c r="K135" s="127">
        <v>9</v>
      </c>
      <c r="L135" s="127">
        <v>9</v>
      </c>
      <c r="M135" s="127">
        <v>9</v>
      </c>
      <c r="N135" s="127">
        <v>0</v>
      </c>
      <c r="O135" s="127">
        <v>9</v>
      </c>
      <c r="P135" s="128">
        <v>135.5</v>
      </c>
      <c r="Q135" s="128">
        <v>135.5</v>
      </c>
      <c r="R135" s="129"/>
      <c r="S135" s="151"/>
    </row>
    <row r="136" spans="1:19" ht="20.25" hidden="1" x14ac:dyDescent="0.25">
      <c r="A136" s="121">
        <v>71</v>
      </c>
      <c r="B136" s="122" t="s">
        <v>689</v>
      </c>
      <c r="C136" s="123">
        <v>946</v>
      </c>
      <c r="D136" s="124">
        <v>43214</v>
      </c>
      <c r="E136" s="125">
        <v>395.2</v>
      </c>
      <c r="F136" s="126">
        <v>14</v>
      </c>
      <c r="G136" s="125">
        <v>395.2</v>
      </c>
      <c r="H136" s="126">
        <v>14</v>
      </c>
      <c r="I136" s="84" t="s">
        <v>1167</v>
      </c>
      <c r="J136" s="84" t="s">
        <v>1168</v>
      </c>
      <c r="K136" s="127">
        <v>14</v>
      </c>
      <c r="L136" s="127">
        <v>14</v>
      </c>
      <c r="M136" s="127">
        <v>8</v>
      </c>
      <c r="N136" s="127">
        <v>8</v>
      </c>
      <c r="O136" s="127">
        <v>0</v>
      </c>
      <c r="P136" s="128">
        <v>395.2</v>
      </c>
      <c r="Q136" s="128">
        <v>395.2</v>
      </c>
      <c r="R136" s="129"/>
      <c r="S136" s="151"/>
    </row>
    <row r="137" spans="1:19" ht="20.25" hidden="1" x14ac:dyDescent="0.25">
      <c r="A137" s="121">
        <v>72</v>
      </c>
      <c r="B137" s="122" t="s">
        <v>690</v>
      </c>
      <c r="C137" s="123">
        <v>945</v>
      </c>
      <c r="D137" s="124">
        <v>43214</v>
      </c>
      <c r="E137" s="125">
        <v>632.70000000000005</v>
      </c>
      <c r="F137" s="126">
        <v>34</v>
      </c>
      <c r="G137" s="125">
        <v>632.70000000000005</v>
      </c>
      <c r="H137" s="126">
        <v>34</v>
      </c>
      <c r="I137" s="84" t="s">
        <v>1167</v>
      </c>
      <c r="J137" s="84" t="s">
        <v>1168</v>
      </c>
      <c r="K137" s="127">
        <v>34</v>
      </c>
      <c r="L137" s="127">
        <v>34</v>
      </c>
      <c r="M137" s="127">
        <v>12</v>
      </c>
      <c r="N137" s="127">
        <v>9</v>
      </c>
      <c r="O137" s="127">
        <v>3</v>
      </c>
      <c r="P137" s="128">
        <v>632.70000000000005</v>
      </c>
      <c r="Q137" s="128">
        <v>632.70000000000005</v>
      </c>
      <c r="R137" s="129"/>
      <c r="S137" s="151"/>
    </row>
    <row r="138" spans="1:19" ht="20.25" hidden="1" x14ac:dyDescent="0.25">
      <c r="A138" s="121">
        <v>73</v>
      </c>
      <c r="B138" s="122" t="s">
        <v>691</v>
      </c>
      <c r="C138" s="123">
        <v>2395</v>
      </c>
      <c r="D138" s="124">
        <v>43381</v>
      </c>
      <c r="E138" s="125">
        <v>162.9</v>
      </c>
      <c r="F138" s="126">
        <v>13</v>
      </c>
      <c r="G138" s="125">
        <v>162.9</v>
      </c>
      <c r="H138" s="126">
        <v>13</v>
      </c>
      <c r="I138" s="84" t="s">
        <v>1167</v>
      </c>
      <c r="J138" s="84" t="s">
        <v>1168</v>
      </c>
      <c r="K138" s="127">
        <v>13</v>
      </c>
      <c r="L138" s="127">
        <v>13</v>
      </c>
      <c r="M138" s="127">
        <v>6</v>
      </c>
      <c r="N138" s="127">
        <v>5</v>
      </c>
      <c r="O138" s="127">
        <v>1</v>
      </c>
      <c r="P138" s="128">
        <v>162.9</v>
      </c>
      <c r="Q138" s="128">
        <v>162.9</v>
      </c>
      <c r="R138" s="129"/>
      <c r="S138" s="151"/>
    </row>
    <row r="139" spans="1:19" ht="20.25" hidden="1" x14ac:dyDescent="0.25">
      <c r="A139" s="121">
        <v>74</v>
      </c>
      <c r="B139" s="122" t="s">
        <v>692</v>
      </c>
      <c r="C139" s="123">
        <v>1120</v>
      </c>
      <c r="D139" s="124">
        <v>44350</v>
      </c>
      <c r="E139" s="125">
        <v>2030.28</v>
      </c>
      <c r="F139" s="126">
        <v>138</v>
      </c>
      <c r="G139" s="125">
        <v>2030.28</v>
      </c>
      <c r="H139" s="126">
        <v>138</v>
      </c>
      <c r="I139" s="84" t="s">
        <v>1167</v>
      </c>
      <c r="J139" s="84" t="s">
        <v>1168</v>
      </c>
      <c r="K139" s="127">
        <v>138</v>
      </c>
      <c r="L139" s="127">
        <v>138</v>
      </c>
      <c r="M139" s="127">
        <v>58</v>
      </c>
      <c r="N139" s="127">
        <v>49</v>
      </c>
      <c r="O139" s="127">
        <v>9</v>
      </c>
      <c r="P139" s="128">
        <v>2030.28</v>
      </c>
      <c r="Q139" s="128">
        <v>2030.28</v>
      </c>
      <c r="R139" s="129"/>
      <c r="S139" s="151"/>
    </row>
    <row r="140" spans="1:19" ht="20.25" hidden="1" x14ac:dyDescent="0.25">
      <c r="A140" s="121">
        <v>75</v>
      </c>
      <c r="B140" s="122" t="s">
        <v>693</v>
      </c>
      <c r="C140" s="123">
        <v>840</v>
      </c>
      <c r="D140" s="124">
        <v>43607</v>
      </c>
      <c r="E140" s="125">
        <v>510.2</v>
      </c>
      <c r="F140" s="126">
        <v>27</v>
      </c>
      <c r="G140" s="125">
        <v>510.2</v>
      </c>
      <c r="H140" s="126">
        <v>27</v>
      </c>
      <c r="I140" s="84" t="s">
        <v>1167</v>
      </c>
      <c r="J140" s="84" t="s">
        <v>1168</v>
      </c>
      <c r="K140" s="127">
        <v>27</v>
      </c>
      <c r="L140" s="127">
        <v>27</v>
      </c>
      <c r="M140" s="127">
        <v>11</v>
      </c>
      <c r="N140" s="127">
        <v>10</v>
      </c>
      <c r="O140" s="127">
        <v>1</v>
      </c>
      <c r="P140" s="128">
        <v>510.2</v>
      </c>
      <c r="Q140" s="128">
        <v>510.2</v>
      </c>
      <c r="R140" s="129"/>
      <c r="S140" s="151"/>
    </row>
    <row r="141" spans="1:19" ht="20.25" hidden="1" x14ac:dyDescent="0.25">
      <c r="A141" s="121">
        <v>76</v>
      </c>
      <c r="B141" s="122" t="s">
        <v>694</v>
      </c>
      <c r="C141" s="123">
        <v>1751</v>
      </c>
      <c r="D141" s="124">
        <v>43760</v>
      </c>
      <c r="E141" s="125">
        <v>146.19999999999999</v>
      </c>
      <c r="F141" s="126">
        <v>8</v>
      </c>
      <c r="G141" s="125">
        <v>146.19999999999999</v>
      </c>
      <c r="H141" s="126">
        <v>8</v>
      </c>
      <c r="I141" s="84" t="s">
        <v>1167</v>
      </c>
      <c r="J141" s="84" t="s">
        <v>1168</v>
      </c>
      <c r="K141" s="127">
        <v>8</v>
      </c>
      <c r="L141" s="127">
        <v>8</v>
      </c>
      <c r="M141" s="127">
        <v>6</v>
      </c>
      <c r="N141" s="127">
        <v>5</v>
      </c>
      <c r="O141" s="127">
        <v>1</v>
      </c>
      <c r="P141" s="128">
        <v>146.19999999999999</v>
      </c>
      <c r="Q141" s="128">
        <v>146.19999999999999</v>
      </c>
      <c r="R141" s="129"/>
      <c r="S141" s="151"/>
    </row>
    <row r="142" spans="1:19" ht="20.25" hidden="1" x14ac:dyDescent="0.25">
      <c r="A142" s="121">
        <v>77</v>
      </c>
      <c r="B142" s="122" t="s">
        <v>695</v>
      </c>
      <c r="C142" s="123">
        <v>1027</v>
      </c>
      <c r="D142" s="124">
        <v>43218</v>
      </c>
      <c r="E142" s="125">
        <v>231.4</v>
      </c>
      <c r="F142" s="126">
        <v>12</v>
      </c>
      <c r="G142" s="125">
        <v>231.4</v>
      </c>
      <c r="H142" s="126">
        <v>12</v>
      </c>
      <c r="I142" s="84" t="s">
        <v>1167</v>
      </c>
      <c r="J142" s="84" t="s">
        <v>1168</v>
      </c>
      <c r="K142" s="127">
        <v>12</v>
      </c>
      <c r="L142" s="127">
        <v>12</v>
      </c>
      <c r="M142" s="127">
        <v>5</v>
      </c>
      <c r="N142" s="127">
        <v>5</v>
      </c>
      <c r="O142" s="127">
        <v>0</v>
      </c>
      <c r="P142" s="128">
        <v>231.4</v>
      </c>
      <c r="Q142" s="128">
        <v>231.4</v>
      </c>
      <c r="R142" s="129"/>
      <c r="S142" s="151"/>
    </row>
    <row r="143" spans="1:19" ht="20.25" hidden="1" x14ac:dyDescent="0.25">
      <c r="A143" s="121">
        <v>78</v>
      </c>
      <c r="B143" s="122" t="s">
        <v>696</v>
      </c>
      <c r="C143" s="123">
        <v>865</v>
      </c>
      <c r="D143" s="124">
        <v>43202</v>
      </c>
      <c r="E143" s="125">
        <v>606.52</v>
      </c>
      <c r="F143" s="126">
        <v>24</v>
      </c>
      <c r="G143" s="125">
        <v>606.52</v>
      </c>
      <c r="H143" s="126">
        <v>24</v>
      </c>
      <c r="I143" s="84" t="s">
        <v>1167</v>
      </c>
      <c r="J143" s="84" t="s">
        <v>1168</v>
      </c>
      <c r="K143" s="127">
        <v>24</v>
      </c>
      <c r="L143" s="127">
        <v>24</v>
      </c>
      <c r="M143" s="127">
        <v>16</v>
      </c>
      <c r="N143" s="127">
        <v>14</v>
      </c>
      <c r="O143" s="127">
        <v>2</v>
      </c>
      <c r="P143" s="128">
        <v>606.52</v>
      </c>
      <c r="Q143" s="128">
        <v>606.52</v>
      </c>
      <c r="R143" s="129"/>
      <c r="S143" s="151"/>
    </row>
    <row r="144" spans="1:19" ht="20.25" hidden="1" x14ac:dyDescent="0.25">
      <c r="A144" s="121">
        <v>79</v>
      </c>
      <c r="B144" s="122" t="s">
        <v>697</v>
      </c>
      <c r="C144" s="123">
        <v>1319</v>
      </c>
      <c r="D144" s="124">
        <v>43703</v>
      </c>
      <c r="E144" s="125">
        <v>612</v>
      </c>
      <c r="F144" s="126">
        <v>35</v>
      </c>
      <c r="G144" s="125">
        <v>612</v>
      </c>
      <c r="H144" s="126">
        <v>35</v>
      </c>
      <c r="I144" s="84" t="s">
        <v>1167</v>
      </c>
      <c r="J144" s="84" t="s">
        <v>1168</v>
      </c>
      <c r="K144" s="127">
        <v>35</v>
      </c>
      <c r="L144" s="127">
        <v>35</v>
      </c>
      <c r="M144" s="127">
        <v>16</v>
      </c>
      <c r="N144" s="127">
        <v>15</v>
      </c>
      <c r="O144" s="127">
        <v>1</v>
      </c>
      <c r="P144" s="128">
        <v>612</v>
      </c>
      <c r="Q144" s="128">
        <v>612</v>
      </c>
      <c r="R144" s="129"/>
      <c r="S144" s="151"/>
    </row>
    <row r="145" spans="1:19" ht="20.25" hidden="1" x14ac:dyDescent="0.25">
      <c r="A145" s="121">
        <v>80</v>
      </c>
      <c r="B145" s="122" t="s">
        <v>698</v>
      </c>
      <c r="C145" s="123">
        <v>1318</v>
      </c>
      <c r="D145" s="124">
        <v>43703</v>
      </c>
      <c r="E145" s="125">
        <v>630.79999999999995</v>
      </c>
      <c r="F145" s="126">
        <v>46</v>
      </c>
      <c r="G145" s="125">
        <v>630.4</v>
      </c>
      <c r="H145" s="126">
        <v>46</v>
      </c>
      <c r="I145" s="84" t="s">
        <v>1167</v>
      </c>
      <c r="J145" s="84" t="s">
        <v>1168</v>
      </c>
      <c r="K145" s="127">
        <v>46</v>
      </c>
      <c r="L145" s="127">
        <v>46</v>
      </c>
      <c r="M145" s="127">
        <v>16</v>
      </c>
      <c r="N145" s="127">
        <v>14</v>
      </c>
      <c r="O145" s="127">
        <v>2</v>
      </c>
      <c r="P145" s="128">
        <v>630.4</v>
      </c>
      <c r="Q145" s="128">
        <v>630.4</v>
      </c>
      <c r="R145" s="129"/>
      <c r="S145" s="151"/>
    </row>
    <row r="146" spans="1:19" ht="20.25" hidden="1" x14ac:dyDescent="0.25">
      <c r="A146" s="121">
        <v>81</v>
      </c>
      <c r="B146" s="122" t="s">
        <v>699</v>
      </c>
      <c r="C146" s="123">
        <v>2384</v>
      </c>
      <c r="D146" s="124">
        <v>43378</v>
      </c>
      <c r="E146" s="125">
        <v>2028.22</v>
      </c>
      <c r="F146" s="126">
        <v>187</v>
      </c>
      <c r="G146" s="125">
        <v>2028.22</v>
      </c>
      <c r="H146" s="126">
        <v>187</v>
      </c>
      <c r="I146" s="84" t="s">
        <v>1167</v>
      </c>
      <c r="J146" s="84" t="s">
        <v>1168</v>
      </c>
      <c r="K146" s="127">
        <v>187</v>
      </c>
      <c r="L146" s="127">
        <v>187</v>
      </c>
      <c r="M146" s="127">
        <v>80</v>
      </c>
      <c r="N146" s="127">
        <v>77</v>
      </c>
      <c r="O146" s="127">
        <v>3</v>
      </c>
      <c r="P146" s="128">
        <v>2028.22</v>
      </c>
      <c r="Q146" s="128">
        <v>2028.22</v>
      </c>
      <c r="R146" s="129"/>
      <c r="S146" s="151"/>
    </row>
    <row r="147" spans="1:19" ht="20.25" hidden="1" x14ac:dyDescent="0.25">
      <c r="A147" s="121">
        <v>82</v>
      </c>
      <c r="B147" s="122" t="s">
        <v>700</v>
      </c>
      <c r="C147" s="123">
        <v>1480</v>
      </c>
      <c r="D147" s="124">
        <v>44396</v>
      </c>
      <c r="E147" s="125">
        <v>94.7</v>
      </c>
      <c r="F147" s="126">
        <v>4</v>
      </c>
      <c r="G147" s="125">
        <v>94.7</v>
      </c>
      <c r="H147" s="126">
        <v>4</v>
      </c>
      <c r="I147" s="84" t="s">
        <v>1167</v>
      </c>
      <c r="J147" s="84" t="s">
        <v>1168</v>
      </c>
      <c r="K147" s="127">
        <v>4</v>
      </c>
      <c r="L147" s="127">
        <v>4</v>
      </c>
      <c r="M147" s="127">
        <v>2</v>
      </c>
      <c r="N147" s="127">
        <v>1</v>
      </c>
      <c r="O147" s="127">
        <v>1</v>
      </c>
      <c r="P147" s="128">
        <v>94.7</v>
      </c>
      <c r="Q147" s="128">
        <v>94.7</v>
      </c>
      <c r="R147" s="129"/>
      <c r="S147" s="151"/>
    </row>
    <row r="148" spans="1:19" ht="20.25" hidden="1" x14ac:dyDescent="0.25">
      <c r="A148" s="121">
        <v>83</v>
      </c>
      <c r="B148" s="122" t="s">
        <v>701</v>
      </c>
      <c r="C148" s="123">
        <v>1065</v>
      </c>
      <c r="D148" s="124">
        <v>43224</v>
      </c>
      <c r="E148" s="125">
        <v>1793.64</v>
      </c>
      <c r="F148" s="126">
        <v>132</v>
      </c>
      <c r="G148" s="125">
        <v>1793.64</v>
      </c>
      <c r="H148" s="126">
        <v>132</v>
      </c>
      <c r="I148" s="84" t="s">
        <v>1167</v>
      </c>
      <c r="J148" s="84" t="s">
        <v>1168</v>
      </c>
      <c r="K148" s="127">
        <v>132</v>
      </c>
      <c r="L148" s="127">
        <v>132</v>
      </c>
      <c r="M148" s="127">
        <v>62</v>
      </c>
      <c r="N148" s="127">
        <v>51</v>
      </c>
      <c r="O148" s="127">
        <v>11</v>
      </c>
      <c r="P148" s="128">
        <v>1793.64</v>
      </c>
      <c r="Q148" s="128">
        <v>1793.64</v>
      </c>
      <c r="R148" s="129"/>
      <c r="S148" s="151"/>
    </row>
    <row r="149" spans="1:19" ht="20.25" hidden="1" x14ac:dyDescent="0.25">
      <c r="A149" s="121">
        <v>84</v>
      </c>
      <c r="B149" s="122" t="s">
        <v>702</v>
      </c>
      <c r="C149" s="123">
        <v>1083</v>
      </c>
      <c r="D149" s="124">
        <v>42870</v>
      </c>
      <c r="E149" s="125">
        <v>185.8</v>
      </c>
      <c r="F149" s="126">
        <v>7</v>
      </c>
      <c r="G149" s="125">
        <v>185.8</v>
      </c>
      <c r="H149" s="126">
        <v>7</v>
      </c>
      <c r="I149" s="84" t="s">
        <v>1167</v>
      </c>
      <c r="J149" s="84" t="s">
        <v>1168</v>
      </c>
      <c r="K149" s="127">
        <v>7</v>
      </c>
      <c r="L149" s="127">
        <v>7</v>
      </c>
      <c r="M149" s="127">
        <v>4</v>
      </c>
      <c r="N149" s="127">
        <v>4</v>
      </c>
      <c r="O149" s="127">
        <v>0</v>
      </c>
      <c r="P149" s="128">
        <v>185.8</v>
      </c>
      <c r="Q149" s="128">
        <v>185.8</v>
      </c>
      <c r="R149" s="129"/>
      <c r="S149" s="151"/>
    </row>
    <row r="150" spans="1:19" ht="20.25" hidden="1" x14ac:dyDescent="0.25">
      <c r="A150" s="121">
        <v>85</v>
      </c>
      <c r="B150" s="122" t="s">
        <v>703</v>
      </c>
      <c r="C150" s="123">
        <v>2394</v>
      </c>
      <c r="D150" s="124">
        <v>43381</v>
      </c>
      <c r="E150" s="125">
        <v>268</v>
      </c>
      <c r="F150" s="126">
        <v>26</v>
      </c>
      <c r="G150" s="125">
        <v>268</v>
      </c>
      <c r="H150" s="126">
        <v>26</v>
      </c>
      <c r="I150" s="84" t="s">
        <v>1167</v>
      </c>
      <c r="J150" s="84" t="s">
        <v>1168</v>
      </c>
      <c r="K150" s="127">
        <v>26</v>
      </c>
      <c r="L150" s="127">
        <v>26</v>
      </c>
      <c r="M150" s="127">
        <v>7</v>
      </c>
      <c r="N150" s="127">
        <v>4</v>
      </c>
      <c r="O150" s="127">
        <v>3</v>
      </c>
      <c r="P150" s="128">
        <v>268</v>
      </c>
      <c r="Q150" s="128">
        <v>268</v>
      </c>
      <c r="R150" s="129"/>
      <c r="S150" s="151"/>
    </row>
    <row r="151" spans="1:19" ht="20.25" hidden="1" x14ac:dyDescent="0.25">
      <c r="A151" s="121">
        <v>86</v>
      </c>
      <c r="B151" s="122" t="s">
        <v>704</v>
      </c>
      <c r="C151" s="123">
        <v>86</v>
      </c>
      <c r="D151" s="124">
        <v>43861</v>
      </c>
      <c r="E151" s="125">
        <v>710.79</v>
      </c>
      <c r="F151" s="126">
        <v>46</v>
      </c>
      <c r="G151" s="125">
        <v>710.79</v>
      </c>
      <c r="H151" s="126">
        <v>46</v>
      </c>
      <c r="I151" s="84" t="s">
        <v>1167</v>
      </c>
      <c r="J151" s="84" t="s">
        <v>1168</v>
      </c>
      <c r="K151" s="127">
        <v>46</v>
      </c>
      <c r="L151" s="127">
        <v>46</v>
      </c>
      <c r="M151" s="127">
        <v>17</v>
      </c>
      <c r="N151" s="127">
        <v>13</v>
      </c>
      <c r="O151" s="127">
        <v>4</v>
      </c>
      <c r="P151" s="128">
        <v>710.79</v>
      </c>
      <c r="Q151" s="128">
        <v>710.79</v>
      </c>
      <c r="R151" s="129"/>
      <c r="S151" s="151"/>
    </row>
    <row r="152" spans="1:19" ht="20.25" hidden="1" x14ac:dyDescent="0.25">
      <c r="A152" s="121">
        <v>87</v>
      </c>
      <c r="B152" s="122" t="s">
        <v>705</v>
      </c>
      <c r="C152" s="123">
        <v>2333</v>
      </c>
      <c r="D152" s="124">
        <v>43825</v>
      </c>
      <c r="E152" s="125">
        <v>776.91</v>
      </c>
      <c r="F152" s="126">
        <v>47</v>
      </c>
      <c r="G152" s="125">
        <v>776.91</v>
      </c>
      <c r="H152" s="126">
        <v>47</v>
      </c>
      <c r="I152" s="84" t="s">
        <v>1167</v>
      </c>
      <c r="J152" s="84" t="s">
        <v>1168</v>
      </c>
      <c r="K152" s="127">
        <v>47</v>
      </c>
      <c r="L152" s="127">
        <v>47</v>
      </c>
      <c r="M152" s="127">
        <v>18</v>
      </c>
      <c r="N152" s="127">
        <v>12</v>
      </c>
      <c r="O152" s="127">
        <v>6</v>
      </c>
      <c r="P152" s="128">
        <v>776.91</v>
      </c>
      <c r="Q152" s="128">
        <v>776.91</v>
      </c>
      <c r="R152" s="129"/>
      <c r="S152" s="151"/>
    </row>
    <row r="153" spans="1:19" ht="20.25" hidden="1" x14ac:dyDescent="0.25">
      <c r="A153" s="121">
        <v>88</v>
      </c>
      <c r="B153" s="122" t="s">
        <v>706</v>
      </c>
      <c r="C153" s="123">
        <v>1752</v>
      </c>
      <c r="D153" s="124">
        <v>43760</v>
      </c>
      <c r="E153" s="125">
        <v>740.51</v>
      </c>
      <c r="F153" s="126">
        <v>35</v>
      </c>
      <c r="G153" s="125">
        <v>740.51</v>
      </c>
      <c r="H153" s="126">
        <v>35</v>
      </c>
      <c r="I153" s="84" t="s">
        <v>1167</v>
      </c>
      <c r="J153" s="84" t="s">
        <v>1168</v>
      </c>
      <c r="K153" s="127">
        <v>35</v>
      </c>
      <c r="L153" s="127">
        <v>35</v>
      </c>
      <c r="M153" s="127">
        <v>17</v>
      </c>
      <c r="N153" s="127">
        <v>14</v>
      </c>
      <c r="O153" s="127">
        <v>3</v>
      </c>
      <c r="P153" s="128">
        <v>740.51</v>
      </c>
      <c r="Q153" s="128">
        <v>740.51</v>
      </c>
      <c r="R153" s="129"/>
      <c r="S153" s="151"/>
    </row>
    <row r="154" spans="1:19" ht="20.25" hidden="1" x14ac:dyDescent="0.25">
      <c r="A154" s="121">
        <v>89</v>
      </c>
      <c r="B154" s="122" t="s">
        <v>707</v>
      </c>
      <c r="C154" s="123">
        <v>87</v>
      </c>
      <c r="D154" s="124">
        <v>43861</v>
      </c>
      <c r="E154" s="125">
        <v>470.4</v>
      </c>
      <c r="F154" s="126">
        <v>26</v>
      </c>
      <c r="G154" s="125">
        <v>470.4</v>
      </c>
      <c r="H154" s="126">
        <v>26</v>
      </c>
      <c r="I154" s="84" t="s">
        <v>1167</v>
      </c>
      <c r="J154" s="84" t="s">
        <v>1168</v>
      </c>
      <c r="K154" s="127">
        <v>26</v>
      </c>
      <c r="L154" s="127">
        <v>26</v>
      </c>
      <c r="M154" s="127">
        <v>12</v>
      </c>
      <c r="N154" s="127">
        <v>7</v>
      </c>
      <c r="O154" s="127">
        <v>5</v>
      </c>
      <c r="P154" s="128">
        <v>470.4</v>
      </c>
      <c r="Q154" s="128">
        <v>470.4</v>
      </c>
      <c r="R154" s="129"/>
      <c r="S154" s="151"/>
    </row>
    <row r="155" spans="1:19" ht="20.25" hidden="1" x14ac:dyDescent="0.25">
      <c r="A155" s="121">
        <v>90</v>
      </c>
      <c r="B155" s="122" t="s">
        <v>708</v>
      </c>
      <c r="C155" s="123">
        <v>2042</v>
      </c>
      <c r="D155" s="124">
        <v>43802</v>
      </c>
      <c r="E155" s="125">
        <v>885.7</v>
      </c>
      <c r="F155" s="126">
        <v>44</v>
      </c>
      <c r="G155" s="125">
        <v>885.7</v>
      </c>
      <c r="H155" s="126">
        <v>44</v>
      </c>
      <c r="I155" s="84" t="s">
        <v>1167</v>
      </c>
      <c r="J155" s="84" t="s">
        <v>1168</v>
      </c>
      <c r="K155" s="127">
        <v>44</v>
      </c>
      <c r="L155" s="127">
        <v>44</v>
      </c>
      <c r="M155" s="127">
        <v>14</v>
      </c>
      <c r="N155" s="127">
        <v>6</v>
      </c>
      <c r="O155" s="127">
        <v>8</v>
      </c>
      <c r="P155" s="128">
        <v>885.7</v>
      </c>
      <c r="Q155" s="128">
        <v>885.7</v>
      </c>
      <c r="R155" s="129"/>
      <c r="S155" s="151"/>
    </row>
    <row r="156" spans="1:19" ht="20.25" hidden="1" x14ac:dyDescent="0.25">
      <c r="A156" s="121">
        <v>91</v>
      </c>
      <c r="B156" s="122" t="s">
        <v>709</v>
      </c>
      <c r="C156" s="123">
        <v>899</v>
      </c>
      <c r="D156" s="124">
        <v>44001</v>
      </c>
      <c r="E156" s="125">
        <v>989.33</v>
      </c>
      <c r="F156" s="126">
        <v>67</v>
      </c>
      <c r="G156" s="125">
        <v>989.33</v>
      </c>
      <c r="H156" s="126">
        <v>67</v>
      </c>
      <c r="I156" s="84" t="s">
        <v>1167</v>
      </c>
      <c r="J156" s="84" t="s">
        <v>1168</v>
      </c>
      <c r="K156" s="127">
        <v>67</v>
      </c>
      <c r="L156" s="127">
        <v>67</v>
      </c>
      <c r="M156" s="127">
        <v>21</v>
      </c>
      <c r="N156" s="127">
        <v>16</v>
      </c>
      <c r="O156" s="127">
        <v>5</v>
      </c>
      <c r="P156" s="128">
        <v>989.33</v>
      </c>
      <c r="Q156" s="128">
        <v>989.33</v>
      </c>
      <c r="R156" s="129"/>
      <c r="S156" s="151"/>
    </row>
    <row r="157" spans="1:19" ht="20.25" hidden="1" x14ac:dyDescent="0.25">
      <c r="A157" s="121">
        <v>92</v>
      </c>
      <c r="B157" s="122" t="s">
        <v>710</v>
      </c>
      <c r="C157" s="123">
        <v>775</v>
      </c>
      <c r="D157" s="124">
        <v>43980</v>
      </c>
      <c r="E157" s="125">
        <v>906.17</v>
      </c>
      <c r="F157" s="126">
        <v>55</v>
      </c>
      <c r="G157" s="125">
        <v>906.17</v>
      </c>
      <c r="H157" s="126">
        <v>55</v>
      </c>
      <c r="I157" s="84" t="s">
        <v>1167</v>
      </c>
      <c r="J157" s="84" t="s">
        <v>1168</v>
      </c>
      <c r="K157" s="127">
        <v>55</v>
      </c>
      <c r="L157" s="127">
        <v>55</v>
      </c>
      <c r="M157" s="127">
        <v>18</v>
      </c>
      <c r="N157" s="127">
        <v>13</v>
      </c>
      <c r="O157" s="127">
        <v>5</v>
      </c>
      <c r="P157" s="128">
        <v>906.17</v>
      </c>
      <c r="Q157" s="128">
        <v>906.17</v>
      </c>
      <c r="R157" s="129"/>
      <c r="S157" s="151"/>
    </row>
    <row r="158" spans="1:19" ht="20.25" hidden="1" x14ac:dyDescent="0.25">
      <c r="A158" s="121">
        <v>93</v>
      </c>
      <c r="B158" s="122" t="s">
        <v>711</v>
      </c>
      <c r="C158" s="123">
        <v>1753</v>
      </c>
      <c r="D158" s="124">
        <v>43760</v>
      </c>
      <c r="E158" s="125">
        <v>641.30999999999995</v>
      </c>
      <c r="F158" s="126">
        <v>41</v>
      </c>
      <c r="G158" s="125">
        <v>641.91</v>
      </c>
      <c r="H158" s="126">
        <v>41</v>
      </c>
      <c r="I158" s="84" t="s">
        <v>1167</v>
      </c>
      <c r="J158" s="84" t="s">
        <v>1168</v>
      </c>
      <c r="K158" s="127">
        <v>41</v>
      </c>
      <c r="L158" s="127">
        <v>41</v>
      </c>
      <c r="M158" s="127">
        <v>14</v>
      </c>
      <c r="N158" s="127">
        <v>13</v>
      </c>
      <c r="O158" s="127">
        <v>1</v>
      </c>
      <c r="P158" s="128">
        <v>641.91</v>
      </c>
      <c r="Q158" s="128">
        <v>641.91</v>
      </c>
      <c r="R158" s="129"/>
      <c r="S158" s="151"/>
    </row>
    <row r="159" spans="1:19" ht="20.25" hidden="1" x14ac:dyDescent="0.25">
      <c r="A159" s="121">
        <v>94</v>
      </c>
      <c r="B159" s="122" t="s">
        <v>712</v>
      </c>
      <c r="C159" s="123">
        <v>1754</v>
      </c>
      <c r="D159" s="124">
        <v>43760</v>
      </c>
      <c r="E159" s="125">
        <v>1040.1199999999999</v>
      </c>
      <c r="F159" s="126">
        <v>72</v>
      </c>
      <c r="G159" s="125">
        <v>1041.06</v>
      </c>
      <c r="H159" s="126">
        <v>72</v>
      </c>
      <c r="I159" s="84" t="s">
        <v>1167</v>
      </c>
      <c r="J159" s="84" t="s">
        <v>1168</v>
      </c>
      <c r="K159" s="127">
        <v>72</v>
      </c>
      <c r="L159" s="127">
        <v>72</v>
      </c>
      <c r="M159" s="127">
        <v>25</v>
      </c>
      <c r="N159" s="127">
        <v>19</v>
      </c>
      <c r="O159" s="127">
        <v>6</v>
      </c>
      <c r="P159" s="128">
        <v>1041.06</v>
      </c>
      <c r="Q159" s="128">
        <v>1041.06</v>
      </c>
      <c r="R159" s="129"/>
      <c r="S159" s="151"/>
    </row>
    <row r="160" spans="1:19" ht="20.25" hidden="1" x14ac:dyDescent="0.25">
      <c r="A160" s="121">
        <v>95</v>
      </c>
      <c r="B160" s="122" t="s">
        <v>713</v>
      </c>
      <c r="C160" s="123">
        <v>1755</v>
      </c>
      <c r="D160" s="124">
        <v>43760</v>
      </c>
      <c r="E160" s="125">
        <v>597.42999999999995</v>
      </c>
      <c r="F160" s="126">
        <v>34</v>
      </c>
      <c r="G160" s="125">
        <v>597.11</v>
      </c>
      <c r="H160" s="126">
        <v>34</v>
      </c>
      <c r="I160" s="84" t="s">
        <v>1167</v>
      </c>
      <c r="J160" s="84" t="s">
        <v>1168</v>
      </c>
      <c r="K160" s="127">
        <v>34</v>
      </c>
      <c r="L160" s="127">
        <v>34</v>
      </c>
      <c r="M160" s="127">
        <v>15</v>
      </c>
      <c r="N160" s="127">
        <v>12</v>
      </c>
      <c r="O160" s="127">
        <v>3</v>
      </c>
      <c r="P160" s="128">
        <v>597.11</v>
      </c>
      <c r="Q160" s="128">
        <v>597.11</v>
      </c>
      <c r="R160" s="129"/>
      <c r="S160" s="151"/>
    </row>
    <row r="161" spans="1:19" ht="20.25" hidden="1" x14ac:dyDescent="0.25">
      <c r="A161" s="121">
        <v>96</v>
      </c>
      <c r="B161" s="122" t="s">
        <v>714</v>
      </c>
      <c r="C161" s="123">
        <v>2044</v>
      </c>
      <c r="D161" s="124">
        <v>43802</v>
      </c>
      <c r="E161" s="125">
        <v>105.2</v>
      </c>
      <c r="F161" s="126">
        <v>5</v>
      </c>
      <c r="G161" s="125">
        <v>105.2</v>
      </c>
      <c r="H161" s="126">
        <v>5</v>
      </c>
      <c r="I161" s="84" t="s">
        <v>1167</v>
      </c>
      <c r="J161" s="84" t="s">
        <v>1168</v>
      </c>
      <c r="K161" s="127">
        <v>5</v>
      </c>
      <c r="L161" s="127">
        <v>5</v>
      </c>
      <c r="M161" s="127">
        <v>2</v>
      </c>
      <c r="N161" s="127">
        <v>2</v>
      </c>
      <c r="O161" s="127">
        <v>0</v>
      </c>
      <c r="P161" s="128">
        <v>105.2</v>
      </c>
      <c r="Q161" s="128">
        <v>105.2</v>
      </c>
      <c r="R161" s="129"/>
      <c r="S161" s="151"/>
    </row>
    <row r="162" spans="1:19" ht="20.25" hidden="1" x14ac:dyDescent="0.25">
      <c r="A162" s="121">
        <v>97</v>
      </c>
      <c r="B162" s="122" t="s">
        <v>715</v>
      </c>
      <c r="C162" s="123">
        <v>308</v>
      </c>
      <c r="D162" s="124">
        <v>43523</v>
      </c>
      <c r="E162" s="125">
        <v>722.4</v>
      </c>
      <c r="F162" s="126">
        <v>27</v>
      </c>
      <c r="G162" s="125">
        <v>722.4</v>
      </c>
      <c r="H162" s="126">
        <v>27</v>
      </c>
      <c r="I162" s="84" t="s">
        <v>1167</v>
      </c>
      <c r="J162" s="84" t="s">
        <v>1168</v>
      </c>
      <c r="K162" s="127">
        <v>27</v>
      </c>
      <c r="L162" s="127">
        <v>27</v>
      </c>
      <c r="M162" s="127">
        <v>16</v>
      </c>
      <c r="N162" s="127">
        <v>13</v>
      </c>
      <c r="O162" s="127">
        <v>3</v>
      </c>
      <c r="P162" s="128">
        <v>722.4</v>
      </c>
      <c r="Q162" s="128">
        <v>722.4</v>
      </c>
      <c r="R162" s="129"/>
      <c r="S162" s="151"/>
    </row>
    <row r="163" spans="1:19" ht="20.25" hidden="1" x14ac:dyDescent="0.25">
      <c r="A163" s="121">
        <v>98</v>
      </c>
      <c r="B163" s="122" t="s">
        <v>716</v>
      </c>
      <c r="C163" s="123">
        <v>2043</v>
      </c>
      <c r="D163" s="124">
        <v>43802</v>
      </c>
      <c r="E163" s="125">
        <v>46</v>
      </c>
      <c r="F163" s="126">
        <v>3</v>
      </c>
      <c r="G163" s="125">
        <v>46</v>
      </c>
      <c r="H163" s="126">
        <v>3</v>
      </c>
      <c r="I163" s="84" t="s">
        <v>1167</v>
      </c>
      <c r="J163" s="84" t="s">
        <v>1168</v>
      </c>
      <c r="K163" s="127">
        <v>3</v>
      </c>
      <c r="L163" s="127">
        <v>3</v>
      </c>
      <c r="M163" s="127">
        <v>2</v>
      </c>
      <c r="N163" s="127">
        <v>0</v>
      </c>
      <c r="O163" s="127">
        <v>2</v>
      </c>
      <c r="P163" s="128">
        <v>46</v>
      </c>
      <c r="Q163" s="128">
        <v>46</v>
      </c>
      <c r="R163" s="129"/>
      <c r="S163" s="151"/>
    </row>
    <row r="164" spans="1:19" ht="20.25" hidden="1" x14ac:dyDescent="0.25">
      <c r="A164" s="121">
        <v>99</v>
      </c>
      <c r="B164" s="122" t="s">
        <v>717</v>
      </c>
      <c r="C164" s="123">
        <v>1079</v>
      </c>
      <c r="D164" s="124">
        <v>44034</v>
      </c>
      <c r="E164" s="125">
        <v>53.6</v>
      </c>
      <c r="F164" s="126">
        <v>2</v>
      </c>
      <c r="G164" s="125">
        <v>53.6</v>
      </c>
      <c r="H164" s="126">
        <v>2</v>
      </c>
      <c r="I164" s="84" t="s">
        <v>1167</v>
      </c>
      <c r="J164" s="84" t="s">
        <v>1168</v>
      </c>
      <c r="K164" s="127">
        <v>2</v>
      </c>
      <c r="L164" s="127">
        <v>2</v>
      </c>
      <c r="M164" s="127">
        <v>2</v>
      </c>
      <c r="N164" s="127">
        <v>1</v>
      </c>
      <c r="O164" s="127">
        <v>1</v>
      </c>
      <c r="P164" s="128">
        <v>53.6</v>
      </c>
      <c r="Q164" s="128">
        <v>53.6</v>
      </c>
      <c r="R164" s="129"/>
      <c r="S164" s="151"/>
    </row>
    <row r="165" spans="1:19" ht="20.25" hidden="1" x14ac:dyDescent="0.25">
      <c r="A165" s="121">
        <v>100</v>
      </c>
      <c r="B165" s="122" t="s">
        <v>718</v>
      </c>
      <c r="C165" s="123">
        <v>1546</v>
      </c>
      <c r="D165" s="124">
        <v>43728</v>
      </c>
      <c r="E165" s="125">
        <v>196.6</v>
      </c>
      <c r="F165" s="126">
        <v>17</v>
      </c>
      <c r="G165" s="125">
        <v>196.6</v>
      </c>
      <c r="H165" s="126">
        <v>17</v>
      </c>
      <c r="I165" s="84" t="s">
        <v>1167</v>
      </c>
      <c r="J165" s="84" t="s">
        <v>1168</v>
      </c>
      <c r="K165" s="127">
        <v>17</v>
      </c>
      <c r="L165" s="127">
        <v>17</v>
      </c>
      <c r="M165" s="127">
        <v>7</v>
      </c>
      <c r="N165" s="127">
        <v>6</v>
      </c>
      <c r="O165" s="127">
        <v>1</v>
      </c>
      <c r="P165" s="128">
        <v>196.6</v>
      </c>
      <c r="Q165" s="128">
        <v>196.6</v>
      </c>
      <c r="R165" s="129"/>
      <c r="S165" s="151"/>
    </row>
    <row r="166" spans="1:19" ht="20.25" hidden="1" x14ac:dyDescent="0.25">
      <c r="A166" s="121">
        <v>101</v>
      </c>
      <c r="B166" s="122" t="s">
        <v>719</v>
      </c>
      <c r="C166" s="123">
        <v>1756</v>
      </c>
      <c r="D166" s="124">
        <v>43760</v>
      </c>
      <c r="E166" s="125">
        <v>205.6</v>
      </c>
      <c r="F166" s="126">
        <v>10</v>
      </c>
      <c r="G166" s="125">
        <v>205.6</v>
      </c>
      <c r="H166" s="126">
        <v>10</v>
      </c>
      <c r="I166" s="84" t="s">
        <v>1167</v>
      </c>
      <c r="J166" s="84" t="s">
        <v>1168</v>
      </c>
      <c r="K166" s="127">
        <v>10</v>
      </c>
      <c r="L166" s="127">
        <v>10</v>
      </c>
      <c r="M166" s="127">
        <v>6</v>
      </c>
      <c r="N166" s="127">
        <v>6</v>
      </c>
      <c r="O166" s="127">
        <v>0</v>
      </c>
      <c r="P166" s="128">
        <v>205.6</v>
      </c>
      <c r="Q166" s="128">
        <v>205.6</v>
      </c>
      <c r="R166" s="129"/>
      <c r="S166" s="151"/>
    </row>
    <row r="167" spans="1:19" ht="20.25" hidden="1" x14ac:dyDescent="0.25">
      <c r="A167" s="121">
        <v>102</v>
      </c>
      <c r="B167" s="122" t="s">
        <v>720</v>
      </c>
      <c r="C167" s="123">
        <v>307</v>
      </c>
      <c r="D167" s="124">
        <v>43523</v>
      </c>
      <c r="E167" s="125">
        <v>625.5</v>
      </c>
      <c r="F167" s="126">
        <v>32</v>
      </c>
      <c r="G167" s="125">
        <v>625.5</v>
      </c>
      <c r="H167" s="126">
        <v>32</v>
      </c>
      <c r="I167" s="84" t="s">
        <v>1167</v>
      </c>
      <c r="J167" s="84" t="s">
        <v>1168</v>
      </c>
      <c r="K167" s="127">
        <v>32</v>
      </c>
      <c r="L167" s="127">
        <v>32</v>
      </c>
      <c r="M167" s="127">
        <v>15</v>
      </c>
      <c r="N167" s="127">
        <v>11</v>
      </c>
      <c r="O167" s="127">
        <v>4</v>
      </c>
      <c r="P167" s="128">
        <v>625.5</v>
      </c>
      <c r="Q167" s="128">
        <v>625.5</v>
      </c>
      <c r="R167" s="129"/>
      <c r="S167" s="151"/>
    </row>
    <row r="168" spans="1:19" s="116" customFormat="1" ht="20.25" hidden="1" customHeight="1" x14ac:dyDescent="0.25">
      <c r="A168" s="219" t="s">
        <v>1823</v>
      </c>
      <c r="B168" s="209"/>
      <c r="C168" s="117"/>
      <c r="D168" s="117"/>
      <c r="E168" s="131">
        <f>SUM(E169:E184)</f>
        <v>7159.02</v>
      </c>
      <c r="F168" s="132">
        <f t="shared" ref="F168:S168" si="22">SUM(F169:F184)</f>
        <v>450</v>
      </c>
      <c r="G168" s="118">
        <f t="shared" si="22"/>
        <v>7159.02</v>
      </c>
      <c r="H168" s="113">
        <f t="shared" si="22"/>
        <v>450</v>
      </c>
      <c r="I168" s="113"/>
      <c r="J168" s="113"/>
      <c r="K168" s="114">
        <f t="shared" ref="K168:P168" si="23">SUM(K169:K184)</f>
        <v>450</v>
      </c>
      <c r="L168" s="114">
        <f t="shared" si="23"/>
        <v>450</v>
      </c>
      <c r="M168" s="115">
        <v>169</v>
      </c>
      <c r="N168" s="115">
        <v>102</v>
      </c>
      <c r="O168" s="115">
        <v>67</v>
      </c>
      <c r="P168" s="107">
        <f t="shared" si="23"/>
        <v>7159.02</v>
      </c>
      <c r="Q168" s="107">
        <f t="shared" si="22"/>
        <v>7159.02</v>
      </c>
      <c r="R168" s="119">
        <f t="shared" si="22"/>
        <v>0</v>
      </c>
      <c r="S168" s="150">
        <f t="shared" si="22"/>
        <v>0</v>
      </c>
    </row>
    <row r="169" spans="1:19" ht="20.25" hidden="1" x14ac:dyDescent="0.25">
      <c r="A169" s="121">
        <v>1</v>
      </c>
      <c r="B169" s="122" t="s">
        <v>850</v>
      </c>
      <c r="C169" s="123" t="s">
        <v>851</v>
      </c>
      <c r="D169" s="124">
        <v>44039</v>
      </c>
      <c r="E169" s="125">
        <v>458.25</v>
      </c>
      <c r="F169" s="126">
        <v>35</v>
      </c>
      <c r="G169" s="125">
        <v>458.25</v>
      </c>
      <c r="H169" s="126">
        <v>35</v>
      </c>
      <c r="I169" s="84" t="s">
        <v>1166</v>
      </c>
      <c r="J169" s="84" t="s">
        <v>1167</v>
      </c>
      <c r="K169" s="127">
        <v>35</v>
      </c>
      <c r="L169" s="127">
        <v>35</v>
      </c>
      <c r="M169" s="127">
        <v>12</v>
      </c>
      <c r="N169" s="127">
        <v>9</v>
      </c>
      <c r="O169" s="127">
        <v>3</v>
      </c>
      <c r="P169" s="128">
        <v>458.25</v>
      </c>
      <c r="Q169" s="128">
        <v>458.25</v>
      </c>
      <c r="R169" s="129"/>
      <c r="S169" s="151"/>
    </row>
    <row r="170" spans="1:19" ht="20.25" hidden="1" x14ac:dyDescent="0.25">
      <c r="A170" s="121">
        <v>2</v>
      </c>
      <c r="B170" s="122" t="s">
        <v>859</v>
      </c>
      <c r="C170" s="123" t="s">
        <v>841</v>
      </c>
      <c r="D170" s="124">
        <v>43460</v>
      </c>
      <c r="E170" s="125">
        <v>415.2</v>
      </c>
      <c r="F170" s="126">
        <v>26</v>
      </c>
      <c r="G170" s="125">
        <v>415.2</v>
      </c>
      <c r="H170" s="126">
        <v>26</v>
      </c>
      <c r="I170" s="84" t="s">
        <v>1166</v>
      </c>
      <c r="J170" s="84" t="s">
        <v>1167</v>
      </c>
      <c r="K170" s="127">
        <v>26</v>
      </c>
      <c r="L170" s="127">
        <v>26</v>
      </c>
      <c r="M170" s="127">
        <v>12</v>
      </c>
      <c r="N170" s="127">
        <v>10</v>
      </c>
      <c r="O170" s="127">
        <v>2</v>
      </c>
      <c r="P170" s="128">
        <v>415.2</v>
      </c>
      <c r="Q170" s="128">
        <v>415.2</v>
      </c>
      <c r="R170" s="129"/>
      <c r="S170" s="151"/>
    </row>
    <row r="171" spans="1:19" ht="20.25" hidden="1" x14ac:dyDescent="0.25">
      <c r="A171" s="121">
        <v>3</v>
      </c>
      <c r="B171" s="122" t="s">
        <v>860</v>
      </c>
      <c r="C171" s="123" t="s">
        <v>861</v>
      </c>
      <c r="D171" s="124">
        <v>43896</v>
      </c>
      <c r="E171" s="125">
        <v>379.6</v>
      </c>
      <c r="F171" s="126">
        <v>24</v>
      </c>
      <c r="G171" s="125">
        <v>379.6</v>
      </c>
      <c r="H171" s="126">
        <v>24</v>
      </c>
      <c r="I171" s="84" t="s">
        <v>1166</v>
      </c>
      <c r="J171" s="84" t="s">
        <v>1167</v>
      </c>
      <c r="K171" s="127">
        <v>24</v>
      </c>
      <c r="L171" s="127">
        <v>24</v>
      </c>
      <c r="M171" s="127">
        <v>11</v>
      </c>
      <c r="N171" s="127">
        <v>9</v>
      </c>
      <c r="O171" s="127">
        <v>2</v>
      </c>
      <c r="P171" s="128">
        <v>379.6</v>
      </c>
      <c r="Q171" s="128">
        <v>379.6</v>
      </c>
      <c r="R171" s="129"/>
      <c r="S171" s="151"/>
    </row>
    <row r="172" spans="1:19" ht="20.25" hidden="1" x14ac:dyDescent="0.25">
      <c r="A172" s="121">
        <v>4</v>
      </c>
      <c r="B172" s="122" t="s">
        <v>862</v>
      </c>
      <c r="C172" s="123" t="s">
        <v>841</v>
      </c>
      <c r="D172" s="124">
        <v>43460</v>
      </c>
      <c r="E172" s="125">
        <v>378.9</v>
      </c>
      <c r="F172" s="126">
        <v>29</v>
      </c>
      <c r="G172" s="125">
        <v>378.9</v>
      </c>
      <c r="H172" s="126">
        <v>29</v>
      </c>
      <c r="I172" s="84" t="s">
        <v>1166</v>
      </c>
      <c r="J172" s="84" t="s">
        <v>1167</v>
      </c>
      <c r="K172" s="127">
        <v>29</v>
      </c>
      <c r="L172" s="127">
        <v>29</v>
      </c>
      <c r="M172" s="127">
        <v>8</v>
      </c>
      <c r="N172" s="127">
        <v>2</v>
      </c>
      <c r="O172" s="127">
        <v>6</v>
      </c>
      <c r="P172" s="128">
        <v>378.9</v>
      </c>
      <c r="Q172" s="128">
        <v>378.9</v>
      </c>
      <c r="R172" s="129"/>
      <c r="S172" s="151"/>
    </row>
    <row r="173" spans="1:19" ht="20.25" hidden="1" x14ac:dyDescent="0.25">
      <c r="A173" s="121">
        <v>5</v>
      </c>
      <c r="B173" s="122" t="s">
        <v>863</v>
      </c>
      <c r="C173" s="123" t="s">
        <v>841</v>
      </c>
      <c r="D173" s="124">
        <v>43460</v>
      </c>
      <c r="E173" s="125">
        <v>415.6</v>
      </c>
      <c r="F173" s="126">
        <v>22</v>
      </c>
      <c r="G173" s="125">
        <v>415.6</v>
      </c>
      <c r="H173" s="126">
        <v>22</v>
      </c>
      <c r="I173" s="84" t="s">
        <v>1166</v>
      </c>
      <c r="J173" s="84" t="s">
        <v>1167</v>
      </c>
      <c r="K173" s="127">
        <v>22</v>
      </c>
      <c r="L173" s="127">
        <v>22</v>
      </c>
      <c r="M173" s="127">
        <v>11</v>
      </c>
      <c r="N173" s="127">
        <v>7</v>
      </c>
      <c r="O173" s="127">
        <v>4</v>
      </c>
      <c r="P173" s="128">
        <v>415.6</v>
      </c>
      <c r="Q173" s="128">
        <v>415.6</v>
      </c>
      <c r="R173" s="129"/>
      <c r="S173" s="151"/>
    </row>
    <row r="174" spans="1:19" ht="20.25" hidden="1" x14ac:dyDescent="0.25">
      <c r="A174" s="121">
        <v>6</v>
      </c>
      <c r="B174" s="122" t="s">
        <v>864</v>
      </c>
      <c r="C174" s="123" t="s">
        <v>841</v>
      </c>
      <c r="D174" s="124">
        <v>43460</v>
      </c>
      <c r="E174" s="125">
        <v>411.2</v>
      </c>
      <c r="F174" s="126">
        <v>20</v>
      </c>
      <c r="G174" s="125">
        <v>411.2</v>
      </c>
      <c r="H174" s="126">
        <v>20</v>
      </c>
      <c r="I174" s="84" t="s">
        <v>1166</v>
      </c>
      <c r="J174" s="84" t="s">
        <v>1167</v>
      </c>
      <c r="K174" s="127">
        <v>20</v>
      </c>
      <c r="L174" s="127">
        <v>20</v>
      </c>
      <c r="M174" s="127">
        <v>8</v>
      </c>
      <c r="N174" s="127">
        <v>7</v>
      </c>
      <c r="O174" s="127">
        <v>1</v>
      </c>
      <c r="P174" s="128">
        <v>411.2</v>
      </c>
      <c r="Q174" s="128">
        <v>411.2</v>
      </c>
      <c r="R174" s="129"/>
      <c r="S174" s="151"/>
    </row>
    <row r="175" spans="1:19" ht="20.25" hidden="1" x14ac:dyDescent="0.25">
      <c r="A175" s="121">
        <v>7</v>
      </c>
      <c r="B175" s="122" t="s">
        <v>865</v>
      </c>
      <c r="C175" s="123" t="s">
        <v>866</v>
      </c>
      <c r="D175" s="124">
        <v>43460</v>
      </c>
      <c r="E175" s="125">
        <v>820.29</v>
      </c>
      <c r="F175" s="126">
        <v>75</v>
      </c>
      <c r="G175" s="125">
        <v>820.29</v>
      </c>
      <c r="H175" s="126">
        <v>75</v>
      </c>
      <c r="I175" s="84" t="s">
        <v>1166</v>
      </c>
      <c r="J175" s="84" t="s">
        <v>1167</v>
      </c>
      <c r="K175" s="127">
        <v>75</v>
      </c>
      <c r="L175" s="127">
        <v>75</v>
      </c>
      <c r="M175" s="127">
        <v>19</v>
      </c>
      <c r="N175" s="127">
        <v>3</v>
      </c>
      <c r="O175" s="127">
        <v>16</v>
      </c>
      <c r="P175" s="128">
        <v>820.29</v>
      </c>
      <c r="Q175" s="128">
        <v>820.29</v>
      </c>
      <c r="R175" s="129"/>
      <c r="S175" s="151"/>
    </row>
    <row r="176" spans="1:19" ht="20.25" hidden="1" x14ac:dyDescent="0.25">
      <c r="A176" s="121">
        <v>8</v>
      </c>
      <c r="B176" s="122" t="s">
        <v>868</v>
      </c>
      <c r="C176" s="123" t="s">
        <v>839</v>
      </c>
      <c r="D176" s="124">
        <v>43140</v>
      </c>
      <c r="E176" s="125">
        <v>199</v>
      </c>
      <c r="F176" s="126">
        <v>14</v>
      </c>
      <c r="G176" s="125">
        <v>199</v>
      </c>
      <c r="H176" s="126">
        <v>14</v>
      </c>
      <c r="I176" s="84" t="s">
        <v>1166</v>
      </c>
      <c r="J176" s="84" t="s">
        <v>1167</v>
      </c>
      <c r="K176" s="127">
        <v>14</v>
      </c>
      <c r="L176" s="127">
        <v>14</v>
      </c>
      <c r="M176" s="127">
        <v>4</v>
      </c>
      <c r="N176" s="127">
        <v>0</v>
      </c>
      <c r="O176" s="127">
        <v>4</v>
      </c>
      <c r="P176" s="128">
        <v>199</v>
      </c>
      <c r="Q176" s="128">
        <v>199</v>
      </c>
      <c r="R176" s="129"/>
      <c r="S176" s="151"/>
    </row>
    <row r="177" spans="1:19" ht="20.25" hidden="1" x14ac:dyDescent="0.25">
      <c r="A177" s="121">
        <v>9</v>
      </c>
      <c r="B177" s="122" t="s">
        <v>872</v>
      </c>
      <c r="C177" s="123" t="s">
        <v>839</v>
      </c>
      <c r="D177" s="124">
        <v>43140</v>
      </c>
      <c r="E177" s="125">
        <v>411.5</v>
      </c>
      <c r="F177" s="126">
        <v>23</v>
      </c>
      <c r="G177" s="125">
        <v>411.5</v>
      </c>
      <c r="H177" s="126">
        <v>23</v>
      </c>
      <c r="I177" s="84" t="s">
        <v>1166</v>
      </c>
      <c r="J177" s="84" t="s">
        <v>1167</v>
      </c>
      <c r="K177" s="127">
        <v>23</v>
      </c>
      <c r="L177" s="127">
        <v>23</v>
      </c>
      <c r="M177" s="127">
        <v>8</v>
      </c>
      <c r="N177" s="127">
        <v>6</v>
      </c>
      <c r="O177" s="127">
        <v>2</v>
      </c>
      <c r="P177" s="128">
        <v>411.5</v>
      </c>
      <c r="Q177" s="128">
        <v>411.5</v>
      </c>
      <c r="R177" s="129"/>
      <c r="S177" s="151"/>
    </row>
    <row r="178" spans="1:19" ht="20.25" hidden="1" x14ac:dyDescent="0.25">
      <c r="A178" s="121">
        <v>10</v>
      </c>
      <c r="B178" s="122" t="s">
        <v>873</v>
      </c>
      <c r="C178" s="123" t="s">
        <v>874</v>
      </c>
      <c r="D178" s="124">
        <v>44039</v>
      </c>
      <c r="E178" s="125">
        <v>497.77</v>
      </c>
      <c r="F178" s="126">
        <v>34</v>
      </c>
      <c r="G178" s="125">
        <v>497.77</v>
      </c>
      <c r="H178" s="126">
        <v>34</v>
      </c>
      <c r="I178" s="84" t="s">
        <v>1166</v>
      </c>
      <c r="J178" s="84" t="s">
        <v>1167</v>
      </c>
      <c r="K178" s="127">
        <v>34</v>
      </c>
      <c r="L178" s="127">
        <v>34</v>
      </c>
      <c r="M178" s="127">
        <v>11</v>
      </c>
      <c r="N178" s="127">
        <v>6</v>
      </c>
      <c r="O178" s="127">
        <v>5</v>
      </c>
      <c r="P178" s="128">
        <v>497.77</v>
      </c>
      <c r="Q178" s="128">
        <v>497.77</v>
      </c>
      <c r="R178" s="129"/>
      <c r="S178" s="151"/>
    </row>
    <row r="179" spans="1:19" ht="20.25" hidden="1" x14ac:dyDescent="0.25">
      <c r="A179" s="121">
        <v>11</v>
      </c>
      <c r="B179" s="122" t="s">
        <v>875</v>
      </c>
      <c r="C179" s="123">
        <v>270</v>
      </c>
      <c r="D179" s="124">
        <v>44039</v>
      </c>
      <c r="E179" s="125">
        <v>498.9</v>
      </c>
      <c r="F179" s="126">
        <v>36</v>
      </c>
      <c r="G179" s="125">
        <v>498.9</v>
      </c>
      <c r="H179" s="126">
        <v>36</v>
      </c>
      <c r="I179" s="84" t="s">
        <v>1166</v>
      </c>
      <c r="J179" s="84" t="s">
        <v>1167</v>
      </c>
      <c r="K179" s="127">
        <v>36</v>
      </c>
      <c r="L179" s="127">
        <v>36</v>
      </c>
      <c r="M179" s="127">
        <v>11</v>
      </c>
      <c r="N179" s="127">
        <v>7</v>
      </c>
      <c r="O179" s="127">
        <v>4</v>
      </c>
      <c r="P179" s="128">
        <v>498.9</v>
      </c>
      <c r="Q179" s="128">
        <v>498.9</v>
      </c>
      <c r="R179" s="129"/>
      <c r="S179" s="151"/>
    </row>
    <row r="180" spans="1:19" ht="20.25" hidden="1" x14ac:dyDescent="0.25">
      <c r="A180" s="121">
        <v>12</v>
      </c>
      <c r="B180" s="122" t="s">
        <v>876</v>
      </c>
      <c r="C180" s="123" t="s">
        <v>877</v>
      </c>
      <c r="D180" s="124">
        <v>44516</v>
      </c>
      <c r="E180" s="125">
        <v>501.04</v>
      </c>
      <c r="F180" s="126">
        <v>15</v>
      </c>
      <c r="G180" s="125">
        <v>501.04</v>
      </c>
      <c r="H180" s="126">
        <v>15</v>
      </c>
      <c r="I180" s="84" t="s">
        <v>1166</v>
      </c>
      <c r="J180" s="84" t="s">
        <v>1167</v>
      </c>
      <c r="K180" s="127">
        <v>15</v>
      </c>
      <c r="L180" s="127">
        <v>15</v>
      </c>
      <c r="M180" s="127">
        <v>11</v>
      </c>
      <c r="N180" s="127">
        <v>8</v>
      </c>
      <c r="O180" s="127">
        <v>3</v>
      </c>
      <c r="P180" s="128">
        <v>501.04</v>
      </c>
      <c r="Q180" s="128">
        <v>501.04</v>
      </c>
      <c r="R180" s="129"/>
      <c r="S180" s="151"/>
    </row>
    <row r="181" spans="1:19" ht="20.25" hidden="1" x14ac:dyDescent="0.25">
      <c r="A181" s="121">
        <v>13</v>
      </c>
      <c r="B181" s="122" t="s">
        <v>878</v>
      </c>
      <c r="C181" s="123" t="s">
        <v>879</v>
      </c>
      <c r="D181" s="124">
        <v>43760</v>
      </c>
      <c r="E181" s="125">
        <v>352.8</v>
      </c>
      <c r="F181" s="126">
        <v>13</v>
      </c>
      <c r="G181" s="125">
        <v>352.8</v>
      </c>
      <c r="H181" s="126">
        <v>13</v>
      </c>
      <c r="I181" s="84" t="s">
        <v>1166</v>
      </c>
      <c r="J181" s="84" t="s">
        <v>1167</v>
      </c>
      <c r="K181" s="127">
        <v>13</v>
      </c>
      <c r="L181" s="127">
        <v>13</v>
      </c>
      <c r="M181" s="127">
        <v>7</v>
      </c>
      <c r="N181" s="127">
        <v>0</v>
      </c>
      <c r="O181" s="127">
        <v>7</v>
      </c>
      <c r="P181" s="128">
        <v>352.8</v>
      </c>
      <c r="Q181" s="128">
        <v>352.8</v>
      </c>
      <c r="R181" s="129"/>
      <c r="S181" s="151"/>
    </row>
    <row r="182" spans="1:19" ht="20.25" hidden="1" x14ac:dyDescent="0.25">
      <c r="A182" s="121">
        <v>14</v>
      </c>
      <c r="B182" s="122" t="s">
        <v>880</v>
      </c>
      <c r="C182" s="123">
        <v>98</v>
      </c>
      <c r="D182" s="124">
        <v>43748</v>
      </c>
      <c r="E182" s="125">
        <v>368.9</v>
      </c>
      <c r="F182" s="126">
        <v>23</v>
      </c>
      <c r="G182" s="125">
        <v>368.9</v>
      </c>
      <c r="H182" s="126">
        <v>23</v>
      </c>
      <c r="I182" s="84" t="s">
        <v>1166</v>
      </c>
      <c r="J182" s="84" t="s">
        <v>1167</v>
      </c>
      <c r="K182" s="127">
        <v>23</v>
      </c>
      <c r="L182" s="127">
        <v>23</v>
      </c>
      <c r="M182" s="127">
        <v>9</v>
      </c>
      <c r="N182" s="127">
        <v>8</v>
      </c>
      <c r="O182" s="127">
        <v>1</v>
      </c>
      <c r="P182" s="128">
        <v>368.9</v>
      </c>
      <c r="Q182" s="128">
        <v>368.9</v>
      </c>
      <c r="R182" s="129"/>
      <c r="S182" s="151"/>
    </row>
    <row r="183" spans="1:19" ht="20.25" hidden="1" x14ac:dyDescent="0.25">
      <c r="A183" s="121">
        <v>15</v>
      </c>
      <c r="B183" s="122" t="s">
        <v>885</v>
      </c>
      <c r="C183" s="123" t="s">
        <v>886</v>
      </c>
      <c r="D183" s="124">
        <v>43997</v>
      </c>
      <c r="E183" s="125">
        <v>637.47</v>
      </c>
      <c r="F183" s="126">
        <v>34</v>
      </c>
      <c r="G183" s="125">
        <v>637.47</v>
      </c>
      <c r="H183" s="126">
        <v>34</v>
      </c>
      <c r="I183" s="84" t="s">
        <v>1166</v>
      </c>
      <c r="J183" s="84" t="s">
        <v>1167</v>
      </c>
      <c r="K183" s="127">
        <v>34</v>
      </c>
      <c r="L183" s="127">
        <v>34</v>
      </c>
      <c r="M183" s="127">
        <v>17</v>
      </c>
      <c r="N183" s="127">
        <v>11</v>
      </c>
      <c r="O183" s="127">
        <v>6</v>
      </c>
      <c r="P183" s="128">
        <v>637.47</v>
      </c>
      <c r="Q183" s="128">
        <v>637.47</v>
      </c>
      <c r="R183" s="129"/>
      <c r="S183" s="151"/>
    </row>
    <row r="184" spans="1:19" ht="20.25" hidden="1" x14ac:dyDescent="0.25">
      <c r="A184" s="121">
        <v>16</v>
      </c>
      <c r="B184" s="122" t="s">
        <v>887</v>
      </c>
      <c r="C184" s="123">
        <v>98</v>
      </c>
      <c r="D184" s="124">
        <v>43748</v>
      </c>
      <c r="E184" s="125">
        <v>412.6</v>
      </c>
      <c r="F184" s="126">
        <v>27</v>
      </c>
      <c r="G184" s="125">
        <v>412.6</v>
      </c>
      <c r="H184" s="126">
        <v>27</v>
      </c>
      <c r="I184" s="84" t="s">
        <v>1166</v>
      </c>
      <c r="J184" s="84" t="s">
        <v>1167</v>
      </c>
      <c r="K184" s="127">
        <v>27</v>
      </c>
      <c r="L184" s="127">
        <v>27</v>
      </c>
      <c r="M184" s="127">
        <v>10</v>
      </c>
      <c r="N184" s="127">
        <v>9</v>
      </c>
      <c r="O184" s="127">
        <v>1</v>
      </c>
      <c r="P184" s="128">
        <v>412.6</v>
      </c>
      <c r="Q184" s="128">
        <v>412.6</v>
      </c>
      <c r="R184" s="129"/>
      <c r="S184" s="151"/>
    </row>
    <row r="185" spans="1:19" s="116" customFormat="1" ht="20.25" hidden="1" customHeight="1" x14ac:dyDescent="0.25">
      <c r="A185" s="209" t="s">
        <v>1829</v>
      </c>
      <c r="B185" s="209"/>
      <c r="C185" s="117"/>
      <c r="D185" s="117"/>
      <c r="E185" s="131">
        <f>SUM(E186:E254)</f>
        <v>35587.85</v>
      </c>
      <c r="F185" s="132">
        <f>SUM(F186:F254)</f>
        <v>1849</v>
      </c>
      <c r="G185" s="118">
        <f>SUM(G186:G254)</f>
        <v>35587.85</v>
      </c>
      <c r="H185" s="113">
        <f>SUM(H186:H254)</f>
        <v>1849</v>
      </c>
      <c r="I185" s="113"/>
      <c r="J185" s="113"/>
      <c r="K185" s="114">
        <f>SUM(K186:K254)</f>
        <v>1853</v>
      </c>
      <c r="L185" s="114">
        <f t="shared" ref="L185:Q185" si="24">SUM(L186:L254)</f>
        <v>1853</v>
      </c>
      <c r="M185" s="115">
        <v>821</v>
      </c>
      <c r="N185" s="115">
        <v>566</v>
      </c>
      <c r="O185" s="115">
        <v>255</v>
      </c>
      <c r="P185" s="107">
        <f t="shared" si="24"/>
        <v>35587.85</v>
      </c>
      <c r="Q185" s="107">
        <f t="shared" si="24"/>
        <v>35587.85</v>
      </c>
      <c r="R185" s="107">
        <f>SUM(R186:R254)</f>
        <v>0</v>
      </c>
      <c r="S185" s="149">
        <f>SUM(S186:S254)</f>
        <v>0</v>
      </c>
    </row>
    <row r="186" spans="1:19" ht="20.25" hidden="1" x14ac:dyDescent="0.25">
      <c r="A186" s="121">
        <v>1</v>
      </c>
      <c r="B186" s="122" t="s">
        <v>938</v>
      </c>
      <c r="C186" s="123">
        <v>26</v>
      </c>
      <c r="D186" s="124">
        <v>43514</v>
      </c>
      <c r="E186" s="125">
        <v>2024.68</v>
      </c>
      <c r="F186" s="126">
        <v>95</v>
      </c>
      <c r="G186" s="125">
        <v>2024.68</v>
      </c>
      <c r="H186" s="126">
        <v>95</v>
      </c>
      <c r="I186" s="84" t="s">
        <v>1167</v>
      </c>
      <c r="J186" s="84" t="s">
        <v>1168</v>
      </c>
      <c r="K186" s="127">
        <v>95</v>
      </c>
      <c r="L186" s="127">
        <v>95</v>
      </c>
      <c r="M186" s="127">
        <v>45</v>
      </c>
      <c r="N186" s="127">
        <v>40</v>
      </c>
      <c r="O186" s="127">
        <v>5</v>
      </c>
      <c r="P186" s="128">
        <v>2024.68</v>
      </c>
      <c r="Q186" s="128">
        <v>2024.68</v>
      </c>
      <c r="R186" s="129"/>
      <c r="S186" s="151"/>
    </row>
    <row r="187" spans="1:19" ht="20.25" hidden="1" x14ac:dyDescent="0.25">
      <c r="A187" s="121">
        <v>2</v>
      </c>
      <c r="B187" s="122" t="s">
        <v>939</v>
      </c>
      <c r="C187" s="123">
        <v>151</v>
      </c>
      <c r="D187" s="124">
        <v>43635</v>
      </c>
      <c r="E187" s="125">
        <v>2047.1</v>
      </c>
      <c r="F187" s="126">
        <v>92</v>
      </c>
      <c r="G187" s="125">
        <v>2047.1</v>
      </c>
      <c r="H187" s="126">
        <v>92</v>
      </c>
      <c r="I187" s="84" t="s">
        <v>1167</v>
      </c>
      <c r="J187" s="84" t="s">
        <v>1168</v>
      </c>
      <c r="K187" s="127">
        <v>92</v>
      </c>
      <c r="L187" s="127">
        <v>92</v>
      </c>
      <c r="M187" s="127">
        <v>37</v>
      </c>
      <c r="N187" s="127">
        <v>26</v>
      </c>
      <c r="O187" s="127">
        <v>11</v>
      </c>
      <c r="P187" s="128">
        <v>2047.1</v>
      </c>
      <c r="Q187" s="128">
        <v>2047.1</v>
      </c>
      <c r="R187" s="129"/>
      <c r="S187" s="151"/>
    </row>
    <row r="188" spans="1:19" ht="20.25" hidden="1" x14ac:dyDescent="0.25">
      <c r="A188" s="121">
        <v>3</v>
      </c>
      <c r="B188" s="122" t="s">
        <v>940</v>
      </c>
      <c r="C188" s="123">
        <v>151</v>
      </c>
      <c r="D188" s="124">
        <v>43635</v>
      </c>
      <c r="E188" s="125">
        <v>1599.3</v>
      </c>
      <c r="F188" s="126">
        <v>69</v>
      </c>
      <c r="G188" s="125">
        <v>1599.3</v>
      </c>
      <c r="H188" s="126">
        <v>69</v>
      </c>
      <c r="I188" s="84" t="s">
        <v>1167</v>
      </c>
      <c r="J188" s="84" t="s">
        <v>1168</v>
      </c>
      <c r="K188" s="127">
        <v>69</v>
      </c>
      <c r="L188" s="127">
        <v>69</v>
      </c>
      <c r="M188" s="127">
        <v>25</v>
      </c>
      <c r="N188" s="127">
        <v>24</v>
      </c>
      <c r="O188" s="127">
        <v>1</v>
      </c>
      <c r="P188" s="128">
        <v>1599.3</v>
      </c>
      <c r="Q188" s="128">
        <v>1599.3</v>
      </c>
      <c r="R188" s="129"/>
      <c r="S188" s="151"/>
    </row>
    <row r="189" spans="1:19" ht="20.25" hidden="1" x14ac:dyDescent="0.25">
      <c r="A189" s="121">
        <v>4</v>
      </c>
      <c r="B189" s="122" t="s">
        <v>941</v>
      </c>
      <c r="C189" s="123">
        <v>151</v>
      </c>
      <c r="D189" s="124">
        <v>43635</v>
      </c>
      <c r="E189" s="125">
        <v>1953.31</v>
      </c>
      <c r="F189" s="126">
        <v>131</v>
      </c>
      <c r="G189" s="125">
        <v>1953.31</v>
      </c>
      <c r="H189" s="126">
        <v>131</v>
      </c>
      <c r="I189" s="84" t="s">
        <v>1167</v>
      </c>
      <c r="J189" s="84" t="s">
        <v>1168</v>
      </c>
      <c r="K189" s="127">
        <v>131</v>
      </c>
      <c r="L189" s="127">
        <v>131</v>
      </c>
      <c r="M189" s="127">
        <v>53</v>
      </c>
      <c r="N189" s="127">
        <v>41</v>
      </c>
      <c r="O189" s="127">
        <v>12</v>
      </c>
      <c r="P189" s="128">
        <v>1953.31</v>
      </c>
      <c r="Q189" s="128">
        <v>1953.31</v>
      </c>
      <c r="R189" s="129"/>
      <c r="S189" s="151"/>
    </row>
    <row r="190" spans="1:19" ht="20.25" hidden="1" x14ac:dyDescent="0.25">
      <c r="A190" s="121">
        <v>5</v>
      </c>
      <c r="B190" s="122" t="s">
        <v>942</v>
      </c>
      <c r="C190" s="123">
        <v>151</v>
      </c>
      <c r="D190" s="124">
        <v>43635</v>
      </c>
      <c r="E190" s="125">
        <v>1956.5</v>
      </c>
      <c r="F190" s="126">
        <v>123</v>
      </c>
      <c r="G190" s="125">
        <v>1956.5</v>
      </c>
      <c r="H190" s="126">
        <v>123</v>
      </c>
      <c r="I190" s="84" t="s">
        <v>1167</v>
      </c>
      <c r="J190" s="84" t="s">
        <v>1168</v>
      </c>
      <c r="K190" s="127">
        <v>123</v>
      </c>
      <c r="L190" s="127">
        <v>123</v>
      </c>
      <c r="M190" s="127">
        <v>45</v>
      </c>
      <c r="N190" s="127">
        <v>34</v>
      </c>
      <c r="O190" s="127">
        <v>11</v>
      </c>
      <c r="P190" s="128">
        <v>1956.5</v>
      </c>
      <c r="Q190" s="128">
        <v>1956.5</v>
      </c>
      <c r="R190" s="129"/>
      <c r="S190" s="151"/>
    </row>
    <row r="191" spans="1:19" ht="20.25" hidden="1" x14ac:dyDescent="0.25">
      <c r="A191" s="121">
        <v>6</v>
      </c>
      <c r="B191" s="122" t="s">
        <v>943</v>
      </c>
      <c r="C191" s="123">
        <v>151</v>
      </c>
      <c r="D191" s="124">
        <v>43635</v>
      </c>
      <c r="E191" s="125">
        <v>1956.9</v>
      </c>
      <c r="F191" s="126">
        <v>107</v>
      </c>
      <c r="G191" s="125">
        <v>1956.9</v>
      </c>
      <c r="H191" s="126">
        <v>107</v>
      </c>
      <c r="I191" s="84" t="s">
        <v>1167</v>
      </c>
      <c r="J191" s="84" t="s">
        <v>1168</v>
      </c>
      <c r="K191" s="127">
        <v>107</v>
      </c>
      <c r="L191" s="127">
        <v>107</v>
      </c>
      <c r="M191" s="127">
        <v>43</v>
      </c>
      <c r="N191" s="127">
        <v>34</v>
      </c>
      <c r="O191" s="127">
        <v>9</v>
      </c>
      <c r="P191" s="128">
        <v>1956.9</v>
      </c>
      <c r="Q191" s="128">
        <v>1956.9</v>
      </c>
      <c r="R191" s="129"/>
      <c r="S191" s="151"/>
    </row>
    <row r="192" spans="1:19" ht="20.25" hidden="1" x14ac:dyDescent="0.25">
      <c r="A192" s="121">
        <v>7</v>
      </c>
      <c r="B192" s="122" t="s">
        <v>944</v>
      </c>
      <c r="C192" s="123" t="s">
        <v>945</v>
      </c>
      <c r="D192" s="124">
        <v>43195</v>
      </c>
      <c r="E192" s="125">
        <v>71.2</v>
      </c>
      <c r="F192" s="126">
        <v>4</v>
      </c>
      <c r="G192" s="125">
        <v>71.2</v>
      </c>
      <c r="H192" s="126">
        <v>4</v>
      </c>
      <c r="I192" s="84" t="s">
        <v>1167</v>
      </c>
      <c r="J192" s="84" t="s">
        <v>1168</v>
      </c>
      <c r="K192" s="127">
        <v>4</v>
      </c>
      <c r="L192" s="127">
        <v>4</v>
      </c>
      <c r="M192" s="127">
        <v>2</v>
      </c>
      <c r="N192" s="127">
        <v>1</v>
      </c>
      <c r="O192" s="127">
        <v>1</v>
      </c>
      <c r="P192" s="128">
        <v>71.2</v>
      </c>
      <c r="Q192" s="128">
        <v>71.2</v>
      </c>
      <c r="R192" s="129"/>
      <c r="S192" s="151"/>
    </row>
    <row r="193" spans="1:19" ht="42.75" hidden="1" customHeight="1" x14ac:dyDescent="0.25">
      <c r="A193" s="121">
        <v>8</v>
      </c>
      <c r="B193" s="122" t="s">
        <v>946</v>
      </c>
      <c r="C193" s="123" t="s">
        <v>947</v>
      </c>
      <c r="D193" s="124">
        <v>43195</v>
      </c>
      <c r="E193" s="125">
        <v>512.79999999999995</v>
      </c>
      <c r="F193" s="126">
        <v>16</v>
      </c>
      <c r="G193" s="125">
        <v>512.79999999999995</v>
      </c>
      <c r="H193" s="126">
        <v>16</v>
      </c>
      <c r="I193" s="84" t="s">
        <v>1167</v>
      </c>
      <c r="J193" s="84" t="s">
        <v>1168</v>
      </c>
      <c r="K193" s="127">
        <v>16</v>
      </c>
      <c r="L193" s="127">
        <v>16</v>
      </c>
      <c r="M193" s="127">
        <v>16</v>
      </c>
      <c r="N193" s="127">
        <v>0</v>
      </c>
      <c r="O193" s="127">
        <v>16</v>
      </c>
      <c r="P193" s="128">
        <v>512.79999999999995</v>
      </c>
      <c r="Q193" s="128">
        <v>512.79999999999995</v>
      </c>
      <c r="R193" s="129"/>
      <c r="S193" s="151"/>
    </row>
    <row r="194" spans="1:19" ht="20.25" hidden="1" x14ac:dyDescent="0.25">
      <c r="A194" s="121">
        <v>9</v>
      </c>
      <c r="B194" s="122" t="s">
        <v>948</v>
      </c>
      <c r="C194" s="123" t="s">
        <v>949</v>
      </c>
      <c r="D194" s="124">
        <v>43117</v>
      </c>
      <c r="E194" s="125">
        <v>302.39999999999998</v>
      </c>
      <c r="F194" s="126">
        <v>12</v>
      </c>
      <c r="G194" s="125">
        <v>302.39999999999998</v>
      </c>
      <c r="H194" s="126">
        <v>12</v>
      </c>
      <c r="I194" s="84" t="s">
        <v>1167</v>
      </c>
      <c r="J194" s="84" t="s">
        <v>1168</v>
      </c>
      <c r="K194" s="127">
        <v>12</v>
      </c>
      <c r="L194" s="127">
        <v>12</v>
      </c>
      <c r="M194" s="127">
        <v>8</v>
      </c>
      <c r="N194" s="127">
        <v>7</v>
      </c>
      <c r="O194" s="127">
        <v>1</v>
      </c>
      <c r="P194" s="128">
        <v>302.39999999999998</v>
      </c>
      <c r="Q194" s="128">
        <v>302.39999999999998</v>
      </c>
      <c r="R194" s="129"/>
      <c r="S194" s="151"/>
    </row>
    <row r="195" spans="1:19" ht="20.25" hidden="1" x14ac:dyDescent="0.25">
      <c r="A195" s="121">
        <v>10</v>
      </c>
      <c r="B195" s="122" t="s">
        <v>950</v>
      </c>
      <c r="C195" s="123" t="s">
        <v>951</v>
      </c>
      <c r="D195" s="124">
        <v>43117</v>
      </c>
      <c r="E195" s="125">
        <v>154.35</v>
      </c>
      <c r="F195" s="126">
        <v>7</v>
      </c>
      <c r="G195" s="125">
        <v>154.35</v>
      </c>
      <c r="H195" s="126">
        <v>7</v>
      </c>
      <c r="I195" s="84" t="s">
        <v>1167</v>
      </c>
      <c r="J195" s="84" t="s">
        <v>1168</v>
      </c>
      <c r="K195" s="127">
        <v>7</v>
      </c>
      <c r="L195" s="127">
        <v>7</v>
      </c>
      <c r="M195" s="127">
        <v>4</v>
      </c>
      <c r="N195" s="127">
        <v>4</v>
      </c>
      <c r="O195" s="127">
        <v>0</v>
      </c>
      <c r="P195" s="128">
        <v>154.35</v>
      </c>
      <c r="Q195" s="128">
        <v>154.35</v>
      </c>
      <c r="R195" s="129"/>
      <c r="S195" s="151"/>
    </row>
    <row r="196" spans="1:19" ht="20.25" hidden="1" x14ac:dyDescent="0.25">
      <c r="A196" s="121">
        <v>11</v>
      </c>
      <c r="B196" s="122" t="s">
        <v>952</v>
      </c>
      <c r="C196" s="123" t="s">
        <v>953</v>
      </c>
      <c r="D196" s="124">
        <v>43412</v>
      </c>
      <c r="E196" s="125">
        <v>109.2</v>
      </c>
      <c r="F196" s="126">
        <v>6</v>
      </c>
      <c r="G196" s="125">
        <v>109.2</v>
      </c>
      <c r="H196" s="126">
        <v>6</v>
      </c>
      <c r="I196" s="84" t="s">
        <v>1167</v>
      </c>
      <c r="J196" s="84" t="s">
        <v>1168</v>
      </c>
      <c r="K196" s="127">
        <v>6</v>
      </c>
      <c r="L196" s="127">
        <v>6</v>
      </c>
      <c r="M196" s="127">
        <v>5</v>
      </c>
      <c r="N196" s="127">
        <v>5</v>
      </c>
      <c r="O196" s="127">
        <v>0</v>
      </c>
      <c r="P196" s="128">
        <v>109.2</v>
      </c>
      <c r="Q196" s="128">
        <v>109.2</v>
      </c>
      <c r="R196" s="129"/>
      <c r="S196" s="151"/>
    </row>
    <row r="197" spans="1:19" ht="20.25" hidden="1" x14ac:dyDescent="0.25">
      <c r="A197" s="121">
        <v>12</v>
      </c>
      <c r="B197" s="122" t="s">
        <v>954</v>
      </c>
      <c r="C197" s="123" t="s">
        <v>955</v>
      </c>
      <c r="D197" s="124">
        <v>43117</v>
      </c>
      <c r="E197" s="125">
        <v>329.4</v>
      </c>
      <c r="F197" s="126">
        <v>2</v>
      </c>
      <c r="G197" s="125">
        <v>329.4</v>
      </c>
      <c r="H197" s="126">
        <v>2</v>
      </c>
      <c r="I197" s="84" t="s">
        <v>1167</v>
      </c>
      <c r="J197" s="84" t="s">
        <v>1168</v>
      </c>
      <c r="K197" s="127">
        <v>6</v>
      </c>
      <c r="L197" s="127">
        <v>6</v>
      </c>
      <c r="M197" s="127">
        <v>2</v>
      </c>
      <c r="N197" s="127">
        <v>0</v>
      </c>
      <c r="O197" s="127">
        <v>2</v>
      </c>
      <c r="P197" s="128">
        <v>329.4</v>
      </c>
      <c r="Q197" s="128">
        <v>329.4</v>
      </c>
      <c r="R197" s="129"/>
      <c r="S197" s="151"/>
    </row>
    <row r="198" spans="1:19" ht="20.25" hidden="1" x14ac:dyDescent="0.25">
      <c r="A198" s="121">
        <v>13</v>
      </c>
      <c r="B198" s="122" t="s">
        <v>958</v>
      </c>
      <c r="C198" s="123">
        <v>25</v>
      </c>
      <c r="D198" s="124">
        <v>43637</v>
      </c>
      <c r="E198" s="125">
        <v>173.4</v>
      </c>
      <c r="F198" s="126">
        <v>4</v>
      </c>
      <c r="G198" s="125">
        <v>173.4</v>
      </c>
      <c r="H198" s="126">
        <v>4</v>
      </c>
      <c r="I198" s="84" t="s">
        <v>1167</v>
      </c>
      <c r="J198" s="84" t="s">
        <v>1168</v>
      </c>
      <c r="K198" s="127">
        <v>4</v>
      </c>
      <c r="L198" s="127">
        <v>4</v>
      </c>
      <c r="M198" s="127">
        <v>4</v>
      </c>
      <c r="N198" s="127">
        <v>0</v>
      </c>
      <c r="O198" s="127">
        <v>4</v>
      </c>
      <c r="P198" s="128">
        <v>173.4</v>
      </c>
      <c r="Q198" s="128">
        <v>173.4</v>
      </c>
      <c r="R198" s="129"/>
      <c r="S198" s="151"/>
    </row>
    <row r="199" spans="1:19" ht="20.25" hidden="1" x14ac:dyDescent="0.25">
      <c r="A199" s="121">
        <v>14</v>
      </c>
      <c r="B199" s="122" t="s">
        <v>959</v>
      </c>
      <c r="C199" s="123" t="s">
        <v>960</v>
      </c>
      <c r="D199" s="124">
        <v>43117</v>
      </c>
      <c r="E199" s="125">
        <v>178.2</v>
      </c>
      <c r="F199" s="126">
        <v>10</v>
      </c>
      <c r="G199" s="125">
        <v>178.2</v>
      </c>
      <c r="H199" s="126">
        <v>10</v>
      </c>
      <c r="I199" s="84" t="s">
        <v>1167</v>
      </c>
      <c r="J199" s="84" t="s">
        <v>1168</v>
      </c>
      <c r="K199" s="127">
        <v>10</v>
      </c>
      <c r="L199" s="127">
        <v>10</v>
      </c>
      <c r="M199" s="127">
        <v>4</v>
      </c>
      <c r="N199" s="127">
        <v>1</v>
      </c>
      <c r="O199" s="127">
        <v>3</v>
      </c>
      <c r="P199" s="128">
        <v>178.2</v>
      </c>
      <c r="Q199" s="128">
        <v>178.2</v>
      </c>
      <c r="R199" s="129"/>
      <c r="S199" s="151"/>
    </row>
    <row r="200" spans="1:19" ht="20.25" hidden="1" x14ac:dyDescent="0.25">
      <c r="A200" s="121">
        <v>15</v>
      </c>
      <c r="B200" s="122" t="s">
        <v>961</v>
      </c>
      <c r="C200" s="123" t="s">
        <v>962</v>
      </c>
      <c r="D200" s="124">
        <v>42936</v>
      </c>
      <c r="E200" s="125">
        <v>433.7</v>
      </c>
      <c r="F200" s="126">
        <v>20</v>
      </c>
      <c r="G200" s="125">
        <v>433.7</v>
      </c>
      <c r="H200" s="126">
        <v>20</v>
      </c>
      <c r="I200" s="84" t="s">
        <v>1167</v>
      </c>
      <c r="J200" s="84" t="s">
        <v>1168</v>
      </c>
      <c r="K200" s="127">
        <v>20</v>
      </c>
      <c r="L200" s="127">
        <v>20</v>
      </c>
      <c r="M200" s="127">
        <v>14</v>
      </c>
      <c r="N200" s="127">
        <v>11</v>
      </c>
      <c r="O200" s="127">
        <v>3</v>
      </c>
      <c r="P200" s="128">
        <v>433.7</v>
      </c>
      <c r="Q200" s="128">
        <v>433.7</v>
      </c>
      <c r="R200" s="129"/>
      <c r="S200" s="151"/>
    </row>
    <row r="201" spans="1:19" ht="20.25" hidden="1" x14ac:dyDescent="0.25">
      <c r="A201" s="121">
        <v>16</v>
      </c>
      <c r="B201" s="122" t="s">
        <v>963</v>
      </c>
      <c r="C201" s="123" t="s">
        <v>964</v>
      </c>
      <c r="D201" s="124">
        <v>42936</v>
      </c>
      <c r="E201" s="125">
        <v>513</v>
      </c>
      <c r="F201" s="126">
        <v>23</v>
      </c>
      <c r="G201" s="125">
        <v>513</v>
      </c>
      <c r="H201" s="126">
        <v>23</v>
      </c>
      <c r="I201" s="84" t="s">
        <v>1167</v>
      </c>
      <c r="J201" s="84" t="s">
        <v>1168</v>
      </c>
      <c r="K201" s="127">
        <v>23</v>
      </c>
      <c r="L201" s="127">
        <v>23</v>
      </c>
      <c r="M201" s="127">
        <v>12</v>
      </c>
      <c r="N201" s="127">
        <v>9</v>
      </c>
      <c r="O201" s="127">
        <v>3</v>
      </c>
      <c r="P201" s="128">
        <v>513</v>
      </c>
      <c r="Q201" s="128">
        <v>513</v>
      </c>
      <c r="R201" s="129"/>
      <c r="S201" s="151"/>
    </row>
    <row r="202" spans="1:19" ht="20.25" hidden="1" x14ac:dyDescent="0.25">
      <c r="A202" s="121">
        <v>17</v>
      </c>
      <c r="B202" s="122" t="s">
        <v>965</v>
      </c>
      <c r="C202" s="123" t="s">
        <v>966</v>
      </c>
      <c r="D202" s="124">
        <v>42936</v>
      </c>
      <c r="E202" s="125">
        <v>513.20000000000005</v>
      </c>
      <c r="F202" s="126">
        <v>29</v>
      </c>
      <c r="G202" s="125">
        <v>513.20000000000005</v>
      </c>
      <c r="H202" s="126">
        <v>29</v>
      </c>
      <c r="I202" s="84" t="s">
        <v>1167</v>
      </c>
      <c r="J202" s="84" t="s">
        <v>1168</v>
      </c>
      <c r="K202" s="127">
        <v>29</v>
      </c>
      <c r="L202" s="127">
        <v>29</v>
      </c>
      <c r="M202" s="127">
        <v>13</v>
      </c>
      <c r="N202" s="127">
        <v>8</v>
      </c>
      <c r="O202" s="127">
        <v>5</v>
      </c>
      <c r="P202" s="128">
        <v>513.20000000000005</v>
      </c>
      <c r="Q202" s="128">
        <v>513.20000000000005</v>
      </c>
      <c r="R202" s="129"/>
      <c r="S202" s="151"/>
    </row>
    <row r="203" spans="1:19" ht="20.25" hidden="1" x14ac:dyDescent="0.25">
      <c r="A203" s="121">
        <v>18</v>
      </c>
      <c r="B203" s="122" t="s">
        <v>967</v>
      </c>
      <c r="C203" s="123" t="s">
        <v>968</v>
      </c>
      <c r="D203" s="124">
        <v>43117</v>
      </c>
      <c r="E203" s="125">
        <v>675.3</v>
      </c>
      <c r="F203" s="126">
        <v>44</v>
      </c>
      <c r="G203" s="125">
        <v>675.3</v>
      </c>
      <c r="H203" s="126">
        <v>44</v>
      </c>
      <c r="I203" s="84" t="s">
        <v>1167</v>
      </c>
      <c r="J203" s="84" t="s">
        <v>1168</v>
      </c>
      <c r="K203" s="127">
        <v>44</v>
      </c>
      <c r="L203" s="127">
        <v>44</v>
      </c>
      <c r="M203" s="127">
        <v>18</v>
      </c>
      <c r="N203" s="127">
        <v>16</v>
      </c>
      <c r="O203" s="127">
        <v>2</v>
      </c>
      <c r="P203" s="128">
        <v>675.3</v>
      </c>
      <c r="Q203" s="128">
        <v>675.3</v>
      </c>
      <c r="R203" s="129"/>
      <c r="S203" s="151"/>
    </row>
    <row r="204" spans="1:19" ht="20.25" hidden="1" x14ac:dyDescent="0.25">
      <c r="A204" s="121">
        <v>19</v>
      </c>
      <c r="B204" s="122" t="s">
        <v>969</v>
      </c>
      <c r="C204" s="123" t="s">
        <v>970</v>
      </c>
      <c r="D204" s="124">
        <v>42936</v>
      </c>
      <c r="E204" s="125">
        <v>1304.9000000000001</v>
      </c>
      <c r="F204" s="126">
        <v>100</v>
      </c>
      <c r="G204" s="125">
        <v>1304.9000000000001</v>
      </c>
      <c r="H204" s="126">
        <v>100</v>
      </c>
      <c r="I204" s="84" t="s">
        <v>1167</v>
      </c>
      <c r="J204" s="84" t="s">
        <v>1168</v>
      </c>
      <c r="K204" s="127">
        <v>100</v>
      </c>
      <c r="L204" s="127">
        <v>100</v>
      </c>
      <c r="M204" s="127">
        <v>41</v>
      </c>
      <c r="N204" s="127">
        <v>21</v>
      </c>
      <c r="O204" s="127">
        <v>20</v>
      </c>
      <c r="P204" s="128">
        <v>1304.9000000000001</v>
      </c>
      <c r="Q204" s="128">
        <v>1304.9000000000001</v>
      </c>
      <c r="R204" s="129"/>
      <c r="S204" s="151"/>
    </row>
    <row r="205" spans="1:19" ht="20.25" hidden="1" x14ac:dyDescent="0.25">
      <c r="A205" s="121">
        <v>20</v>
      </c>
      <c r="B205" s="122" t="s">
        <v>971</v>
      </c>
      <c r="C205" s="123" t="s">
        <v>972</v>
      </c>
      <c r="D205" s="124">
        <v>42888</v>
      </c>
      <c r="E205" s="125">
        <v>452.8</v>
      </c>
      <c r="F205" s="126">
        <v>22</v>
      </c>
      <c r="G205" s="125">
        <v>452.8</v>
      </c>
      <c r="H205" s="126">
        <v>22</v>
      </c>
      <c r="I205" s="84" t="s">
        <v>1167</v>
      </c>
      <c r="J205" s="84" t="s">
        <v>1168</v>
      </c>
      <c r="K205" s="127">
        <v>22</v>
      </c>
      <c r="L205" s="127">
        <v>22</v>
      </c>
      <c r="M205" s="127">
        <v>11</v>
      </c>
      <c r="N205" s="127">
        <v>6</v>
      </c>
      <c r="O205" s="127">
        <v>5</v>
      </c>
      <c r="P205" s="128">
        <v>452.8</v>
      </c>
      <c r="Q205" s="128">
        <v>452.8</v>
      </c>
      <c r="R205" s="129"/>
      <c r="S205" s="151"/>
    </row>
    <row r="206" spans="1:19" ht="20.25" hidden="1" x14ac:dyDescent="0.25">
      <c r="A206" s="121">
        <v>21</v>
      </c>
      <c r="B206" s="122" t="s">
        <v>973</v>
      </c>
      <c r="C206" s="123" t="s">
        <v>974</v>
      </c>
      <c r="D206" s="124">
        <v>42902</v>
      </c>
      <c r="E206" s="125">
        <v>372.7</v>
      </c>
      <c r="F206" s="126">
        <v>17</v>
      </c>
      <c r="G206" s="125">
        <v>372.7</v>
      </c>
      <c r="H206" s="126">
        <v>17</v>
      </c>
      <c r="I206" s="84" t="s">
        <v>1167</v>
      </c>
      <c r="J206" s="84" t="s">
        <v>1168</v>
      </c>
      <c r="K206" s="127">
        <v>17</v>
      </c>
      <c r="L206" s="127">
        <v>17</v>
      </c>
      <c r="M206" s="127">
        <v>8</v>
      </c>
      <c r="N206" s="127">
        <v>6</v>
      </c>
      <c r="O206" s="127">
        <v>2</v>
      </c>
      <c r="P206" s="128">
        <v>372.7</v>
      </c>
      <c r="Q206" s="128">
        <v>372.7</v>
      </c>
      <c r="R206" s="129"/>
      <c r="S206" s="151"/>
    </row>
    <row r="207" spans="1:19" ht="20.25" hidden="1" x14ac:dyDescent="0.25">
      <c r="A207" s="121">
        <v>22</v>
      </c>
      <c r="B207" s="122" t="s">
        <v>975</v>
      </c>
      <c r="C207" s="123" t="s">
        <v>976</v>
      </c>
      <c r="D207" s="124">
        <v>42902</v>
      </c>
      <c r="E207" s="125">
        <v>378.5</v>
      </c>
      <c r="F207" s="126">
        <v>20</v>
      </c>
      <c r="G207" s="125">
        <v>378.5</v>
      </c>
      <c r="H207" s="126">
        <v>20</v>
      </c>
      <c r="I207" s="84" t="s">
        <v>1167</v>
      </c>
      <c r="J207" s="84" t="s">
        <v>1168</v>
      </c>
      <c r="K207" s="127">
        <v>20</v>
      </c>
      <c r="L207" s="127">
        <v>20</v>
      </c>
      <c r="M207" s="127">
        <v>9</v>
      </c>
      <c r="N207" s="127">
        <v>7</v>
      </c>
      <c r="O207" s="127">
        <v>2</v>
      </c>
      <c r="P207" s="128">
        <v>378.5</v>
      </c>
      <c r="Q207" s="128">
        <v>378.5</v>
      </c>
      <c r="R207" s="129"/>
      <c r="S207" s="151"/>
    </row>
    <row r="208" spans="1:19" ht="20.25" hidden="1" x14ac:dyDescent="0.25">
      <c r="A208" s="121">
        <v>23</v>
      </c>
      <c r="B208" s="122" t="s">
        <v>977</v>
      </c>
      <c r="C208" s="123" t="s">
        <v>978</v>
      </c>
      <c r="D208" s="124">
        <v>43117</v>
      </c>
      <c r="E208" s="125">
        <v>145.1</v>
      </c>
      <c r="F208" s="126">
        <v>17</v>
      </c>
      <c r="G208" s="125">
        <v>145.1</v>
      </c>
      <c r="H208" s="126">
        <v>17</v>
      </c>
      <c r="I208" s="84" t="s">
        <v>1167</v>
      </c>
      <c r="J208" s="84" t="s">
        <v>1168</v>
      </c>
      <c r="K208" s="127">
        <v>17</v>
      </c>
      <c r="L208" s="127">
        <v>17</v>
      </c>
      <c r="M208" s="127">
        <v>4</v>
      </c>
      <c r="N208" s="127">
        <v>2</v>
      </c>
      <c r="O208" s="127">
        <v>2</v>
      </c>
      <c r="P208" s="128">
        <v>145.1</v>
      </c>
      <c r="Q208" s="128">
        <v>145.1</v>
      </c>
      <c r="R208" s="129"/>
      <c r="S208" s="151"/>
    </row>
    <row r="209" spans="1:19" ht="20.25" hidden="1" x14ac:dyDescent="0.25">
      <c r="A209" s="121">
        <v>24</v>
      </c>
      <c r="B209" s="122" t="s">
        <v>979</v>
      </c>
      <c r="C209" s="123" t="s">
        <v>980</v>
      </c>
      <c r="D209" s="124">
        <v>42971</v>
      </c>
      <c r="E209" s="125">
        <v>270.3</v>
      </c>
      <c r="F209" s="126">
        <v>23</v>
      </c>
      <c r="G209" s="125">
        <v>270.3</v>
      </c>
      <c r="H209" s="126">
        <v>23</v>
      </c>
      <c r="I209" s="84" t="s">
        <v>1167</v>
      </c>
      <c r="J209" s="84" t="s">
        <v>1168</v>
      </c>
      <c r="K209" s="127">
        <v>23</v>
      </c>
      <c r="L209" s="127">
        <v>23</v>
      </c>
      <c r="M209" s="127">
        <v>7</v>
      </c>
      <c r="N209" s="127">
        <v>0</v>
      </c>
      <c r="O209" s="127">
        <v>7</v>
      </c>
      <c r="P209" s="128">
        <v>270.3</v>
      </c>
      <c r="Q209" s="128">
        <v>270.3</v>
      </c>
      <c r="R209" s="129"/>
      <c r="S209" s="151"/>
    </row>
    <row r="210" spans="1:19" ht="20.25" hidden="1" x14ac:dyDescent="0.25">
      <c r="A210" s="121">
        <v>25</v>
      </c>
      <c r="B210" s="122" t="s">
        <v>981</v>
      </c>
      <c r="C210" s="123" t="s">
        <v>982</v>
      </c>
      <c r="D210" s="124">
        <v>43117</v>
      </c>
      <c r="E210" s="125">
        <v>130.30000000000001</v>
      </c>
      <c r="F210" s="126">
        <v>9</v>
      </c>
      <c r="G210" s="125">
        <v>130.30000000000001</v>
      </c>
      <c r="H210" s="126">
        <v>9</v>
      </c>
      <c r="I210" s="84" t="s">
        <v>1167</v>
      </c>
      <c r="J210" s="84" t="s">
        <v>1168</v>
      </c>
      <c r="K210" s="127">
        <v>9</v>
      </c>
      <c r="L210" s="127">
        <v>9</v>
      </c>
      <c r="M210" s="127">
        <v>4</v>
      </c>
      <c r="N210" s="127">
        <v>0</v>
      </c>
      <c r="O210" s="127">
        <v>4</v>
      </c>
      <c r="P210" s="128">
        <v>130.30000000000001</v>
      </c>
      <c r="Q210" s="128">
        <v>130.30000000000001</v>
      </c>
      <c r="R210" s="129"/>
      <c r="S210" s="151"/>
    </row>
    <row r="211" spans="1:19" ht="20.25" hidden="1" x14ac:dyDescent="0.25">
      <c r="A211" s="121">
        <v>26</v>
      </c>
      <c r="B211" s="122" t="s">
        <v>983</v>
      </c>
      <c r="C211" s="123" t="s">
        <v>984</v>
      </c>
      <c r="D211" s="124">
        <v>43117</v>
      </c>
      <c r="E211" s="125">
        <v>174.9</v>
      </c>
      <c r="F211" s="126">
        <v>19</v>
      </c>
      <c r="G211" s="125">
        <v>174.9</v>
      </c>
      <c r="H211" s="126">
        <v>19</v>
      </c>
      <c r="I211" s="84" t="s">
        <v>1167</v>
      </c>
      <c r="J211" s="84" t="s">
        <v>1168</v>
      </c>
      <c r="K211" s="127">
        <v>19</v>
      </c>
      <c r="L211" s="127">
        <v>19</v>
      </c>
      <c r="M211" s="127">
        <v>4</v>
      </c>
      <c r="N211" s="127">
        <v>0</v>
      </c>
      <c r="O211" s="127">
        <v>4</v>
      </c>
      <c r="P211" s="128">
        <v>174.9</v>
      </c>
      <c r="Q211" s="128">
        <v>174.9</v>
      </c>
      <c r="R211" s="129"/>
      <c r="S211" s="151"/>
    </row>
    <row r="212" spans="1:19" ht="20.25" hidden="1" x14ac:dyDescent="0.25">
      <c r="A212" s="121">
        <v>27</v>
      </c>
      <c r="B212" s="122" t="s">
        <v>985</v>
      </c>
      <c r="C212" s="123" t="s">
        <v>986</v>
      </c>
      <c r="D212" s="124">
        <v>43117</v>
      </c>
      <c r="E212" s="125">
        <v>132.19999999999999</v>
      </c>
      <c r="F212" s="126">
        <v>9</v>
      </c>
      <c r="G212" s="125">
        <v>132.19999999999999</v>
      </c>
      <c r="H212" s="126">
        <v>9</v>
      </c>
      <c r="I212" s="84" t="s">
        <v>1167</v>
      </c>
      <c r="J212" s="84" t="s">
        <v>1168</v>
      </c>
      <c r="K212" s="127">
        <v>9</v>
      </c>
      <c r="L212" s="127">
        <v>9</v>
      </c>
      <c r="M212" s="127">
        <v>4</v>
      </c>
      <c r="N212" s="127">
        <v>2</v>
      </c>
      <c r="O212" s="127">
        <v>2</v>
      </c>
      <c r="P212" s="128">
        <v>132.19999999999999</v>
      </c>
      <c r="Q212" s="128">
        <v>132.19999999999999</v>
      </c>
      <c r="R212" s="129"/>
      <c r="S212" s="151"/>
    </row>
    <row r="213" spans="1:19" ht="20.25" hidden="1" x14ac:dyDescent="0.25">
      <c r="A213" s="121">
        <v>28</v>
      </c>
      <c r="B213" s="122" t="s">
        <v>987</v>
      </c>
      <c r="C213" s="123" t="s">
        <v>988</v>
      </c>
      <c r="D213" s="124">
        <v>42971</v>
      </c>
      <c r="E213" s="125">
        <v>127.2</v>
      </c>
      <c r="F213" s="126">
        <v>12</v>
      </c>
      <c r="G213" s="125">
        <v>127.2</v>
      </c>
      <c r="H213" s="126">
        <v>12</v>
      </c>
      <c r="I213" s="84" t="s">
        <v>1167</v>
      </c>
      <c r="J213" s="84" t="s">
        <v>1168</v>
      </c>
      <c r="K213" s="127">
        <v>12</v>
      </c>
      <c r="L213" s="127">
        <v>12</v>
      </c>
      <c r="M213" s="127">
        <v>3</v>
      </c>
      <c r="N213" s="127">
        <v>0</v>
      </c>
      <c r="O213" s="127">
        <v>3</v>
      </c>
      <c r="P213" s="128">
        <v>127.2</v>
      </c>
      <c r="Q213" s="128">
        <v>127.2</v>
      </c>
      <c r="R213" s="129"/>
      <c r="S213" s="151"/>
    </row>
    <row r="214" spans="1:19" ht="20.25" hidden="1" x14ac:dyDescent="0.25">
      <c r="A214" s="121">
        <v>29</v>
      </c>
      <c r="B214" s="122" t="s">
        <v>989</v>
      </c>
      <c r="C214" s="123" t="s">
        <v>990</v>
      </c>
      <c r="D214" s="124">
        <v>43117</v>
      </c>
      <c r="E214" s="125">
        <v>109.8</v>
      </c>
      <c r="F214" s="126">
        <v>10</v>
      </c>
      <c r="G214" s="125">
        <v>109.8</v>
      </c>
      <c r="H214" s="126">
        <v>10</v>
      </c>
      <c r="I214" s="84" t="s">
        <v>1167</v>
      </c>
      <c r="J214" s="84" t="s">
        <v>1168</v>
      </c>
      <c r="K214" s="127">
        <v>10</v>
      </c>
      <c r="L214" s="127">
        <v>10</v>
      </c>
      <c r="M214" s="127">
        <v>2</v>
      </c>
      <c r="N214" s="127">
        <v>0</v>
      </c>
      <c r="O214" s="127">
        <v>2</v>
      </c>
      <c r="P214" s="128">
        <v>109.8</v>
      </c>
      <c r="Q214" s="128">
        <v>109.8</v>
      </c>
      <c r="R214" s="129"/>
      <c r="S214" s="151"/>
    </row>
    <row r="215" spans="1:19" ht="20.25" hidden="1" x14ac:dyDescent="0.25">
      <c r="A215" s="121">
        <v>30</v>
      </c>
      <c r="B215" s="122" t="s">
        <v>991</v>
      </c>
      <c r="C215" s="123" t="s">
        <v>992</v>
      </c>
      <c r="D215" s="124">
        <v>43117</v>
      </c>
      <c r="E215" s="125">
        <v>110.6</v>
      </c>
      <c r="F215" s="126">
        <v>7</v>
      </c>
      <c r="G215" s="125">
        <v>110.6</v>
      </c>
      <c r="H215" s="126">
        <v>7</v>
      </c>
      <c r="I215" s="84" t="s">
        <v>1167</v>
      </c>
      <c r="J215" s="84" t="s">
        <v>1168</v>
      </c>
      <c r="K215" s="127">
        <v>7</v>
      </c>
      <c r="L215" s="127">
        <v>7</v>
      </c>
      <c r="M215" s="127">
        <v>2</v>
      </c>
      <c r="N215" s="127">
        <v>0</v>
      </c>
      <c r="O215" s="127">
        <v>2</v>
      </c>
      <c r="P215" s="128">
        <v>110.6</v>
      </c>
      <c r="Q215" s="128">
        <v>110.6</v>
      </c>
      <c r="R215" s="129"/>
      <c r="S215" s="151"/>
    </row>
    <row r="216" spans="1:19" ht="20.25" hidden="1" x14ac:dyDescent="0.25">
      <c r="A216" s="121">
        <v>31</v>
      </c>
      <c r="B216" s="122" t="s">
        <v>993</v>
      </c>
      <c r="C216" s="123" t="s">
        <v>994</v>
      </c>
      <c r="D216" s="124">
        <v>43678</v>
      </c>
      <c r="E216" s="125">
        <v>727.7</v>
      </c>
      <c r="F216" s="126">
        <v>36</v>
      </c>
      <c r="G216" s="125">
        <v>727.7</v>
      </c>
      <c r="H216" s="126">
        <v>36</v>
      </c>
      <c r="I216" s="84" t="s">
        <v>1167</v>
      </c>
      <c r="J216" s="84" t="s">
        <v>1168</v>
      </c>
      <c r="K216" s="127">
        <v>36</v>
      </c>
      <c r="L216" s="127">
        <v>36</v>
      </c>
      <c r="M216" s="127">
        <v>16</v>
      </c>
      <c r="N216" s="127">
        <v>13</v>
      </c>
      <c r="O216" s="127">
        <v>3</v>
      </c>
      <c r="P216" s="128">
        <v>727.7</v>
      </c>
      <c r="Q216" s="128">
        <v>727.7</v>
      </c>
      <c r="R216" s="129"/>
      <c r="S216" s="151"/>
    </row>
    <row r="217" spans="1:19" ht="20.25" hidden="1" x14ac:dyDescent="0.25">
      <c r="A217" s="121">
        <v>32</v>
      </c>
      <c r="B217" s="122" t="s">
        <v>995</v>
      </c>
      <c r="C217" s="123" t="s">
        <v>996</v>
      </c>
      <c r="D217" s="124">
        <v>43117</v>
      </c>
      <c r="E217" s="125">
        <v>109.8</v>
      </c>
      <c r="F217" s="126">
        <v>2</v>
      </c>
      <c r="G217" s="125">
        <v>109.8</v>
      </c>
      <c r="H217" s="126">
        <v>2</v>
      </c>
      <c r="I217" s="84" t="s">
        <v>1167</v>
      </c>
      <c r="J217" s="84" t="s">
        <v>1168</v>
      </c>
      <c r="K217" s="127">
        <v>2</v>
      </c>
      <c r="L217" s="127">
        <v>2</v>
      </c>
      <c r="M217" s="127">
        <v>2</v>
      </c>
      <c r="N217" s="127">
        <v>0</v>
      </c>
      <c r="O217" s="127">
        <v>2</v>
      </c>
      <c r="P217" s="128">
        <v>109.8</v>
      </c>
      <c r="Q217" s="128">
        <v>109.8</v>
      </c>
      <c r="R217" s="129"/>
      <c r="S217" s="151"/>
    </row>
    <row r="218" spans="1:19" ht="20.25" hidden="1" x14ac:dyDescent="0.25">
      <c r="A218" s="121">
        <v>33</v>
      </c>
      <c r="B218" s="122" t="s">
        <v>997</v>
      </c>
      <c r="C218" s="123" t="s">
        <v>998</v>
      </c>
      <c r="D218" s="124">
        <v>43678</v>
      </c>
      <c r="E218" s="125">
        <v>457.8</v>
      </c>
      <c r="F218" s="126">
        <v>23</v>
      </c>
      <c r="G218" s="125">
        <v>457.8</v>
      </c>
      <c r="H218" s="126">
        <v>23</v>
      </c>
      <c r="I218" s="84" t="s">
        <v>1167</v>
      </c>
      <c r="J218" s="84" t="s">
        <v>1168</v>
      </c>
      <c r="K218" s="127">
        <v>23</v>
      </c>
      <c r="L218" s="127">
        <v>23</v>
      </c>
      <c r="M218" s="127">
        <v>13</v>
      </c>
      <c r="N218" s="127">
        <v>10</v>
      </c>
      <c r="O218" s="127">
        <v>3</v>
      </c>
      <c r="P218" s="128">
        <v>457.8</v>
      </c>
      <c r="Q218" s="128">
        <v>457.8</v>
      </c>
      <c r="R218" s="129"/>
      <c r="S218" s="151"/>
    </row>
    <row r="219" spans="1:19" ht="20.25" hidden="1" x14ac:dyDescent="0.25">
      <c r="A219" s="121">
        <v>34</v>
      </c>
      <c r="B219" s="122" t="s">
        <v>999</v>
      </c>
      <c r="C219" s="123" t="s">
        <v>1000</v>
      </c>
      <c r="D219" s="124">
        <v>43678</v>
      </c>
      <c r="E219" s="125">
        <v>453.6</v>
      </c>
      <c r="F219" s="126">
        <v>23</v>
      </c>
      <c r="G219" s="125">
        <v>453.6</v>
      </c>
      <c r="H219" s="126">
        <v>23</v>
      </c>
      <c r="I219" s="84" t="s">
        <v>1167</v>
      </c>
      <c r="J219" s="84" t="s">
        <v>1168</v>
      </c>
      <c r="K219" s="127">
        <v>23</v>
      </c>
      <c r="L219" s="127">
        <v>23</v>
      </c>
      <c r="M219" s="127">
        <v>11</v>
      </c>
      <c r="N219" s="127">
        <v>7</v>
      </c>
      <c r="O219" s="127">
        <v>4</v>
      </c>
      <c r="P219" s="128">
        <v>453.6</v>
      </c>
      <c r="Q219" s="128">
        <v>453.6</v>
      </c>
      <c r="R219" s="129"/>
      <c r="S219" s="151"/>
    </row>
    <row r="220" spans="1:19" ht="20.25" hidden="1" x14ac:dyDescent="0.25">
      <c r="A220" s="121">
        <v>35</v>
      </c>
      <c r="B220" s="122" t="s">
        <v>1001</v>
      </c>
      <c r="C220" s="123" t="s">
        <v>1002</v>
      </c>
      <c r="D220" s="124">
        <v>43336</v>
      </c>
      <c r="E220" s="125">
        <v>410.8</v>
      </c>
      <c r="F220" s="126">
        <v>23</v>
      </c>
      <c r="G220" s="125">
        <v>410.8</v>
      </c>
      <c r="H220" s="126">
        <v>23</v>
      </c>
      <c r="I220" s="84" t="s">
        <v>1167</v>
      </c>
      <c r="J220" s="84" t="s">
        <v>1168</v>
      </c>
      <c r="K220" s="127">
        <v>23</v>
      </c>
      <c r="L220" s="127">
        <v>23</v>
      </c>
      <c r="M220" s="127">
        <v>8</v>
      </c>
      <c r="N220" s="127">
        <v>5</v>
      </c>
      <c r="O220" s="127">
        <v>3</v>
      </c>
      <c r="P220" s="128">
        <v>410.8</v>
      </c>
      <c r="Q220" s="128">
        <v>410.8</v>
      </c>
      <c r="R220" s="129"/>
      <c r="S220" s="151"/>
    </row>
    <row r="221" spans="1:19" ht="20.25" hidden="1" x14ac:dyDescent="0.25">
      <c r="A221" s="121">
        <v>36</v>
      </c>
      <c r="B221" s="122" t="s">
        <v>1003</v>
      </c>
      <c r="C221" s="123" t="s">
        <v>1004</v>
      </c>
      <c r="D221" s="124">
        <v>43430</v>
      </c>
      <c r="E221" s="125">
        <v>409.3</v>
      </c>
      <c r="F221" s="126">
        <v>21</v>
      </c>
      <c r="G221" s="125">
        <v>409.3</v>
      </c>
      <c r="H221" s="126">
        <v>21</v>
      </c>
      <c r="I221" s="84" t="s">
        <v>1167</v>
      </c>
      <c r="J221" s="84" t="s">
        <v>1168</v>
      </c>
      <c r="K221" s="127">
        <v>21</v>
      </c>
      <c r="L221" s="127">
        <v>21</v>
      </c>
      <c r="M221" s="127">
        <v>10</v>
      </c>
      <c r="N221" s="127">
        <v>6</v>
      </c>
      <c r="O221" s="127">
        <v>4</v>
      </c>
      <c r="P221" s="128">
        <v>409.3</v>
      </c>
      <c r="Q221" s="128">
        <v>409.3</v>
      </c>
      <c r="R221" s="129"/>
      <c r="S221" s="151"/>
    </row>
    <row r="222" spans="1:19" ht="20.25" hidden="1" x14ac:dyDescent="0.25">
      <c r="A222" s="121">
        <v>37</v>
      </c>
      <c r="B222" s="122" t="s">
        <v>1005</v>
      </c>
      <c r="C222" s="123" t="s">
        <v>1006</v>
      </c>
      <c r="D222" s="124">
        <v>43430</v>
      </c>
      <c r="E222" s="125">
        <v>414.3</v>
      </c>
      <c r="F222" s="126">
        <v>22</v>
      </c>
      <c r="G222" s="125">
        <v>414.3</v>
      </c>
      <c r="H222" s="126">
        <v>22</v>
      </c>
      <c r="I222" s="84" t="s">
        <v>1167</v>
      </c>
      <c r="J222" s="84" t="s">
        <v>1168</v>
      </c>
      <c r="K222" s="127">
        <v>22</v>
      </c>
      <c r="L222" s="127">
        <v>22</v>
      </c>
      <c r="M222" s="127">
        <v>9</v>
      </c>
      <c r="N222" s="127">
        <v>8</v>
      </c>
      <c r="O222" s="127">
        <v>1</v>
      </c>
      <c r="P222" s="128">
        <v>414.3</v>
      </c>
      <c r="Q222" s="128">
        <v>414.3</v>
      </c>
      <c r="R222" s="129"/>
      <c r="S222" s="151"/>
    </row>
    <row r="223" spans="1:19" ht="20.25" hidden="1" x14ac:dyDescent="0.25">
      <c r="A223" s="121">
        <v>38</v>
      </c>
      <c r="B223" s="122" t="s">
        <v>1007</v>
      </c>
      <c r="C223" s="123" t="s">
        <v>1008</v>
      </c>
      <c r="D223" s="124">
        <v>43430</v>
      </c>
      <c r="E223" s="125">
        <v>418.8</v>
      </c>
      <c r="F223" s="126">
        <v>24</v>
      </c>
      <c r="G223" s="125">
        <v>418.8</v>
      </c>
      <c r="H223" s="126">
        <v>24</v>
      </c>
      <c r="I223" s="84" t="s">
        <v>1167</v>
      </c>
      <c r="J223" s="84" t="s">
        <v>1168</v>
      </c>
      <c r="K223" s="127">
        <v>24</v>
      </c>
      <c r="L223" s="127">
        <v>24</v>
      </c>
      <c r="M223" s="127">
        <v>9</v>
      </c>
      <c r="N223" s="127">
        <v>3</v>
      </c>
      <c r="O223" s="127">
        <v>6</v>
      </c>
      <c r="P223" s="128">
        <v>418.8</v>
      </c>
      <c r="Q223" s="128">
        <v>418.8</v>
      </c>
      <c r="R223" s="129"/>
      <c r="S223" s="151"/>
    </row>
    <row r="224" spans="1:19" ht="20.25" hidden="1" x14ac:dyDescent="0.25">
      <c r="A224" s="121">
        <v>39</v>
      </c>
      <c r="B224" s="122" t="s">
        <v>1009</v>
      </c>
      <c r="C224" s="123" t="s">
        <v>1010</v>
      </c>
      <c r="D224" s="124">
        <v>43430</v>
      </c>
      <c r="E224" s="125">
        <v>394.6</v>
      </c>
      <c r="F224" s="126">
        <v>17</v>
      </c>
      <c r="G224" s="125">
        <v>394.6</v>
      </c>
      <c r="H224" s="126">
        <v>17</v>
      </c>
      <c r="I224" s="84" t="s">
        <v>1167</v>
      </c>
      <c r="J224" s="84" t="s">
        <v>1168</v>
      </c>
      <c r="K224" s="127">
        <v>17</v>
      </c>
      <c r="L224" s="127">
        <v>17</v>
      </c>
      <c r="M224" s="127">
        <v>9</v>
      </c>
      <c r="N224" s="127">
        <v>9</v>
      </c>
      <c r="O224" s="127">
        <v>0</v>
      </c>
      <c r="P224" s="128">
        <v>394.6</v>
      </c>
      <c r="Q224" s="128">
        <v>394.6</v>
      </c>
      <c r="R224" s="129"/>
      <c r="S224" s="151"/>
    </row>
    <row r="225" spans="1:19" ht="20.25" hidden="1" x14ac:dyDescent="0.25">
      <c r="A225" s="121">
        <v>40</v>
      </c>
      <c r="B225" s="122" t="s">
        <v>1011</v>
      </c>
      <c r="C225" s="123" t="s">
        <v>1012</v>
      </c>
      <c r="D225" s="124">
        <v>43430</v>
      </c>
      <c r="E225" s="125">
        <v>394.8</v>
      </c>
      <c r="F225" s="126">
        <v>20</v>
      </c>
      <c r="G225" s="125">
        <v>394.8</v>
      </c>
      <c r="H225" s="126">
        <v>20</v>
      </c>
      <c r="I225" s="84" t="s">
        <v>1167</v>
      </c>
      <c r="J225" s="84" t="s">
        <v>1168</v>
      </c>
      <c r="K225" s="127">
        <v>20</v>
      </c>
      <c r="L225" s="127">
        <v>20</v>
      </c>
      <c r="M225" s="127">
        <v>8</v>
      </c>
      <c r="N225" s="127">
        <v>5</v>
      </c>
      <c r="O225" s="127">
        <v>3</v>
      </c>
      <c r="P225" s="128">
        <v>394.8</v>
      </c>
      <c r="Q225" s="128">
        <v>394.8</v>
      </c>
      <c r="R225" s="129"/>
      <c r="S225" s="151"/>
    </row>
    <row r="226" spans="1:19" ht="20.25" hidden="1" x14ac:dyDescent="0.25">
      <c r="A226" s="121">
        <v>41</v>
      </c>
      <c r="B226" s="122" t="s">
        <v>1013</v>
      </c>
      <c r="C226" s="123" t="s">
        <v>1014</v>
      </c>
      <c r="D226" s="124">
        <v>43389</v>
      </c>
      <c r="E226" s="125">
        <v>411.1</v>
      </c>
      <c r="F226" s="126">
        <v>28</v>
      </c>
      <c r="G226" s="125">
        <v>411.1</v>
      </c>
      <c r="H226" s="126">
        <v>28</v>
      </c>
      <c r="I226" s="84" t="s">
        <v>1167</v>
      </c>
      <c r="J226" s="84" t="s">
        <v>1168</v>
      </c>
      <c r="K226" s="127">
        <v>28</v>
      </c>
      <c r="L226" s="127">
        <v>28</v>
      </c>
      <c r="M226" s="127">
        <v>8</v>
      </c>
      <c r="N226" s="127">
        <v>2</v>
      </c>
      <c r="O226" s="127">
        <v>6</v>
      </c>
      <c r="P226" s="128">
        <v>411.1</v>
      </c>
      <c r="Q226" s="128">
        <v>411.1</v>
      </c>
      <c r="R226" s="129"/>
      <c r="S226" s="151"/>
    </row>
    <row r="227" spans="1:19" ht="20.25" hidden="1" x14ac:dyDescent="0.25">
      <c r="A227" s="121">
        <v>42</v>
      </c>
      <c r="B227" s="122" t="s">
        <v>1015</v>
      </c>
      <c r="C227" s="123" t="s">
        <v>1016</v>
      </c>
      <c r="D227" s="124">
        <v>43399</v>
      </c>
      <c r="E227" s="125">
        <v>362.3</v>
      </c>
      <c r="F227" s="126">
        <v>18</v>
      </c>
      <c r="G227" s="125">
        <v>362.3</v>
      </c>
      <c r="H227" s="126">
        <v>18</v>
      </c>
      <c r="I227" s="84" t="s">
        <v>1167</v>
      </c>
      <c r="J227" s="84" t="s">
        <v>1168</v>
      </c>
      <c r="K227" s="127">
        <v>18</v>
      </c>
      <c r="L227" s="127">
        <v>18</v>
      </c>
      <c r="M227" s="127">
        <v>10</v>
      </c>
      <c r="N227" s="127">
        <v>8</v>
      </c>
      <c r="O227" s="127">
        <v>2</v>
      </c>
      <c r="P227" s="128">
        <v>362.3</v>
      </c>
      <c r="Q227" s="128">
        <v>362.3</v>
      </c>
      <c r="R227" s="129"/>
      <c r="S227" s="151"/>
    </row>
    <row r="228" spans="1:19" ht="20.25" hidden="1" x14ac:dyDescent="0.25">
      <c r="A228" s="121">
        <v>43</v>
      </c>
      <c r="B228" s="122" t="s">
        <v>1017</v>
      </c>
      <c r="C228" s="123" t="s">
        <v>1018</v>
      </c>
      <c r="D228" s="124">
        <v>43389</v>
      </c>
      <c r="E228" s="125">
        <v>91.3</v>
      </c>
      <c r="F228" s="126">
        <v>7</v>
      </c>
      <c r="G228" s="125">
        <v>91.3</v>
      </c>
      <c r="H228" s="126">
        <v>7</v>
      </c>
      <c r="I228" s="84" t="s">
        <v>1167</v>
      </c>
      <c r="J228" s="84" t="s">
        <v>1168</v>
      </c>
      <c r="K228" s="127">
        <v>7</v>
      </c>
      <c r="L228" s="127">
        <v>7</v>
      </c>
      <c r="M228" s="127">
        <v>2</v>
      </c>
      <c r="N228" s="127">
        <v>0</v>
      </c>
      <c r="O228" s="127">
        <v>2</v>
      </c>
      <c r="P228" s="128">
        <v>91.3</v>
      </c>
      <c r="Q228" s="128">
        <v>91.3</v>
      </c>
      <c r="R228" s="129"/>
      <c r="S228" s="151"/>
    </row>
    <row r="229" spans="1:19" ht="20.25" hidden="1" x14ac:dyDescent="0.25">
      <c r="A229" s="121">
        <v>44</v>
      </c>
      <c r="B229" s="122" t="s">
        <v>1019</v>
      </c>
      <c r="C229" s="123" t="s">
        <v>1020</v>
      </c>
      <c r="D229" s="124">
        <v>42936</v>
      </c>
      <c r="E229" s="125">
        <v>391.8</v>
      </c>
      <c r="F229" s="126">
        <v>20</v>
      </c>
      <c r="G229" s="125">
        <v>391.8</v>
      </c>
      <c r="H229" s="126">
        <v>20</v>
      </c>
      <c r="I229" s="84" t="s">
        <v>1167</v>
      </c>
      <c r="J229" s="84" t="s">
        <v>1168</v>
      </c>
      <c r="K229" s="127">
        <v>20</v>
      </c>
      <c r="L229" s="127">
        <v>20</v>
      </c>
      <c r="M229" s="127">
        <v>10</v>
      </c>
      <c r="N229" s="127">
        <v>4</v>
      </c>
      <c r="O229" s="127">
        <v>6</v>
      </c>
      <c r="P229" s="128">
        <v>391.8</v>
      </c>
      <c r="Q229" s="128">
        <v>391.8</v>
      </c>
      <c r="R229" s="129"/>
      <c r="S229" s="151"/>
    </row>
    <row r="230" spans="1:19" ht="20.25" hidden="1" x14ac:dyDescent="0.25">
      <c r="A230" s="121">
        <v>45</v>
      </c>
      <c r="B230" s="122" t="s">
        <v>1021</v>
      </c>
      <c r="C230" s="123" t="s">
        <v>1022</v>
      </c>
      <c r="D230" s="124">
        <v>43390</v>
      </c>
      <c r="E230" s="125">
        <v>393.9</v>
      </c>
      <c r="F230" s="126">
        <v>24</v>
      </c>
      <c r="G230" s="125">
        <v>393.9</v>
      </c>
      <c r="H230" s="126">
        <v>24</v>
      </c>
      <c r="I230" s="84" t="s">
        <v>1167</v>
      </c>
      <c r="J230" s="84" t="s">
        <v>1168</v>
      </c>
      <c r="K230" s="127">
        <v>24</v>
      </c>
      <c r="L230" s="127">
        <v>24</v>
      </c>
      <c r="M230" s="127">
        <v>9</v>
      </c>
      <c r="N230" s="127">
        <v>6</v>
      </c>
      <c r="O230" s="127">
        <v>3</v>
      </c>
      <c r="P230" s="128">
        <v>393.9</v>
      </c>
      <c r="Q230" s="128">
        <v>393.9</v>
      </c>
      <c r="R230" s="129"/>
      <c r="S230" s="151"/>
    </row>
    <row r="231" spans="1:19" ht="20.25" hidden="1" x14ac:dyDescent="0.25">
      <c r="A231" s="121">
        <v>46</v>
      </c>
      <c r="B231" s="122" t="s">
        <v>1023</v>
      </c>
      <c r="C231" s="123" t="s">
        <v>1024</v>
      </c>
      <c r="D231" s="124">
        <v>43389</v>
      </c>
      <c r="E231" s="125">
        <v>436.1</v>
      </c>
      <c r="F231" s="126">
        <v>18</v>
      </c>
      <c r="G231" s="125">
        <v>436.1</v>
      </c>
      <c r="H231" s="126">
        <v>18</v>
      </c>
      <c r="I231" s="84" t="s">
        <v>1167</v>
      </c>
      <c r="J231" s="84" t="s">
        <v>1168</v>
      </c>
      <c r="K231" s="127">
        <v>18</v>
      </c>
      <c r="L231" s="127">
        <v>18</v>
      </c>
      <c r="M231" s="127">
        <v>9</v>
      </c>
      <c r="N231" s="127">
        <v>8</v>
      </c>
      <c r="O231" s="127">
        <v>1</v>
      </c>
      <c r="P231" s="128">
        <v>436.1</v>
      </c>
      <c r="Q231" s="128">
        <v>436.1</v>
      </c>
      <c r="R231" s="129"/>
      <c r="S231" s="151"/>
    </row>
    <row r="232" spans="1:19" ht="20.25" hidden="1" x14ac:dyDescent="0.25">
      <c r="A232" s="121">
        <v>47</v>
      </c>
      <c r="B232" s="122" t="s">
        <v>1025</v>
      </c>
      <c r="C232" s="123" t="s">
        <v>1026</v>
      </c>
      <c r="D232" s="124">
        <v>43389</v>
      </c>
      <c r="E232" s="125">
        <v>411.3</v>
      </c>
      <c r="F232" s="126">
        <v>17</v>
      </c>
      <c r="G232" s="125">
        <v>411.3</v>
      </c>
      <c r="H232" s="126">
        <v>17</v>
      </c>
      <c r="I232" s="84" t="s">
        <v>1167</v>
      </c>
      <c r="J232" s="84" t="s">
        <v>1168</v>
      </c>
      <c r="K232" s="127">
        <v>17</v>
      </c>
      <c r="L232" s="127">
        <v>17</v>
      </c>
      <c r="M232" s="127">
        <v>8</v>
      </c>
      <c r="N232" s="127">
        <v>6</v>
      </c>
      <c r="O232" s="127">
        <v>2</v>
      </c>
      <c r="P232" s="128">
        <v>411.3</v>
      </c>
      <c r="Q232" s="128">
        <v>411.3</v>
      </c>
      <c r="R232" s="129"/>
      <c r="S232" s="151"/>
    </row>
    <row r="233" spans="1:19" ht="20.25" hidden="1" x14ac:dyDescent="0.25">
      <c r="A233" s="121">
        <v>48</v>
      </c>
      <c r="B233" s="122" t="s">
        <v>1029</v>
      </c>
      <c r="C233" s="123" t="s">
        <v>1030</v>
      </c>
      <c r="D233" s="124">
        <v>44530</v>
      </c>
      <c r="E233" s="125">
        <v>511.8</v>
      </c>
      <c r="F233" s="126">
        <v>16</v>
      </c>
      <c r="G233" s="125">
        <v>511.8</v>
      </c>
      <c r="H233" s="126">
        <v>16</v>
      </c>
      <c r="I233" s="84" t="s">
        <v>1167</v>
      </c>
      <c r="J233" s="84" t="s">
        <v>1168</v>
      </c>
      <c r="K233" s="127">
        <v>16</v>
      </c>
      <c r="L233" s="127">
        <v>16</v>
      </c>
      <c r="M233" s="127">
        <v>12</v>
      </c>
      <c r="N233" s="127">
        <v>9</v>
      </c>
      <c r="O233" s="127">
        <v>3</v>
      </c>
      <c r="P233" s="128">
        <v>511.8</v>
      </c>
      <c r="Q233" s="128">
        <v>511.8</v>
      </c>
      <c r="R233" s="129"/>
      <c r="S233" s="151"/>
    </row>
    <row r="234" spans="1:19" ht="20.25" hidden="1" x14ac:dyDescent="0.25">
      <c r="A234" s="121">
        <v>49</v>
      </c>
      <c r="B234" s="122" t="s">
        <v>1031</v>
      </c>
      <c r="C234" s="123" t="s">
        <v>1032</v>
      </c>
      <c r="D234" s="124">
        <v>43336</v>
      </c>
      <c r="E234" s="125">
        <v>362.3</v>
      </c>
      <c r="F234" s="126">
        <v>24</v>
      </c>
      <c r="G234" s="125">
        <v>362.3</v>
      </c>
      <c r="H234" s="126">
        <v>24</v>
      </c>
      <c r="I234" s="84" t="s">
        <v>1167</v>
      </c>
      <c r="J234" s="84" t="s">
        <v>1168</v>
      </c>
      <c r="K234" s="127">
        <v>24</v>
      </c>
      <c r="L234" s="127">
        <v>24</v>
      </c>
      <c r="M234" s="127">
        <v>11</v>
      </c>
      <c r="N234" s="127">
        <v>9</v>
      </c>
      <c r="O234" s="127">
        <v>2</v>
      </c>
      <c r="P234" s="128">
        <v>362.3</v>
      </c>
      <c r="Q234" s="128">
        <v>362.3</v>
      </c>
      <c r="R234" s="129"/>
      <c r="S234" s="151"/>
    </row>
    <row r="235" spans="1:19" ht="20.25" hidden="1" x14ac:dyDescent="0.25">
      <c r="A235" s="121">
        <v>50</v>
      </c>
      <c r="B235" s="122" t="s">
        <v>1033</v>
      </c>
      <c r="C235" s="123" t="s">
        <v>1034</v>
      </c>
      <c r="D235" s="124">
        <v>43336</v>
      </c>
      <c r="E235" s="125">
        <v>532.70000000000005</v>
      </c>
      <c r="F235" s="126">
        <v>44</v>
      </c>
      <c r="G235" s="125">
        <v>532.70000000000005</v>
      </c>
      <c r="H235" s="126">
        <v>44</v>
      </c>
      <c r="I235" s="84" t="s">
        <v>1167</v>
      </c>
      <c r="J235" s="84" t="s">
        <v>1168</v>
      </c>
      <c r="K235" s="127">
        <v>44</v>
      </c>
      <c r="L235" s="127">
        <v>44</v>
      </c>
      <c r="M235" s="127">
        <v>17</v>
      </c>
      <c r="N235" s="127">
        <v>9</v>
      </c>
      <c r="O235" s="127">
        <v>8</v>
      </c>
      <c r="P235" s="128">
        <v>532.70000000000005</v>
      </c>
      <c r="Q235" s="128">
        <v>532.70000000000005</v>
      </c>
      <c r="R235" s="129"/>
      <c r="S235" s="151"/>
    </row>
    <row r="236" spans="1:19" ht="20.25" hidden="1" x14ac:dyDescent="0.25">
      <c r="A236" s="121">
        <v>51</v>
      </c>
      <c r="B236" s="122" t="s">
        <v>1035</v>
      </c>
      <c r="C236" s="123" t="s">
        <v>1036</v>
      </c>
      <c r="D236" s="124">
        <v>43336</v>
      </c>
      <c r="E236" s="125">
        <v>391.4</v>
      </c>
      <c r="F236" s="126">
        <v>27</v>
      </c>
      <c r="G236" s="125">
        <v>391.4</v>
      </c>
      <c r="H236" s="126">
        <v>27</v>
      </c>
      <c r="I236" s="84" t="s">
        <v>1167</v>
      </c>
      <c r="J236" s="84" t="s">
        <v>1168</v>
      </c>
      <c r="K236" s="127">
        <v>27</v>
      </c>
      <c r="L236" s="127">
        <v>27</v>
      </c>
      <c r="M236" s="127">
        <v>9</v>
      </c>
      <c r="N236" s="127">
        <v>6</v>
      </c>
      <c r="O236" s="127">
        <v>3</v>
      </c>
      <c r="P236" s="128">
        <v>391.4</v>
      </c>
      <c r="Q236" s="128">
        <v>391.4</v>
      </c>
      <c r="R236" s="129"/>
      <c r="S236" s="151"/>
    </row>
    <row r="237" spans="1:19" ht="20.25" hidden="1" x14ac:dyDescent="0.25">
      <c r="A237" s="121">
        <v>52</v>
      </c>
      <c r="B237" s="122" t="s">
        <v>1037</v>
      </c>
      <c r="C237" s="123" t="s">
        <v>1038</v>
      </c>
      <c r="D237" s="124">
        <v>43336</v>
      </c>
      <c r="E237" s="125">
        <v>381</v>
      </c>
      <c r="F237" s="126">
        <v>31</v>
      </c>
      <c r="G237" s="125">
        <v>381</v>
      </c>
      <c r="H237" s="126">
        <v>31</v>
      </c>
      <c r="I237" s="84" t="s">
        <v>1167</v>
      </c>
      <c r="J237" s="84" t="s">
        <v>1168</v>
      </c>
      <c r="K237" s="127">
        <v>31</v>
      </c>
      <c r="L237" s="127">
        <v>31</v>
      </c>
      <c r="M237" s="127">
        <v>9</v>
      </c>
      <c r="N237" s="127">
        <v>6</v>
      </c>
      <c r="O237" s="127">
        <v>3</v>
      </c>
      <c r="P237" s="128">
        <v>381</v>
      </c>
      <c r="Q237" s="128">
        <v>381</v>
      </c>
      <c r="R237" s="129"/>
      <c r="S237" s="151"/>
    </row>
    <row r="238" spans="1:19" ht="20.25" hidden="1" x14ac:dyDescent="0.25">
      <c r="A238" s="121">
        <v>53</v>
      </c>
      <c r="B238" s="122" t="s">
        <v>1039</v>
      </c>
      <c r="C238" s="123" t="s">
        <v>1040</v>
      </c>
      <c r="D238" s="124">
        <v>43336</v>
      </c>
      <c r="E238" s="125">
        <v>398.21</v>
      </c>
      <c r="F238" s="126">
        <v>28</v>
      </c>
      <c r="G238" s="125">
        <v>398.21</v>
      </c>
      <c r="H238" s="126">
        <v>28</v>
      </c>
      <c r="I238" s="84" t="s">
        <v>1167</v>
      </c>
      <c r="J238" s="84" t="s">
        <v>1168</v>
      </c>
      <c r="K238" s="127">
        <v>28</v>
      </c>
      <c r="L238" s="127">
        <v>28</v>
      </c>
      <c r="M238" s="127">
        <v>10</v>
      </c>
      <c r="N238" s="127">
        <v>8</v>
      </c>
      <c r="O238" s="127">
        <v>2</v>
      </c>
      <c r="P238" s="128">
        <v>398.21</v>
      </c>
      <c r="Q238" s="128">
        <v>398.21</v>
      </c>
      <c r="R238" s="129"/>
      <c r="S238" s="151"/>
    </row>
    <row r="239" spans="1:19" ht="20.25" hidden="1" x14ac:dyDescent="0.25">
      <c r="A239" s="121">
        <v>54</v>
      </c>
      <c r="B239" s="122" t="s">
        <v>1041</v>
      </c>
      <c r="C239" s="123" t="s">
        <v>1042</v>
      </c>
      <c r="D239" s="124">
        <v>43336</v>
      </c>
      <c r="E239" s="125">
        <v>917.2</v>
      </c>
      <c r="F239" s="126">
        <v>69</v>
      </c>
      <c r="G239" s="125">
        <v>917.2</v>
      </c>
      <c r="H239" s="126">
        <v>69</v>
      </c>
      <c r="I239" s="84" t="s">
        <v>1167</v>
      </c>
      <c r="J239" s="84" t="s">
        <v>1168</v>
      </c>
      <c r="K239" s="127">
        <v>69</v>
      </c>
      <c r="L239" s="127">
        <v>69</v>
      </c>
      <c r="M239" s="127">
        <v>25</v>
      </c>
      <c r="N239" s="127">
        <v>18</v>
      </c>
      <c r="O239" s="127">
        <v>7</v>
      </c>
      <c r="P239" s="128">
        <v>917.2</v>
      </c>
      <c r="Q239" s="128">
        <v>917.2</v>
      </c>
      <c r="R239" s="129"/>
      <c r="S239" s="151"/>
    </row>
    <row r="240" spans="1:19" ht="20.25" hidden="1" x14ac:dyDescent="0.25">
      <c r="A240" s="121">
        <v>55</v>
      </c>
      <c r="B240" s="122" t="s">
        <v>1043</v>
      </c>
      <c r="C240" s="123" t="s">
        <v>1044</v>
      </c>
      <c r="D240" s="124">
        <v>43340</v>
      </c>
      <c r="E240" s="125">
        <v>201.3</v>
      </c>
      <c r="F240" s="126">
        <v>4</v>
      </c>
      <c r="G240" s="125">
        <v>201.3</v>
      </c>
      <c r="H240" s="126">
        <v>4</v>
      </c>
      <c r="I240" s="84" t="s">
        <v>1167</v>
      </c>
      <c r="J240" s="84" t="s">
        <v>1168</v>
      </c>
      <c r="K240" s="127">
        <v>4</v>
      </c>
      <c r="L240" s="127">
        <v>4</v>
      </c>
      <c r="M240" s="127">
        <v>4</v>
      </c>
      <c r="N240" s="127">
        <v>1</v>
      </c>
      <c r="O240" s="127">
        <v>3</v>
      </c>
      <c r="P240" s="128">
        <v>201.3</v>
      </c>
      <c r="Q240" s="128">
        <v>201.3</v>
      </c>
      <c r="R240" s="129"/>
      <c r="S240" s="151"/>
    </row>
    <row r="241" spans="1:19" ht="20.25" hidden="1" x14ac:dyDescent="0.25">
      <c r="A241" s="121">
        <v>56</v>
      </c>
      <c r="B241" s="122" t="s">
        <v>1045</v>
      </c>
      <c r="C241" s="123" t="s">
        <v>1046</v>
      </c>
      <c r="D241" s="124">
        <v>43753</v>
      </c>
      <c r="E241" s="125">
        <v>653.79999999999995</v>
      </c>
      <c r="F241" s="126">
        <v>16</v>
      </c>
      <c r="G241" s="125">
        <v>653.79999999999995</v>
      </c>
      <c r="H241" s="126">
        <v>16</v>
      </c>
      <c r="I241" s="84" t="s">
        <v>1167</v>
      </c>
      <c r="J241" s="84" t="s">
        <v>1168</v>
      </c>
      <c r="K241" s="127">
        <v>16</v>
      </c>
      <c r="L241" s="127">
        <v>16</v>
      </c>
      <c r="M241" s="127">
        <v>14</v>
      </c>
      <c r="N241" s="127">
        <v>14</v>
      </c>
      <c r="O241" s="127">
        <v>0</v>
      </c>
      <c r="P241" s="128">
        <v>653.79999999999995</v>
      </c>
      <c r="Q241" s="128">
        <v>653.79999999999995</v>
      </c>
      <c r="R241" s="129"/>
      <c r="S241" s="151"/>
    </row>
    <row r="242" spans="1:19" ht="20.25" hidden="1" x14ac:dyDescent="0.25">
      <c r="A242" s="121">
        <v>57</v>
      </c>
      <c r="B242" s="122" t="s">
        <v>1047</v>
      </c>
      <c r="C242" s="123" t="s">
        <v>1048</v>
      </c>
      <c r="D242" s="124">
        <v>43117</v>
      </c>
      <c r="E242" s="125">
        <v>649.70000000000005</v>
      </c>
      <c r="F242" s="126">
        <v>15</v>
      </c>
      <c r="G242" s="125">
        <v>649.70000000000005</v>
      </c>
      <c r="H242" s="126">
        <v>15</v>
      </c>
      <c r="I242" s="84" t="s">
        <v>1167</v>
      </c>
      <c r="J242" s="84" t="s">
        <v>1168</v>
      </c>
      <c r="K242" s="127">
        <v>15</v>
      </c>
      <c r="L242" s="127">
        <v>15</v>
      </c>
      <c r="M242" s="127">
        <v>12</v>
      </c>
      <c r="N242" s="127">
        <v>9</v>
      </c>
      <c r="O242" s="127">
        <v>3</v>
      </c>
      <c r="P242" s="128">
        <v>649.70000000000005</v>
      </c>
      <c r="Q242" s="128">
        <v>649.70000000000005</v>
      </c>
      <c r="R242" s="129"/>
      <c r="S242" s="151"/>
    </row>
    <row r="243" spans="1:19" ht="20.25" hidden="1" x14ac:dyDescent="0.25">
      <c r="A243" s="121">
        <v>58</v>
      </c>
      <c r="B243" s="122" t="s">
        <v>1049</v>
      </c>
      <c r="C243" s="123" t="s">
        <v>1050</v>
      </c>
      <c r="D243" s="124">
        <v>43678</v>
      </c>
      <c r="E243" s="125">
        <v>641.79999999999995</v>
      </c>
      <c r="F243" s="126">
        <v>22</v>
      </c>
      <c r="G243" s="125">
        <v>641.79999999999995</v>
      </c>
      <c r="H243" s="126">
        <v>22</v>
      </c>
      <c r="I243" s="84" t="s">
        <v>1167</v>
      </c>
      <c r="J243" s="84" t="s">
        <v>1168</v>
      </c>
      <c r="K243" s="127">
        <v>22</v>
      </c>
      <c r="L243" s="127">
        <v>22</v>
      </c>
      <c r="M243" s="127">
        <v>14</v>
      </c>
      <c r="N243" s="127">
        <v>14</v>
      </c>
      <c r="O243" s="127">
        <v>0</v>
      </c>
      <c r="P243" s="128">
        <v>641.79999999999995</v>
      </c>
      <c r="Q243" s="128">
        <v>641.79999999999995</v>
      </c>
      <c r="R243" s="129"/>
      <c r="S243" s="151"/>
    </row>
    <row r="244" spans="1:19" ht="20.25" hidden="1" x14ac:dyDescent="0.25">
      <c r="A244" s="121">
        <v>59</v>
      </c>
      <c r="B244" s="122" t="s">
        <v>1051</v>
      </c>
      <c r="C244" s="123" t="s">
        <v>1052</v>
      </c>
      <c r="D244" s="124">
        <v>43913</v>
      </c>
      <c r="E244" s="125">
        <v>1396</v>
      </c>
      <c r="F244" s="126">
        <v>33</v>
      </c>
      <c r="G244" s="125">
        <v>1396</v>
      </c>
      <c r="H244" s="126">
        <v>33</v>
      </c>
      <c r="I244" s="84" t="s">
        <v>1167</v>
      </c>
      <c r="J244" s="84" t="s">
        <v>1168</v>
      </c>
      <c r="K244" s="127">
        <v>33</v>
      </c>
      <c r="L244" s="127">
        <v>33</v>
      </c>
      <c r="M244" s="127">
        <v>21</v>
      </c>
      <c r="N244" s="127">
        <v>13</v>
      </c>
      <c r="O244" s="127">
        <v>8</v>
      </c>
      <c r="P244" s="128">
        <v>1396</v>
      </c>
      <c r="Q244" s="128">
        <v>1396</v>
      </c>
      <c r="R244" s="129"/>
      <c r="S244" s="151"/>
    </row>
    <row r="245" spans="1:19" ht="20.25" hidden="1" x14ac:dyDescent="0.25">
      <c r="A245" s="121">
        <v>60</v>
      </c>
      <c r="B245" s="122" t="s">
        <v>1053</v>
      </c>
      <c r="C245" s="123" t="s">
        <v>1054</v>
      </c>
      <c r="D245" s="124">
        <v>43973</v>
      </c>
      <c r="E245" s="125">
        <v>436.3</v>
      </c>
      <c r="F245" s="126">
        <v>13</v>
      </c>
      <c r="G245" s="125">
        <v>436.3</v>
      </c>
      <c r="H245" s="126">
        <v>13</v>
      </c>
      <c r="I245" s="84" t="s">
        <v>1167</v>
      </c>
      <c r="J245" s="84" t="s">
        <v>1168</v>
      </c>
      <c r="K245" s="127">
        <v>13</v>
      </c>
      <c r="L245" s="127">
        <v>13</v>
      </c>
      <c r="M245" s="127">
        <v>6</v>
      </c>
      <c r="N245" s="127">
        <v>6</v>
      </c>
      <c r="O245" s="127">
        <v>0</v>
      </c>
      <c r="P245" s="128">
        <v>436.3</v>
      </c>
      <c r="Q245" s="128">
        <v>436.3</v>
      </c>
      <c r="R245" s="129"/>
      <c r="S245" s="151"/>
    </row>
    <row r="246" spans="1:19" ht="20.25" hidden="1" x14ac:dyDescent="0.25">
      <c r="A246" s="121">
        <v>61</v>
      </c>
      <c r="B246" s="122" t="s">
        <v>1055</v>
      </c>
      <c r="C246" s="123" t="s">
        <v>1056</v>
      </c>
      <c r="D246" s="124">
        <v>43913</v>
      </c>
      <c r="E246" s="125">
        <v>355.6</v>
      </c>
      <c r="F246" s="126">
        <v>18</v>
      </c>
      <c r="G246" s="125">
        <v>355.6</v>
      </c>
      <c r="H246" s="126">
        <v>18</v>
      </c>
      <c r="I246" s="84" t="s">
        <v>1167</v>
      </c>
      <c r="J246" s="84" t="s">
        <v>1168</v>
      </c>
      <c r="K246" s="127">
        <v>18</v>
      </c>
      <c r="L246" s="127">
        <v>18</v>
      </c>
      <c r="M246" s="127">
        <v>9</v>
      </c>
      <c r="N246" s="127">
        <v>6</v>
      </c>
      <c r="O246" s="127">
        <v>3</v>
      </c>
      <c r="P246" s="128">
        <v>355.6</v>
      </c>
      <c r="Q246" s="128">
        <v>355.6</v>
      </c>
      <c r="R246" s="129"/>
      <c r="S246" s="151"/>
    </row>
    <row r="247" spans="1:19" ht="20.25" hidden="1" x14ac:dyDescent="0.25">
      <c r="A247" s="121">
        <v>62</v>
      </c>
      <c r="B247" s="122" t="s">
        <v>1057</v>
      </c>
      <c r="C247" s="123" t="s">
        <v>1058</v>
      </c>
      <c r="D247" s="124">
        <v>44553</v>
      </c>
      <c r="E247" s="125">
        <v>263.60000000000002</v>
      </c>
      <c r="F247" s="126">
        <v>8</v>
      </c>
      <c r="G247" s="125">
        <v>263.60000000000002</v>
      </c>
      <c r="H247" s="126">
        <v>8</v>
      </c>
      <c r="I247" s="84" t="s">
        <v>1167</v>
      </c>
      <c r="J247" s="84" t="s">
        <v>1168</v>
      </c>
      <c r="K247" s="127">
        <v>8</v>
      </c>
      <c r="L247" s="127">
        <v>8</v>
      </c>
      <c r="M247" s="127">
        <v>8</v>
      </c>
      <c r="N247" s="127">
        <v>6</v>
      </c>
      <c r="O247" s="127">
        <v>2</v>
      </c>
      <c r="P247" s="128">
        <v>263.60000000000002</v>
      </c>
      <c r="Q247" s="128">
        <v>263.60000000000002</v>
      </c>
      <c r="R247" s="129"/>
      <c r="S247" s="151"/>
    </row>
    <row r="248" spans="1:19" ht="20.25" hidden="1" x14ac:dyDescent="0.25">
      <c r="A248" s="121">
        <v>63</v>
      </c>
      <c r="B248" s="122" t="s">
        <v>1059</v>
      </c>
      <c r="C248" s="123" t="s">
        <v>1060</v>
      </c>
      <c r="D248" s="124">
        <v>43117</v>
      </c>
      <c r="E248" s="125">
        <v>108.9</v>
      </c>
      <c r="F248" s="126">
        <v>5</v>
      </c>
      <c r="G248" s="125">
        <v>108.9</v>
      </c>
      <c r="H248" s="126">
        <v>5</v>
      </c>
      <c r="I248" s="84" t="s">
        <v>1167</v>
      </c>
      <c r="J248" s="84" t="s">
        <v>1168</v>
      </c>
      <c r="K248" s="127">
        <v>5</v>
      </c>
      <c r="L248" s="127">
        <v>5</v>
      </c>
      <c r="M248" s="127">
        <v>5</v>
      </c>
      <c r="N248" s="127">
        <v>0</v>
      </c>
      <c r="O248" s="127">
        <v>5</v>
      </c>
      <c r="P248" s="128">
        <v>108.9</v>
      </c>
      <c r="Q248" s="128">
        <v>108.9</v>
      </c>
      <c r="R248" s="129"/>
      <c r="S248" s="151"/>
    </row>
    <row r="249" spans="1:19" ht="20.25" hidden="1" x14ac:dyDescent="0.25">
      <c r="A249" s="121">
        <v>64</v>
      </c>
      <c r="B249" s="122" t="s">
        <v>1061</v>
      </c>
      <c r="C249" s="123" t="s">
        <v>1062</v>
      </c>
      <c r="D249" s="124">
        <v>43117</v>
      </c>
      <c r="E249" s="125">
        <v>110.8</v>
      </c>
      <c r="F249" s="126">
        <v>2</v>
      </c>
      <c r="G249" s="125">
        <v>110.8</v>
      </c>
      <c r="H249" s="126">
        <v>2</v>
      </c>
      <c r="I249" s="84" t="s">
        <v>1167</v>
      </c>
      <c r="J249" s="84" t="s">
        <v>1168</v>
      </c>
      <c r="K249" s="127">
        <v>2</v>
      </c>
      <c r="L249" s="127">
        <v>2</v>
      </c>
      <c r="M249" s="127">
        <v>2</v>
      </c>
      <c r="N249" s="127">
        <v>0</v>
      </c>
      <c r="O249" s="127">
        <v>2</v>
      </c>
      <c r="P249" s="128">
        <v>110.8</v>
      </c>
      <c r="Q249" s="128">
        <v>110.8</v>
      </c>
      <c r="R249" s="129"/>
      <c r="S249" s="151"/>
    </row>
    <row r="250" spans="1:19" ht="20.25" hidden="1" x14ac:dyDescent="0.25">
      <c r="A250" s="121">
        <v>65</v>
      </c>
      <c r="B250" s="122" t="s">
        <v>1063</v>
      </c>
      <c r="C250" s="123" t="s">
        <v>1064</v>
      </c>
      <c r="D250" s="124">
        <v>43117</v>
      </c>
      <c r="E250" s="125">
        <v>118.7</v>
      </c>
      <c r="F250" s="126">
        <v>2</v>
      </c>
      <c r="G250" s="125">
        <v>118.7</v>
      </c>
      <c r="H250" s="126">
        <v>2</v>
      </c>
      <c r="I250" s="84" t="s">
        <v>1167</v>
      </c>
      <c r="J250" s="84" t="s">
        <v>1168</v>
      </c>
      <c r="K250" s="127">
        <v>2</v>
      </c>
      <c r="L250" s="127">
        <v>2</v>
      </c>
      <c r="M250" s="127">
        <v>2</v>
      </c>
      <c r="N250" s="127">
        <v>0</v>
      </c>
      <c r="O250" s="127">
        <v>2</v>
      </c>
      <c r="P250" s="128">
        <v>118.7</v>
      </c>
      <c r="Q250" s="128">
        <v>118.7</v>
      </c>
      <c r="R250" s="129"/>
      <c r="S250" s="151"/>
    </row>
    <row r="251" spans="1:19" ht="20.25" hidden="1" x14ac:dyDescent="0.25">
      <c r="A251" s="121">
        <v>66</v>
      </c>
      <c r="B251" s="122" t="s">
        <v>1065</v>
      </c>
      <c r="C251" s="123" t="s">
        <v>1066</v>
      </c>
      <c r="D251" s="124">
        <v>44560</v>
      </c>
      <c r="E251" s="125">
        <v>108.9</v>
      </c>
      <c r="F251" s="126">
        <v>3</v>
      </c>
      <c r="G251" s="125">
        <v>108.9</v>
      </c>
      <c r="H251" s="126">
        <v>3</v>
      </c>
      <c r="I251" s="84" t="s">
        <v>1167</v>
      </c>
      <c r="J251" s="84" t="s">
        <v>1168</v>
      </c>
      <c r="K251" s="127">
        <v>3</v>
      </c>
      <c r="L251" s="127">
        <v>3</v>
      </c>
      <c r="M251" s="127">
        <v>3</v>
      </c>
      <c r="N251" s="127">
        <v>2</v>
      </c>
      <c r="O251" s="127">
        <v>1</v>
      </c>
      <c r="P251" s="128">
        <v>108.9</v>
      </c>
      <c r="Q251" s="128">
        <v>108.9</v>
      </c>
      <c r="R251" s="129"/>
      <c r="S251" s="151"/>
    </row>
    <row r="252" spans="1:19" ht="20.25" hidden="1" x14ac:dyDescent="0.25">
      <c r="A252" s="121">
        <v>67</v>
      </c>
      <c r="B252" s="122" t="s">
        <v>1067</v>
      </c>
      <c r="C252" s="123" t="s">
        <v>1068</v>
      </c>
      <c r="D252" s="124">
        <v>42888</v>
      </c>
      <c r="E252" s="125">
        <v>521.1</v>
      </c>
      <c r="F252" s="126">
        <v>24</v>
      </c>
      <c r="G252" s="125">
        <v>521.1</v>
      </c>
      <c r="H252" s="126">
        <v>24</v>
      </c>
      <c r="I252" s="84" t="s">
        <v>1167</v>
      </c>
      <c r="J252" s="84" t="s">
        <v>1168</v>
      </c>
      <c r="K252" s="127">
        <v>24</v>
      </c>
      <c r="L252" s="127">
        <v>24</v>
      </c>
      <c r="M252" s="127">
        <v>13</v>
      </c>
      <c r="N252" s="127">
        <v>12</v>
      </c>
      <c r="O252" s="127">
        <v>1</v>
      </c>
      <c r="P252" s="128">
        <v>521.1</v>
      </c>
      <c r="Q252" s="128">
        <v>521.1</v>
      </c>
      <c r="R252" s="129"/>
      <c r="S252" s="151"/>
    </row>
    <row r="253" spans="1:19" ht="20.25" hidden="1" x14ac:dyDescent="0.25">
      <c r="A253" s="121">
        <v>68</v>
      </c>
      <c r="B253" s="122" t="s">
        <v>1069</v>
      </c>
      <c r="C253" s="123" t="s">
        <v>1070</v>
      </c>
      <c r="D253" s="124">
        <v>43336</v>
      </c>
      <c r="E253" s="125">
        <v>515.6</v>
      </c>
      <c r="F253" s="126">
        <v>37</v>
      </c>
      <c r="G253" s="125">
        <v>515.6</v>
      </c>
      <c r="H253" s="126">
        <v>37</v>
      </c>
      <c r="I253" s="84" t="s">
        <v>1167</v>
      </c>
      <c r="J253" s="84" t="s">
        <v>1168</v>
      </c>
      <c r="K253" s="127">
        <v>37</v>
      </c>
      <c r="L253" s="127">
        <v>37</v>
      </c>
      <c r="M253" s="127">
        <v>12</v>
      </c>
      <c r="N253" s="127">
        <v>12</v>
      </c>
      <c r="O253" s="127">
        <v>0</v>
      </c>
      <c r="P253" s="128">
        <v>515.6</v>
      </c>
      <c r="Q253" s="128">
        <v>515.6</v>
      </c>
      <c r="R253" s="129"/>
      <c r="S253" s="151"/>
    </row>
    <row r="254" spans="1:19" ht="20.25" hidden="1" x14ac:dyDescent="0.25">
      <c r="A254" s="121">
        <v>69</v>
      </c>
      <c r="B254" s="122" t="s">
        <v>1071</v>
      </c>
      <c r="C254" s="123" t="s">
        <v>1072</v>
      </c>
      <c r="D254" s="124">
        <v>43753</v>
      </c>
      <c r="E254" s="125">
        <v>108.6</v>
      </c>
      <c r="F254" s="126">
        <v>6</v>
      </c>
      <c r="G254" s="125">
        <v>108.6</v>
      </c>
      <c r="H254" s="126">
        <v>6</v>
      </c>
      <c r="I254" s="84" t="s">
        <v>1167</v>
      </c>
      <c r="J254" s="84" t="s">
        <v>1168</v>
      </c>
      <c r="K254" s="127">
        <v>6</v>
      </c>
      <c r="L254" s="127">
        <v>6</v>
      </c>
      <c r="M254" s="127">
        <v>3</v>
      </c>
      <c r="N254" s="127">
        <v>1</v>
      </c>
      <c r="O254" s="127">
        <v>2</v>
      </c>
      <c r="P254" s="128">
        <v>108.6</v>
      </c>
      <c r="Q254" s="128">
        <v>108.6</v>
      </c>
      <c r="R254" s="129"/>
      <c r="S254" s="151"/>
    </row>
    <row r="255" spans="1:19" ht="92.25" hidden="1" customHeight="1" x14ac:dyDescent="0.25">
      <c r="A255" s="220" t="s">
        <v>1206</v>
      </c>
      <c r="B255" s="220"/>
      <c r="C255" s="137"/>
      <c r="D255" s="137"/>
      <c r="E255" s="125"/>
      <c r="F255" s="126"/>
      <c r="G255" s="125"/>
      <c r="H255" s="126"/>
      <c r="I255" s="84"/>
      <c r="J255" s="84"/>
      <c r="K255" s="115" t="e">
        <f>K293+K256+#REF!+K284</f>
        <v>#REF!</v>
      </c>
      <c r="L255" s="115" t="e">
        <f>L293+L256+#REF!+L284</f>
        <v>#REF!</v>
      </c>
      <c r="M255" s="115" t="e">
        <f>M293+M256+#REF!+M284</f>
        <v>#REF!</v>
      </c>
      <c r="N255" s="115" t="e">
        <f>N293+N256+#REF!+N284</f>
        <v>#REF!</v>
      </c>
      <c r="O255" s="115" t="e">
        <f>O293+O256+#REF!+O284</f>
        <v>#REF!</v>
      </c>
      <c r="P255" s="110" t="e">
        <f>P293+P256+#REF!+P284</f>
        <v>#REF!</v>
      </c>
      <c r="Q255" s="110" t="e">
        <f>Q293+Q256+#REF!+Q284</f>
        <v>#REF!</v>
      </c>
      <c r="R255" s="136" t="e">
        <f>R293+R256+#REF!+R284</f>
        <v>#REF!</v>
      </c>
      <c r="S255" s="153" t="e">
        <f>S293+S256+#REF!+S284</f>
        <v>#REF!</v>
      </c>
    </row>
    <row r="256" spans="1:19" ht="48" hidden="1" customHeight="1" x14ac:dyDescent="0.25">
      <c r="A256" s="221" t="s">
        <v>1266</v>
      </c>
      <c r="B256" s="217"/>
      <c r="C256" s="138"/>
      <c r="D256" s="138"/>
      <c r="E256" s="125"/>
      <c r="F256" s="126"/>
      <c r="G256" s="125"/>
      <c r="H256" s="126"/>
      <c r="I256" s="84"/>
      <c r="J256" s="84"/>
      <c r="K256" s="115">
        <f>SUM(K257:K283)</f>
        <v>857</v>
      </c>
      <c r="L256" s="115">
        <f t="shared" ref="L256:Q256" si="25">SUM(L257:L283)</f>
        <v>857</v>
      </c>
      <c r="M256" s="115">
        <v>353</v>
      </c>
      <c r="N256" s="115">
        <v>235</v>
      </c>
      <c r="O256" s="115">
        <v>118</v>
      </c>
      <c r="P256" s="110">
        <f t="shared" si="25"/>
        <v>13616.5</v>
      </c>
      <c r="Q256" s="110">
        <f t="shared" si="25"/>
        <v>13616.5</v>
      </c>
      <c r="R256" s="136">
        <f t="shared" ref="R256:S256" si="26">SUM(R258:R283)</f>
        <v>0</v>
      </c>
      <c r="S256" s="153">
        <f t="shared" si="26"/>
        <v>0</v>
      </c>
    </row>
    <row r="257" spans="1:19" ht="20.25" hidden="1" x14ac:dyDescent="0.25">
      <c r="A257" s="121">
        <v>1</v>
      </c>
      <c r="B257" s="122" t="s">
        <v>1239</v>
      </c>
      <c r="C257" s="123">
        <v>2982</v>
      </c>
      <c r="D257" s="124">
        <v>45247</v>
      </c>
      <c r="E257" s="125"/>
      <c r="F257" s="126"/>
      <c r="G257" s="125"/>
      <c r="H257" s="126"/>
      <c r="I257" s="84" t="s">
        <v>1166</v>
      </c>
      <c r="J257" s="84" t="s">
        <v>1167</v>
      </c>
      <c r="K257" s="127">
        <v>32</v>
      </c>
      <c r="L257" s="127">
        <v>32</v>
      </c>
      <c r="M257" s="121">
        <v>11</v>
      </c>
      <c r="N257" s="121">
        <v>10</v>
      </c>
      <c r="O257" s="121">
        <v>1</v>
      </c>
      <c r="P257" s="128">
        <v>540.6</v>
      </c>
      <c r="Q257" s="128">
        <v>540.6</v>
      </c>
      <c r="R257" s="136"/>
      <c r="S257" s="153"/>
    </row>
    <row r="258" spans="1:19" ht="20.25" hidden="1" x14ac:dyDescent="0.25">
      <c r="A258" s="121">
        <v>2</v>
      </c>
      <c r="B258" s="122" t="s">
        <v>1240</v>
      </c>
      <c r="C258" s="123">
        <v>2982</v>
      </c>
      <c r="D258" s="124">
        <v>45247</v>
      </c>
      <c r="E258" s="125"/>
      <c r="F258" s="126"/>
      <c r="G258" s="125"/>
      <c r="H258" s="126"/>
      <c r="I258" s="84" t="s">
        <v>1166</v>
      </c>
      <c r="J258" s="84" t="s">
        <v>1167</v>
      </c>
      <c r="K258" s="127">
        <v>22</v>
      </c>
      <c r="L258" s="127">
        <v>22</v>
      </c>
      <c r="M258" s="121">
        <v>11</v>
      </c>
      <c r="N258" s="121">
        <v>9</v>
      </c>
      <c r="O258" s="121">
        <v>2</v>
      </c>
      <c r="P258" s="128">
        <v>541.1</v>
      </c>
      <c r="Q258" s="128">
        <v>541.1</v>
      </c>
      <c r="R258" s="136"/>
      <c r="S258" s="153"/>
    </row>
    <row r="259" spans="1:19" ht="20.25" hidden="1" x14ac:dyDescent="0.25">
      <c r="A259" s="121">
        <v>3</v>
      </c>
      <c r="B259" s="122" t="s">
        <v>1241</v>
      </c>
      <c r="C259" s="123">
        <v>2982</v>
      </c>
      <c r="D259" s="124">
        <v>45247</v>
      </c>
      <c r="E259" s="125"/>
      <c r="F259" s="126"/>
      <c r="G259" s="125"/>
      <c r="H259" s="126"/>
      <c r="I259" s="84" t="s">
        <v>1166</v>
      </c>
      <c r="J259" s="84" t="s">
        <v>1167</v>
      </c>
      <c r="K259" s="127">
        <v>36</v>
      </c>
      <c r="L259" s="127">
        <v>36</v>
      </c>
      <c r="M259" s="121">
        <v>14</v>
      </c>
      <c r="N259" s="121">
        <v>8</v>
      </c>
      <c r="O259" s="121">
        <v>6</v>
      </c>
      <c r="P259" s="128">
        <v>416</v>
      </c>
      <c r="Q259" s="128">
        <v>416</v>
      </c>
      <c r="R259" s="136"/>
      <c r="S259" s="153"/>
    </row>
    <row r="260" spans="1:19" ht="20.25" hidden="1" x14ac:dyDescent="0.25">
      <c r="A260" s="121">
        <v>4</v>
      </c>
      <c r="B260" s="122" t="s">
        <v>1242</v>
      </c>
      <c r="C260" s="123">
        <v>2982</v>
      </c>
      <c r="D260" s="124">
        <v>45247</v>
      </c>
      <c r="E260" s="125"/>
      <c r="F260" s="126"/>
      <c r="G260" s="125"/>
      <c r="H260" s="126"/>
      <c r="I260" s="84" t="s">
        <v>1166</v>
      </c>
      <c r="J260" s="84" t="s">
        <v>1167</v>
      </c>
      <c r="K260" s="127">
        <v>19</v>
      </c>
      <c r="L260" s="127">
        <v>19</v>
      </c>
      <c r="M260" s="121">
        <v>10</v>
      </c>
      <c r="N260" s="121">
        <v>10</v>
      </c>
      <c r="O260" s="121">
        <v>0</v>
      </c>
      <c r="P260" s="128">
        <v>379.4</v>
      </c>
      <c r="Q260" s="128">
        <v>379.4</v>
      </c>
      <c r="R260" s="136"/>
      <c r="S260" s="153"/>
    </row>
    <row r="261" spans="1:19" ht="20.25" hidden="1" x14ac:dyDescent="0.25">
      <c r="A261" s="121">
        <v>5</v>
      </c>
      <c r="B261" s="122" t="s">
        <v>1243</v>
      </c>
      <c r="C261" s="123">
        <v>2982</v>
      </c>
      <c r="D261" s="124">
        <v>45247</v>
      </c>
      <c r="E261" s="125"/>
      <c r="F261" s="126"/>
      <c r="G261" s="125"/>
      <c r="H261" s="126"/>
      <c r="I261" s="84" t="s">
        <v>1166</v>
      </c>
      <c r="J261" s="84" t="s">
        <v>1167</v>
      </c>
      <c r="K261" s="127">
        <v>38</v>
      </c>
      <c r="L261" s="127">
        <v>38</v>
      </c>
      <c r="M261" s="121">
        <v>13</v>
      </c>
      <c r="N261" s="121">
        <v>5</v>
      </c>
      <c r="O261" s="121">
        <v>8</v>
      </c>
      <c r="P261" s="128">
        <v>382.1</v>
      </c>
      <c r="Q261" s="128">
        <v>382.1</v>
      </c>
      <c r="R261" s="136"/>
      <c r="S261" s="153"/>
    </row>
    <row r="262" spans="1:19" ht="20.25" hidden="1" x14ac:dyDescent="0.25">
      <c r="A262" s="121">
        <v>6</v>
      </c>
      <c r="B262" s="122" t="s">
        <v>1244</v>
      </c>
      <c r="C262" s="123">
        <v>2983</v>
      </c>
      <c r="D262" s="124">
        <v>45247</v>
      </c>
      <c r="E262" s="125"/>
      <c r="F262" s="126"/>
      <c r="G262" s="125"/>
      <c r="H262" s="126"/>
      <c r="I262" s="84" t="s">
        <v>1166</v>
      </c>
      <c r="J262" s="84" t="s">
        <v>1167</v>
      </c>
      <c r="K262" s="127">
        <v>38</v>
      </c>
      <c r="L262" s="127">
        <v>38</v>
      </c>
      <c r="M262" s="121">
        <v>17</v>
      </c>
      <c r="N262" s="121">
        <v>11</v>
      </c>
      <c r="O262" s="121">
        <v>6</v>
      </c>
      <c r="P262" s="128">
        <v>631.79999999999995</v>
      </c>
      <c r="Q262" s="128">
        <v>631.79999999999995</v>
      </c>
      <c r="R262" s="136"/>
      <c r="S262" s="153"/>
    </row>
    <row r="263" spans="1:19" ht="20.25" hidden="1" x14ac:dyDescent="0.25">
      <c r="A263" s="121">
        <v>7</v>
      </c>
      <c r="B263" s="122" t="s">
        <v>1245</v>
      </c>
      <c r="C263" s="123">
        <v>2983</v>
      </c>
      <c r="D263" s="124">
        <v>45247</v>
      </c>
      <c r="E263" s="125"/>
      <c r="F263" s="126"/>
      <c r="G263" s="125"/>
      <c r="H263" s="126"/>
      <c r="I263" s="84" t="s">
        <v>1166</v>
      </c>
      <c r="J263" s="84" t="s">
        <v>1167</v>
      </c>
      <c r="K263" s="127">
        <v>32</v>
      </c>
      <c r="L263" s="127">
        <v>32</v>
      </c>
      <c r="M263" s="121">
        <v>16</v>
      </c>
      <c r="N263" s="121">
        <v>12</v>
      </c>
      <c r="O263" s="121">
        <v>4</v>
      </c>
      <c r="P263" s="128">
        <v>620.4</v>
      </c>
      <c r="Q263" s="128">
        <v>620.4</v>
      </c>
      <c r="R263" s="136"/>
      <c r="S263" s="153"/>
    </row>
    <row r="264" spans="1:19" ht="20.25" hidden="1" x14ac:dyDescent="0.25">
      <c r="A264" s="121">
        <v>8</v>
      </c>
      <c r="B264" s="122" t="s">
        <v>1246</v>
      </c>
      <c r="C264" s="123">
        <v>2983</v>
      </c>
      <c r="D264" s="124">
        <v>45247</v>
      </c>
      <c r="E264" s="125"/>
      <c r="F264" s="126"/>
      <c r="G264" s="125"/>
      <c r="H264" s="126"/>
      <c r="I264" s="84" t="s">
        <v>1166</v>
      </c>
      <c r="J264" s="84" t="s">
        <v>1167</v>
      </c>
      <c r="K264" s="127">
        <v>31</v>
      </c>
      <c r="L264" s="127">
        <v>31</v>
      </c>
      <c r="M264" s="121">
        <v>17</v>
      </c>
      <c r="N264" s="121">
        <v>14</v>
      </c>
      <c r="O264" s="121">
        <v>3</v>
      </c>
      <c r="P264" s="128">
        <v>604.1</v>
      </c>
      <c r="Q264" s="128">
        <v>604.1</v>
      </c>
      <c r="R264" s="136"/>
      <c r="S264" s="153"/>
    </row>
    <row r="265" spans="1:19" ht="20.25" hidden="1" x14ac:dyDescent="0.25">
      <c r="A265" s="121">
        <v>9</v>
      </c>
      <c r="B265" s="122" t="s">
        <v>1247</v>
      </c>
      <c r="C265" s="123">
        <v>2983</v>
      </c>
      <c r="D265" s="124">
        <v>45247</v>
      </c>
      <c r="E265" s="125"/>
      <c r="F265" s="126"/>
      <c r="G265" s="125"/>
      <c r="H265" s="126"/>
      <c r="I265" s="84" t="s">
        <v>1166</v>
      </c>
      <c r="J265" s="84" t="s">
        <v>1167</v>
      </c>
      <c r="K265" s="127">
        <v>34</v>
      </c>
      <c r="L265" s="127">
        <v>34</v>
      </c>
      <c r="M265" s="121">
        <v>12</v>
      </c>
      <c r="N265" s="121">
        <v>11</v>
      </c>
      <c r="O265" s="121">
        <v>1</v>
      </c>
      <c r="P265" s="128">
        <v>520.29999999999995</v>
      </c>
      <c r="Q265" s="128">
        <v>520.29999999999995</v>
      </c>
      <c r="R265" s="136"/>
      <c r="S265" s="153"/>
    </row>
    <row r="266" spans="1:19" ht="20.25" hidden="1" x14ac:dyDescent="0.25">
      <c r="A266" s="121">
        <v>10</v>
      </c>
      <c r="B266" s="122" t="s">
        <v>1248</v>
      </c>
      <c r="C266" s="123">
        <v>2983</v>
      </c>
      <c r="D266" s="124">
        <v>45247</v>
      </c>
      <c r="E266" s="125"/>
      <c r="F266" s="126"/>
      <c r="G266" s="125"/>
      <c r="H266" s="126"/>
      <c r="I266" s="84" t="s">
        <v>1166</v>
      </c>
      <c r="J266" s="84" t="s">
        <v>1167</v>
      </c>
      <c r="K266" s="127">
        <v>36</v>
      </c>
      <c r="L266" s="127">
        <v>36</v>
      </c>
      <c r="M266" s="121">
        <v>12</v>
      </c>
      <c r="N266" s="121">
        <v>10</v>
      </c>
      <c r="O266" s="121">
        <v>2</v>
      </c>
      <c r="P266" s="128">
        <v>517.9</v>
      </c>
      <c r="Q266" s="128">
        <v>517.9</v>
      </c>
      <c r="R266" s="136"/>
      <c r="S266" s="153"/>
    </row>
    <row r="267" spans="1:19" ht="20.25" hidden="1" x14ac:dyDescent="0.25">
      <c r="A267" s="121">
        <v>11</v>
      </c>
      <c r="B267" s="122" t="s">
        <v>1249</v>
      </c>
      <c r="C267" s="123">
        <v>2983</v>
      </c>
      <c r="D267" s="124">
        <v>45247</v>
      </c>
      <c r="E267" s="125"/>
      <c r="F267" s="126"/>
      <c r="G267" s="125"/>
      <c r="H267" s="126"/>
      <c r="I267" s="84" t="s">
        <v>1166</v>
      </c>
      <c r="J267" s="84" t="s">
        <v>1167</v>
      </c>
      <c r="K267" s="127">
        <v>32</v>
      </c>
      <c r="L267" s="127">
        <v>32</v>
      </c>
      <c r="M267" s="121">
        <v>12</v>
      </c>
      <c r="N267" s="121">
        <v>9</v>
      </c>
      <c r="O267" s="121">
        <v>3</v>
      </c>
      <c r="P267" s="128">
        <v>527.9</v>
      </c>
      <c r="Q267" s="128">
        <v>527.9</v>
      </c>
      <c r="R267" s="136"/>
      <c r="S267" s="153"/>
    </row>
    <row r="268" spans="1:19" ht="20.25" hidden="1" x14ac:dyDescent="0.25">
      <c r="A268" s="121">
        <v>12</v>
      </c>
      <c r="B268" s="122" t="s">
        <v>1250</v>
      </c>
      <c r="C268" s="123">
        <v>2983</v>
      </c>
      <c r="D268" s="124">
        <v>45247</v>
      </c>
      <c r="E268" s="125"/>
      <c r="F268" s="126"/>
      <c r="G268" s="125"/>
      <c r="H268" s="126"/>
      <c r="I268" s="84" t="s">
        <v>1166</v>
      </c>
      <c r="J268" s="84" t="s">
        <v>1167</v>
      </c>
      <c r="K268" s="127">
        <v>40</v>
      </c>
      <c r="L268" s="127">
        <v>40</v>
      </c>
      <c r="M268" s="121">
        <v>13</v>
      </c>
      <c r="N268" s="121">
        <v>8</v>
      </c>
      <c r="O268" s="121">
        <v>5</v>
      </c>
      <c r="P268" s="128">
        <v>506.8</v>
      </c>
      <c r="Q268" s="128">
        <v>506.8</v>
      </c>
      <c r="R268" s="136"/>
      <c r="S268" s="153"/>
    </row>
    <row r="269" spans="1:19" ht="20.25" hidden="1" x14ac:dyDescent="0.25">
      <c r="A269" s="121">
        <v>13</v>
      </c>
      <c r="B269" s="122" t="s">
        <v>1251</v>
      </c>
      <c r="C269" s="123">
        <v>2979</v>
      </c>
      <c r="D269" s="124">
        <v>45247</v>
      </c>
      <c r="E269" s="125"/>
      <c r="F269" s="126"/>
      <c r="G269" s="125"/>
      <c r="H269" s="126"/>
      <c r="I269" s="84" t="s">
        <v>1166</v>
      </c>
      <c r="J269" s="84" t="s">
        <v>1167</v>
      </c>
      <c r="K269" s="127">
        <v>30</v>
      </c>
      <c r="L269" s="127">
        <v>30</v>
      </c>
      <c r="M269" s="121">
        <v>11</v>
      </c>
      <c r="N269" s="121">
        <v>9</v>
      </c>
      <c r="O269" s="121">
        <v>2</v>
      </c>
      <c r="P269" s="128">
        <v>502.4</v>
      </c>
      <c r="Q269" s="128">
        <v>502.4</v>
      </c>
      <c r="R269" s="136"/>
      <c r="S269" s="153"/>
    </row>
    <row r="270" spans="1:19" ht="20.25" hidden="1" x14ac:dyDescent="0.25">
      <c r="A270" s="121">
        <v>14</v>
      </c>
      <c r="B270" s="122" t="s">
        <v>1252</v>
      </c>
      <c r="C270" s="123">
        <v>2979</v>
      </c>
      <c r="D270" s="124">
        <v>45247</v>
      </c>
      <c r="E270" s="125"/>
      <c r="F270" s="126"/>
      <c r="G270" s="125"/>
      <c r="H270" s="126"/>
      <c r="I270" s="84" t="s">
        <v>1166</v>
      </c>
      <c r="J270" s="84" t="s">
        <v>1167</v>
      </c>
      <c r="K270" s="127">
        <v>34</v>
      </c>
      <c r="L270" s="127">
        <v>34</v>
      </c>
      <c r="M270" s="121">
        <v>17</v>
      </c>
      <c r="N270" s="121">
        <v>13</v>
      </c>
      <c r="O270" s="121">
        <v>4</v>
      </c>
      <c r="P270" s="128">
        <v>618.79999999999995</v>
      </c>
      <c r="Q270" s="128">
        <v>618.79999999999995</v>
      </c>
      <c r="R270" s="136"/>
      <c r="S270" s="153"/>
    </row>
    <row r="271" spans="1:19" ht="20.25" hidden="1" x14ac:dyDescent="0.25">
      <c r="A271" s="121">
        <v>15</v>
      </c>
      <c r="B271" s="122" t="s">
        <v>1253</v>
      </c>
      <c r="C271" s="123">
        <v>2979</v>
      </c>
      <c r="D271" s="124">
        <v>45247</v>
      </c>
      <c r="E271" s="125"/>
      <c r="F271" s="126"/>
      <c r="G271" s="125"/>
      <c r="H271" s="126"/>
      <c r="I271" s="84" t="s">
        <v>1166</v>
      </c>
      <c r="J271" s="84" t="s">
        <v>1167</v>
      </c>
      <c r="K271" s="127">
        <v>25</v>
      </c>
      <c r="L271" s="127">
        <v>25</v>
      </c>
      <c r="M271" s="121">
        <v>8</v>
      </c>
      <c r="N271" s="121">
        <v>5</v>
      </c>
      <c r="O271" s="121">
        <v>3</v>
      </c>
      <c r="P271" s="128">
        <v>447.6</v>
      </c>
      <c r="Q271" s="128">
        <v>447.6</v>
      </c>
      <c r="R271" s="136"/>
      <c r="S271" s="153"/>
    </row>
    <row r="272" spans="1:19" ht="20.25" hidden="1" x14ac:dyDescent="0.25">
      <c r="A272" s="121">
        <v>16</v>
      </c>
      <c r="B272" s="122" t="s">
        <v>1254</v>
      </c>
      <c r="C272" s="123">
        <v>2981</v>
      </c>
      <c r="D272" s="124">
        <v>45247</v>
      </c>
      <c r="E272" s="125"/>
      <c r="F272" s="126"/>
      <c r="G272" s="125"/>
      <c r="H272" s="126"/>
      <c r="I272" s="84" t="s">
        <v>1166</v>
      </c>
      <c r="J272" s="84" t="s">
        <v>1167</v>
      </c>
      <c r="K272" s="127">
        <v>31</v>
      </c>
      <c r="L272" s="127">
        <v>31</v>
      </c>
      <c r="M272" s="121">
        <v>16</v>
      </c>
      <c r="N272" s="121">
        <v>11</v>
      </c>
      <c r="O272" s="121">
        <v>5</v>
      </c>
      <c r="P272" s="128">
        <v>626.20000000000005</v>
      </c>
      <c r="Q272" s="128">
        <v>626.20000000000005</v>
      </c>
      <c r="R272" s="136"/>
      <c r="S272" s="153"/>
    </row>
    <row r="273" spans="1:19" ht="20.25" hidden="1" x14ac:dyDescent="0.25">
      <c r="A273" s="121">
        <v>17</v>
      </c>
      <c r="B273" s="122" t="s">
        <v>1255</v>
      </c>
      <c r="C273" s="123">
        <v>2979</v>
      </c>
      <c r="D273" s="124">
        <v>45247</v>
      </c>
      <c r="E273" s="125"/>
      <c r="F273" s="126"/>
      <c r="G273" s="125"/>
      <c r="H273" s="126"/>
      <c r="I273" s="84" t="s">
        <v>1166</v>
      </c>
      <c r="J273" s="84" t="s">
        <v>1167</v>
      </c>
      <c r="K273" s="127">
        <v>28</v>
      </c>
      <c r="L273" s="127">
        <v>28</v>
      </c>
      <c r="M273" s="121">
        <v>12</v>
      </c>
      <c r="N273" s="121">
        <v>7</v>
      </c>
      <c r="O273" s="121">
        <v>5</v>
      </c>
      <c r="P273" s="128">
        <v>413.7</v>
      </c>
      <c r="Q273" s="128">
        <v>413.7</v>
      </c>
      <c r="R273" s="136"/>
      <c r="S273" s="153"/>
    </row>
    <row r="274" spans="1:19" ht="20.25" hidden="1" x14ac:dyDescent="0.25">
      <c r="A274" s="121">
        <v>18</v>
      </c>
      <c r="B274" s="122" t="s">
        <v>1256</v>
      </c>
      <c r="C274" s="123">
        <v>2979</v>
      </c>
      <c r="D274" s="124">
        <v>45247</v>
      </c>
      <c r="E274" s="125"/>
      <c r="F274" s="126"/>
      <c r="G274" s="125"/>
      <c r="H274" s="126"/>
      <c r="I274" s="84" t="s">
        <v>1166</v>
      </c>
      <c r="J274" s="84" t="s">
        <v>1167</v>
      </c>
      <c r="K274" s="127">
        <v>23</v>
      </c>
      <c r="L274" s="127">
        <v>23</v>
      </c>
      <c r="M274" s="121">
        <v>16</v>
      </c>
      <c r="N274" s="121">
        <v>15</v>
      </c>
      <c r="O274" s="121">
        <v>1</v>
      </c>
      <c r="P274" s="128">
        <v>614.20000000000005</v>
      </c>
      <c r="Q274" s="128">
        <v>614.20000000000005</v>
      </c>
      <c r="R274" s="136"/>
      <c r="S274" s="153"/>
    </row>
    <row r="275" spans="1:19" ht="20.25" hidden="1" x14ac:dyDescent="0.25">
      <c r="A275" s="121">
        <v>19</v>
      </c>
      <c r="B275" s="122" t="s">
        <v>1257</v>
      </c>
      <c r="C275" s="123">
        <v>2979</v>
      </c>
      <c r="D275" s="124">
        <v>45247</v>
      </c>
      <c r="E275" s="125"/>
      <c r="F275" s="126"/>
      <c r="G275" s="125"/>
      <c r="H275" s="126"/>
      <c r="I275" s="84" t="s">
        <v>1166</v>
      </c>
      <c r="J275" s="84" t="s">
        <v>1167</v>
      </c>
      <c r="K275" s="127">
        <v>23</v>
      </c>
      <c r="L275" s="127">
        <v>23</v>
      </c>
      <c r="M275" s="121">
        <v>8</v>
      </c>
      <c r="N275" s="121">
        <v>2</v>
      </c>
      <c r="O275" s="121">
        <v>6</v>
      </c>
      <c r="P275" s="128">
        <v>414.6</v>
      </c>
      <c r="Q275" s="128">
        <v>414.6</v>
      </c>
      <c r="R275" s="136"/>
      <c r="S275" s="153"/>
    </row>
    <row r="276" spans="1:19" ht="20.25" hidden="1" x14ac:dyDescent="0.25">
      <c r="A276" s="121">
        <v>20</v>
      </c>
      <c r="B276" s="122" t="s">
        <v>1258</v>
      </c>
      <c r="C276" s="123">
        <v>2981</v>
      </c>
      <c r="D276" s="124">
        <v>45247</v>
      </c>
      <c r="E276" s="125"/>
      <c r="F276" s="126"/>
      <c r="G276" s="125"/>
      <c r="H276" s="126"/>
      <c r="I276" s="84" t="s">
        <v>1166</v>
      </c>
      <c r="J276" s="84" t="s">
        <v>1167</v>
      </c>
      <c r="K276" s="127">
        <v>42</v>
      </c>
      <c r="L276" s="127">
        <v>42</v>
      </c>
      <c r="M276" s="121">
        <v>16</v>
      </c>
      <c r="N276" s="121">
        <v>0</v>
      </c>
      <c r="O276" s="121">
        <v>16</v>
      </c>
      <c r="P276" s="128">
        <v>412.6</v>
      </c>
      <c r="Q276" s="128">
        <v>412.6</v>
      </c>
      <c r="R276" s="136"/>
      <c r="S276" s="153"/>
    </row>
    <row r="277" spans="1:19" ht="20.25" hidden="1" x14ac:dyDescent="0.25">
      <c r="A277" s="121">
        <v>21</v>
      </c>
      <c r="B277" s="122" t="s">
        <v>1259</v>
      </c>
      <c r="C277" s="123">
        <v>2981</v>
      </c>
      <c r="D277" s="124">
        <v>45247</v>
      </c>
      <c r="E277" s="125"/>
      <c r="F277" s="126"/>
      <c r="G277" s="125"/>
      <c r="H277" s="126"/>
      <c r="I277" s="84" t="s">
        <v>1166</v>
      </c>
      <c r="J277" s="84" t="s">
        <v>1167</v>
      </c>
      <c r="K277" s="127">
        <v>29</v>
      </c>
      <c r="L277" s="127">
        <v>29</v>
      </c>
      <c r="M277" s="121">
        <v>8</v>
      </c>
      <c r="N277" s="121">
        <v>5</v>
      </c>
      <c r="O277" s="121">
        <v>3</v>
      </c>
      <c r="P277" s="128">
        <v>377.3</v>
      </c>
      <c r="Q277" s="128">
        <v>377.3</v>
      </c>
      <c r="R277" s="136"/>
      <c r="S277" s="153"/>
    </row>
    <row r="278" spans="1:19" ht="20.25" hidden="1" x14ac:dyDescent="0.25">
      <c r="A278" s="121">
        <v>22</v>
      </c>
      <c r="B278" s="122" t="s">
        <v>1260</v>
      </c>
      <c r="C278" s="123">
        <v>2981</v>
      </c>
      <c r="D278" s="124">
        <v>45247</v>
      </c>
      <c r="E278" s="125"/>
      <c r="F278" s="126"/>
      <c r="G278" s="125"/>
      <c r="H278" s="126"/>
      <c r="I278" s="84" t="s">
        <v>1166</v>
      </c>
      <c r="J278" s="84" t="s">
        <v>1167</v>
      </c>
      <c r="K278" s="127">
        <v>20</v>
      </c>
      <c r="L278" s="127">
        <v>20</v>
      </c>
      <c r="M278" s="121">
        <v>9</v>
      </c>
      <c r="N278" s="121">
        <v>6</v>
      </c>
      <c r="O278" s="121">
        <v>3</v>
      </c>
      <c r="P278" s="128">
        <v>373.3</v>
      </c>
      <c r="Q278" s="128">
        <v>373.3</v>
      </c>
      <c r="R278" s="136"/>
      <c r="S278" s="153"/>
    </row>
    <row r="279" spans="1:19" ht="20.25" hidden="1" x14ac:dyDescent="0.25">
      <c r="A279" s="121">
        <v>23</v>
      </c>
      <c r="B279" s="122" t="s">
        <v>1261</v>
      </c>
      <c r="C279" s="123">
        <v>2981</v>
      </c>
      <c r="D279" s="124">
        <v>45247</v>
      </c>
      <c r="E279" s="125"/>
      <c r="F279" s="126"/>
      <c r="G279" s="125"/>
      <c r="H279" s="126"/>
      <c r="I279" s="84" t="s">
        <v>1166</v>
      </c>
      <c r="J279" s="84" t="s">
        <v>1167</v>
      </c>
      <c r="K279" s="127">
        <v>32</v>
      </c>
      <c r="L279" s="127">
        <v>32</v>
      </c>
      <c r="M279" s="121">
        <v>12</v>
      </c>
      <c r="N279" s="121">
        <v>5</v>
      </c>
      <c r="O279" s="121">
        <v>7</v>
      </c>
      <c r="P279" s="128">
        <v>383</v>
      </c>
      <c r="Q279" s="128">
        <v>383</v>
      </c>
      <c r="R279" s="136"/>
      <c r="S279" s="153"/>
    </row>
    <row r="280" spans="1:19" ht="20.25" hidden="1" x14ac:dyDescent="0.25">
      <c r="A280" s="121">
        <v>24</v>
      </c>
      <c r="B280" s="122" t="s">
        <v>1262</v>
      </c>
      <c r="C280" s="123">
        <v>2981</v>
      </c>
      <c r="D280" s="124">
        <v>45247</v>
      </c>
      <c r="E280" s="125"/>
      <c r="F280" s="126"/>
      <c r="G280" s="125"/>
      <c r="H280" s="126"/>
      <c r="I280" s="84" t="s">
        <v>1166</v>
      </c>
      <c r="J280" s="84" t="s">
        <v>1167</v>
      </c>
      <c r="K280" s="127">
        <v>39</v>
      </c>
      <c r="L280" s="127">
        <v>39</v>
      </c>
      <c r="M280" s="121">
        <v>14</v>
      </c>
      <c r="N280" s="121">
        <v>3</v>
      </c>
      <c r="O280" s="121">
        <v>11</v>
      </c>
      <c r="P280" s="128">
        <v>376.3</v>
      </c>
      <c r="Q280" s="128">
        <v>376.3</v>
      </c>
      <c r="R280" s="136"/>
      <c r="S280" s="153"/>
    </row>
    <row r="281" spans="1:19" ht="20.25" hidden="1" x14ac:dyDescent="0.25">
      <c r="A281" s="121">
        <v>25</v>
      </c>
      <c r="B281" s="122" t="s">
        <v>1263</v>
      </c>
      <c r="C281" s="123">
        <v>2982</v>
      </c>
      <c r="D281" s="124">
        <v>45247</v>
      </c>
      <c r="E281" s="125"/>
      <c r="F281" s="126"/>
      <c r="G281" s="125"/>
      <c r="H281" s="126"/>
      <c r="I281" s="84" t="s">
        <v>1166</v>
      </c>
      <c r="J281" s="84" t="s">
        <v>1167</v>
      </c>
      <c r="K281" s="127">
        <v>41</v>
      </c>
      <c r="L281" s="127">
        <v>41</v>
      </c>
      <c r="M281" s="121">
        <v>16</v>
      </c>
      <c r="N281" s="121">
        <v>12</v>
      </c>
      <c r="O281" s="121">
        <v>4</v>
      </c>
      <c r="P281" s="128">
        <v>621.70000000000005</v>
      </c>
      <c r="Q281" s="128">
        <v>621.70000000000005</v>
      </c>
      <c r="R281" s="136"/>
      <c r="S281" s="153"/>
    </row>
    <row r="282" spans="1:19" ht="20.25" hidden="1" x14ac:dyDescent="0.25">
      <c r="A282" s="121">
        <v>26</v>
      </c>
      <c r="B282" s="122" t="s">
        <v>1264</v>
      </c>
      <c r="C282" s="123">
        <v>2982</v>
      </c>
      <c r="D282" s="124">
        <v>45247</v>
      </c>
      <c r="E282" s="125"/>
      <c r="F282" s="126"/>
      <c r="G282" s="125"/>
      <c r="H282" s="126"/>
      <c r="I282" s="84" t="s">
        <v>1166</v>
      </c>
      <c r="J282" s="84" t="s">
        <v>1167</v>
      </c>
      <c r="K282" s="127">
        <v>34</v>
      </c>
      <c r="L282" s="127">
        <v>34</v>
      </c>
      <c r="M282" s="121">
        <v>16</v>
      </c>
      <c r="N282" s="121">
        <v>13</v>
      </c>
      <c r="O282" s="121">
        <v>3</v>
      </c>
      <c r="P282" s="128">
        <v>621.9</v>
      </c>
      <c r="Q282" s="128">
        <v>621.9</v>
      </c>
      <c r="R282" s="136"/>
      <c r="S282" s="153"/>
    </row>
    <row r="283" spans="1:19" ht="20.25" hidden="1" x14ac:dyDescent="0.25">
      <c r="A283" s="121">
        <v>27</v>
      </c>
      <c r="B283" s="122" t="s">
        <v>1265</v>
      </c>
      <c r="C283" s="123">
        <v>2979</v>
      </c>
      <c r="D283" s="124">
        <v>45247</v>
      </c>
      <c r="E283" s="125"/>
      <c r="F283" s="126"/>
      <c r="G283" s="125"/>
      <c r="H283" s="126"/>
      <c r="I283" s="84" t="s">
        <v>1166</v>
      </c>
      <c r="J283" s="84" t="s">
        <v>1167</v>
      </c>
      <c r="K283" s="127">
        <v>36</v>
      </c>
      <c r="L283" s="127">
        <v>36</v>
      </c>
      <c r="M283" s="121">
        <v>16</v>
      </c>
      <c r="N283" s="121">
        <v>12</v>
      </c>
      <c r="O283" s="121">
        <v>4</v>
      </c>
      <c r="P283" s="128">
        <v>624.5</v>
      </c>
      <c r="Q283" s="128">
        <v>624.5</v>
      </c>
      <c r="R283" s="136"/>
      <c r="S283" s="153"/>
    </row>
    <row r="284" spans="1:19" s="116" customFormat="1" ht="33" hidden="1" customHeight="1" x14ac:dyDescent="0.25">
      <c r="A284" s="209" t="s">
        <v>1199</v>
      </c>
      <c r="B284" s="209"/>
      <c r="C284" s="117"/>
      <c r="D284" s="117"/>
      <c r="E284" s="131"/>
      <c r="F284" s="132"/>
      <c r="G284" s="131"/>
      <c r="H284" s="132"/>
      <c r="I284" s="85"/>
      <c r="J284" s="85"/>
      <c r="K284" s="115">
        <f>SUM(K285:K292)</f>
        <v>165</v>
      </c>
      <c r="L284" s="115">
        <f t="shared" ref="L284:Q284" si="27">SUM(L285:L292)</f>
        <v>165</v>
      </c>
      <c r="M284" s="139">
        <v>73</v>
      </c>
      <c r="N284" s="139">
        <v>22</v>
      </c>
      <c r="O284" s="139">
        <v>51</v>
      </c>
      <c r="P284" s="110">
        <f t="shared" si="27"/>
        <v>2085.3000000000002</v>
      </c>
      <c r="Q284" s="110">
        <f t="shared" si="27"/>
        <v>2085.3000000000002</v>
      </c>
      <c r="R284" s="136"/>
      <c r="S284" s="153"/>
    </row>
    <row r="285" spans="1:19" ht="20.25" hidden="1" x14ac:dyDescent="0.25">
      <c r="A285" s="121">
        <v>1</v>
      </c>
      <c r="B285" s="122" t="s">
        <v>1364</v>
      </c>
      <c r="C285" s="123" t="s">
        <v>1911</v>
      </c>
      <c r="D285" s="124">
        <v>44701</v>
      </c>
      <c r="E285" s="125"/>
      <c r="F285" s="126"/>
      <c r="G285" s="125"/>
      <c r="H285" s="126"/>
      <c r="I285" s="84" t="s">
        <v>1168</v>
      </c>
      <c r="J285" s="84" t="s">
        <v>1169</v>
      </c>
      <c r="K285" s="127">
        <v>9</v>
      </c>
      <c r="L285" s="127">
        <v>9</v>
      </c>
      <c r="M285" s="121">
        <v>10</v>
      </c>
      <c r="N285" s="121">
        <v>2</v>
      </c>
      <c r="O285" s="121">
        <v>8</v>
      </c>
      <c r="P285" s="128">
        <v>159.6</v>
      </c>
      <c r="Q285" s="128">
        <v>159.6</v>
      </c>
      <c r="R285" s="136"/>
      <c r="S285" s="153"/>
    </row>
    <row r="286" spans="1:19" ht="20.25" hidden="1" x14ac:dyDescent="0.25">
      <c r="A286" s="121">
        <v>2</v>
      </c>
      <c r="B286" s="122" t="s">
        <v>1365</v>
      </c>
      <c r="C286" s="123" t="s">
        <v>1912</v>
      </c>
      <c r="D286" s="124">
        <v>44701</v>
      </c>
      <c r="E286" s="125"/>
      <c r="F286" s="126"/>
      <c r="G286" s="125"/>
      <c r="H286" s="126"/>
      <c r="I286" s="84" t="s">
        <v>1168</v>
      </c>
      <c r="J286" s="84" t="s">
        <v>1169</v>
      </c>
      <c r="K286" s="127">
        <v>32</v>
      </c>
      <c r="L286" s="127">
        <v>32</v>
      </c>
      <c r="M286" s="121">
        <v>9</v>
      </c>
      <c r="N286" s="121">
        <v>4</v>
      </c>
      <c r="O286" s="121">
        <v>5</v>
      </c>
      <c r="P286" s="128">
        <v>405.8</v>
      </c>
      <c r="Q286" s="128">
        <v>405.8</v>
      </c>
      <c r="R286" s="136"/>
      <c r="S286" s="153"/>
    </row>
    <row r="287" spans="1:19" ht="20.25" hidden="1" x14ac:dyDescent="0.25">
      <c r="A287" s="121">
        <v>3</v>
      </c>
      <c r="B287" s="122" t="s">
        <v>1366</v>
      </c>
      <c r="C287" s="123" t="s">
        <v>1913</v>
      </c>
      <c r="D287" s="124">
        <v>44701</v>
      </c>
      <c r="E287" s="125"/>
      <c r="F287" s="126"/>
      <c r="G287" s="125"/>
      <c r="H287" s="126"/>
      <c r="I287" s="84" t="s">
        <v>1168</v>
      </c>
      <c r="J287" s="84" t="s">
        <v>1169</v>
      </c>
      <c r="K287" s="127">
        <v>2</v>
      </c>
      <c r="L287" s="127">
        <v>2</v>
      </c>
      <c r="M287" s="121">
        <v>3</v>
      </c>
      <c r="N287" s="121">
        <v>0</v>
      </c>
      <c r="O287" s="121">
        <v>3</v>
      </c>
      <c r="P287" s="128">
        <v>26.4</v>
      </c>
      <c r="Q287" s="128">
        <v>26.4</v>
      </c>
      <c r="R287" s="136"/>
      <c r="S287" s="153"/>
    </row>
    <row r="288" spans="1:19" ht="20.25" hidden="1" x14ac:dyDescent="0.25">
      <c r="A288" s="121">
        <v>4</v>
      </c>
      <c r="B288" s="122" t="s">
        <v>1367</v>
      </c>
      <c r="C288" s="123" t="s">
        <v>1914</v>
      </c>
      <c r="D288" s="124">
        <v>44701</v>
      </c>
      <c r="E288" s="125"/>
      <c r="F288" s="126"/>
      <c r="G288" s="125"/>
      <c r="H288" s="126"/>
      <c r="I288" s="84" t="s">
        <v>1168</v>
      </c>
      <c r="J288" s="84" t="s">
        <v>1169</v>
      </c>
      <c r="K288" s="127">
        <v>17</v>
      </c>
      <c r="L288" s="127">
        <v>17</v>
      </c>
      <c r="M288" s="121">
        <v>5</v>
      </c>
      <c r="N288" s="121">
        <v>1</v>
      </c>
      <c r="O288" s="121">
        <v>4</v>
      </c>
      <c r="P288" s="128">
        <v>202.6</v>
      </c>
      <c r="Q288" s="128">
        <v>202.6</v>
      </c>
      <c r="R288" s="136"/>
      <c r="S288" s="153"/>
    </row>
    <row r="289" spans="1:19" ht="20.25" hidden="1" x14ac:dyDescent="0.25">
      <c r="A289" s="121">
        <v>5</v>
      </c>
      <c r="B289" s="122" t="s">
        <v>1360</v>
      </c>
      <c r="C289" s="123" t="s">
        <v>1915</v>
      </c>
      <c r="D289" s="124">
        <v>44701</v>
      </c>
      <c r="E289" s="125"/>
      <c r="F289" s="126"/>
      <c r="G289" s="125"/>
      <c r="H289" s="126"/>
      <c r="I289" s="84" t="s">
        <v>1168</v>
      </c>
      <c r="J289" s="84" t="s">
        <v>1169</v>
      </c>
      <c r="K289" s="127">
        <v>29</v>
      </c>
      <c r="L289" s="127">
        <v>29</v>
      </c>
      <c r="M289" s="121">
        <v>14</v>
      </c>
      <c r="N289" s="121">
        <v>6</v>
      </c>
      <c r="O289" s="121">
        <v>8</v>
      </c>
      <c r="P289" s="128">
        <v>357.6</v>
      </c>
      <c r="Q289" s="128">
        <v>357.6</v>
      </c>
      <c r="R289" s="136"/>
      <c r="S289" s="153"/>
    </row>
    <row r="290" spans="1:19" ht="20.25" hidden="1" x14ac:dyDescent="0.25">
      <c r="A290" s="121">
        <v>6</v>
      </c>
      <c r="B290" s="122" t="s">
        <v>1361</v>
      </c>
      <c r="C290" s="123" t="s">
        <v>1916</v>
      </c>
      <c r="D290" s="124">
        <v>44701</v>
      </c>
      <c r="E290" s="125"/>
      <c r="F290" s="126"/>
      <c r="G290" s="125"/>
      <c r="H290" s="126"/>
      <c r="I290" s="84" t="s">
        <v>1168</v>
      </c>
      <c r="J290" s="84" t="s">
        <v>1169</v>
      </c>
      <c r="K290" s="127">
        <v>18</v>
      </c>
      <c r="L290" s="127">
        <v>18</v>
      </c>
      <c r="M290" s="121">
        <v>5</v>
      </c>
      <c r="N290" s="121">
        <v>3</v>
      </c>
      <c r="O290" s="121">
        <v>2</v>
      </c>
      <c r="P290" s="128">
        <v>215.8</v>
      </c>
      <c r="Q290" s="128">
        <v>215.8</v>
      </c>
      <c r="R290" s="136"/>
      <c r="S290" s="153"/>
    </row>
    <row r="291" spans="1:19" ht="20.25" hidden="1" x14ac:dyDescent="0.25">
      <c r="A291" s="121">
        <v>7</v>
      </c>
      <c r="B291" s="122" t="s">
        <v>1362</v>
      </c>
      <c r="C291" s="123" t="s">
        <v>1917</v>
      </c>
      <c r="D291" s="124">
        <v>44701</v>
      </c>
      <c r="E291" s="125"/>
      <c r="F291" s="126"/>
      <c r="G291" s="125"/>
      <c r="H291" s="126"/>
      <c r="I291" s="84" t="s">
        <v>1168</v>
      </c>
      <c r="J291" s="84" t="s">
        <v>1169</v>
      </c>
      <c r="K291" s="127">
        <v>19</v>
      </c>
      <c r="L291" s="127">
        <v>19</v>
      </c>
      <c r="M291" s="121">
        <v>11</v>
      </c>
      <c r="N291" s="121">
        <v>0</v>
      </c>
      <c r="O291" s="121">
        <v>11</v>
      </c>
      <c r="P291" s="128">
        <v>137.19999999999999</v>
      </c>
      <c r="Q291" s="128">
        <v>137.19999999999999</v>
      </c>
      <c r="R291" s="136"/>
      <c r="S291" s="153"/>
    </row>
    <row r="292" spans="1:19" ht="20.25" hidden="1" x14ac:dyDescent="0.25">
      <c r="A292" s="121">
        <v>8</v>
      </c>
      <c r="B292" s="122" t="s">
        <v>1363</v>
      </c>
      <c r="C292" s="123" t="s">
        <v>1918</v>
      </c>
      <c r="D292" s="124">
        <v>44701</v>
      </c>
      <c r="E292" s="125"/>
      <c r="F292" s="126"/>
      <c r="G292" s="125"/>
      <c r="H292" s="126"/>
      <c r="I292" s="84" t="s">
        <v>1168</v>
      </c>
      <c r="J292" s="84" t="s">
        <v>1169</v>
      </c>
      <c r="K292" s="127">
        <v>39</v>
      </c>
      <c r="L292" s="127">
        <v>39</v>
      </c>
      <c r="M292" s="121">
        <v>16</v>
      </c>
      <c r="N292" s="121">
        <v>6</v>
      </c>
      <c r="O292" s="121">
        <v>10</v>
      </c>
      <c r="P292" s="128">
        <v>580.29999999999995</v>
      </c>
      <c r="Q292" s="128">
        <v>580.29999999999995</v>
      </c>
      <c r="R292" s="136"/>
      <c r="S292" s="153"/>
    </row>
    <row r="293" spans="1:19" ht="40.5" hidden="1" customHeight="1" x14ac:dyDescent="0.25">
      <c r="A293" s="209" t="s">
        <v>1193</v>
      </c>
      <c r="B293" s="209"/>
      <c r="C293" s="117"/>
      <c r="D293" s="117"/>
      <c r="E293" s="125"/>
      <c r="F293" s="126"/>
      <c r="G293" s="125"/>
      <c r="H293" s="126"/>
      <c r="I293" s="84"/>
      <c r="J293" s="84"/>
      <c r="K293" s="115">
        <f t="shared" ref="K293:Q293" si="28">SUM(K294:K329)</f>
        <v>1064</v>
      </c>
      <c r="L293" s="115">
        <f t="shared" si="28"/>
        <v>1064</v>
      </c>
      <c r="M293" s="139">
        <v>529</v>
      </c>
      <c r="N293" s="139">
        <v>383</v>
      </c>
      <c r="O293" s="139">
        <v>146</v>
      </c>
      <c r="P293" s="110">
        <f t="shared" si="28"/>
        <v>19879.87</v>
      </c>
      <c r="Q293" s="110">
        <f t="shared" si="28"/>
        <v>19879.87</v>
      </c>
      <c r="R293" s="136">
        <f>SUM(R294:R323)</f>
        <v>0</v>
      </c>
      <c r="S293" s="153">
        <f>SUM(S294:S323)</f>
        <v>0</v>
      </c>
    </row>
    <row r="294" spans="1:19" ht="20.25" hidden="1" x14ac:dyDescent="0.25">
      <c r="A294" s="121">
        <v>1</v>
      </c>
      <c r="B294" s="122" t="s">
        <v>1207</v>
      </c>
      <c r="C294" s="123" t="s">
        <v>1919</v>
      </c>
      <c r="D294" s="124">
        <v>45350</v>
      </c>
      <c r="E294" s="125"/>
      <c r="F294" s="126"/>
      <c r="G294" s="125"/>
      <c r="H294" s="126"/>
      <c r="I294" s="84" t="s">
        <v>1167</v>
      </c>
      <c r="J294" s="84" t="s">
        <v>1168</v>
      </c>
      <c r="K294" s="127">
        <v>27</v>
      </c>
      <c r="L294" s="127">
        <v>27</v>
      </c>
      <c r="M294" s="121">
        <v>14</v>
      </c>
      <c r="N294" s="121">
        <v>6</v>
      </c>
      <c r="O294" s="121">
        <v>8</v>
      </c>
      <c r="P294" s="128">
        <v>421.2</v>
      </c>
      <c r="Q294" s="128">
        <v>421.2</v>
      </c>
      <c r="R294" s="129"/>
      <c r="S294" s="151"/>
    </row>
    <row r="295" spans="1:19" ht="20.25" hidden="1" x14ac:dyDescent="0.25">
      <c r="A295" s="121">
        <v>2</v>
      </c>
      <c r="B295" s="122" t="s">
        <v>1208</v>
      </c>
      <c r="C295" s="123" t="s">
        <v>512</v>
      </c>
      <c r="D295" s="124">
        <v>45350</v>
      </c>
      <c r="E295" s="125"/>
      <c r="F295" s="126"/>
      <c r="G295" s="125"/>
      <c r="H295" s="126"/>
      <c r="I295" s="84" t="s">
        <v>1167</v>
      </c>
      <c r="J295" s="84" t="s">
        <v>1168</v>
      </c>
      <c r="K295" s="127">
        <v>25</v>
      </c>
      <c r="L295" s="127">
        <v>25</v>
      </c>
      <c r="M295" s="121">
        <v>13</v>
      </c>
      <c r="N295" s="121">
        <v>9</v>
      </c>
      <c r="O295" s="121">
        <v>4</v>
      </c>
      <c r="P295" s="128">
        <v>416.41</v>
      </c>
      <c r="Q295" s="128">
        <v>416.41</v>
      </c>
      <c r="R295" s="129"/>
      <c r="S295" s="151"/>
    </row>
    <row r="296" spans="1:19" ht="20.25" hidden="1" x14ac:dyDescent="0.25">
      <c r="A296" s="121">
        <v>3</v>
      </c>
      <c r="B296" s="122" t="s">
        <v>1209</v>
      </c>
      <c r="C296" s="123" t="s">
        <v>470</v>
      </c>
      <c r="D296" s="124">
        <v>45350</v>
      </c>
      <c r="E296" s="125"/>
      <c r="F296" s="126"/>
      <c r="G296" s="125"/>
      <c r="H296" s="126"/>
      <c r="I296" s="84" t="s">
        <v>1167</v>
      </c>
      <c r="J296" s="84" t="s">
        <v>1168</v>
      </c>
      <c r="K296" s="127">
        <v>17</v>
      </c>
      <c r="L296" s="127">
        <v>17</v>
      </c>
      <c r="M296" s="121">
        <v>13</v>
      </c>
      <c r="N296" s="121">
        <v>11</v>
      </c>
      <c r="O296" s="121">
        <v>2</v>
      </c>
      <c r="P296" s="128">
        <v>429.9</v>
      </c>
      <c r="Q296" s="128">
        <v>429.9</v>
      </c>
      <c r="R296" s="129"/>
      <c r="S296" s="151"/>
    </row>
    <row r="297" spans="1:19" ht="20.25" hidden="1" x14ac:dyDescent="0.25">
      <c r="A297" s="121">
        <v>4</v>
      </c>
      <c r="B297" s="122" t="s">
        <v>1210</v>
      </c>
      <c r="C297" s="123" t="s">
        <v>771</v>
      </c>
      <c r="D297" s="124">
        <v>45350</v>
      </c>
      <c r="E297" s="125"/>
      <c r="F297" s="126"/>
      <c r="G297" s="125"/>
      <c r="H297" s="126"/>
      <c r="I297" s="84" t="s">
        <v>1167</v>
      </c>
      <c r="J297" s="84" t="s">
        <v>1168</v>
      </c>
      <c r="K297" s="127">
        <v>23</v>
      </c>
      <c r="L297" s="127">
        <v>23</v>
      </c>
      <c r="M297" s="121">
        <v>10</v>
      </c>
      <c r="N297" s="121">
        <v>8</v>
      </c>
      <c r="O297" s="121">
        <v>2</v>
      </c>
      <c r="P297" s="128">
        <v>431.1</v>
      </c>
      <c r="Q297" s="128">
        <v>431.1</v>
      </c>
      <c r="R297" s="129"/>
      <c r="S297" s="151"/>
    </row>
    <row r="298" spans="1:19" ht="20.25" hidden="1" x14ac:dyDescent="0.25">
      <c r="A298" s="121">
        <v>5</v>
      </c>
      <c r="B298" s="122" t="s">
        <v>1211</v>
      </c>
      <c r="C298" s="123" t="s">
        <v>495</v>
      </c>
      <c r="D298" s="124">
        <v>45350</v>
      </c>
      <c r="E298" s="125"/>
      <c r="F298" s="126"/>
      <c r="G298" s="125"/>
      <c r="H298" s="126"/>
      <c r="I298" s="84" t="s">
        <v>1167</v>
      </c>
      <c r="J298" s="84" t="s">
        <v>1168</v>
      </c>
      <c r="K298" s="127">
        <v>36</v>
      </c>
      <c r="L298" s="127">
        <v>36</v>
      </c>
      <c r="M298" s="121">
        <v>18</v>
      </c>
      <c r="N298" s="121">
        <v>12</v>
      </c>
      <c r="O298" s="121">
        <v>6</v>
      </c>
      <c r="P298" s="128">
        <v>559.97</v>
      </c>
      <c r="Q298" s="128">
        <v>559.97</v>
      </c>
      <c r="R298" s="129"/>
      <c r="S298" s="151"/>
    </row>
    <row r="299" spans="1:19" ht="20.25" hidden="1" x14ac:dyDescent="0.25">
      <c r="A299" s="121">
        <v>6</v>
      </c>
      <c r="B299" s="122" t="s">
        <v>1212</v>
      </c>
      <c r="C299" s="123" t="s">
        <v>490</v>
      </c>
      <c r="D299" s="124">
        <v>45350</v>
      </c>
      <c r="E299" s="125"/>
      <c r="F299" s="126"/>
      <c r="G299" s="125"/>
      <c r="H299" s="126"/>
      <c r="I299" s="84" t="s">
        <v>1167</v>
      </c>
      <c r="J299" s="84" t="s">
        <v>1168</v>
      </c>
      <c r="K299" s="127">
        <v>18</v>
      </c>
      <c r="L299" s="127">
        <v>18</v>
      </c>
      <c r="M299" s="121">
        <v>9</v>
      </c>
      <c r="N299" s="121">
        <v>7</v>
      </c>
      <c r="O299" s="121">
        <v>2</v>
      </c>
      <c r="P299" s="128">
        <v>434.4</v>
      </c>
      <c r="Q299" s="128">
        <v>434.4</v>
      </c>
      <c r="R299" s="129"/>
      <c r="S299" s="151"/>
    </row>
    <row r="300" spans="1:19" ht="20.25" hidden="1" x14ac:dyDescent="0.25">
      <c r="A300" s="121">
        <v>7</v>
      </c>
      <c r="B300" s="122" t="s">
        <v>1213</v>
      </c>
      <c r="C300" s="123" t="s">
        <v>1920</v>
      </c>
      <c r="D300" s="124">
        <v>45350</v>
      </c>
      <c r="E300" s="125"/>
      <c r="F300" s="126"/>
      <c r="G300" s="125"/>
      <c r="H300" s="126"/>
      <c r="I300" s="84" t="s">
        <v>1167</v>
      </c>
      <c r="J300" s="84" t="s">
        <v>1168</v>
      </c>
      <c r="K300" s="127">
        <v>30</v>
      </c>
      <c r="L300" s="127">
        <v>30</v>
      </c>
      <c r="M300" s="121">
        <v>12</v>
      </c>
      <c r="N300" s="121">
        <v>8</v>
      </c>
      <c r="O300" s="121">
        <v>4</v>
      </c>
      <c r="P300" s="128">
        <v>432.5</v>
      </c>
      <c r="Q300" s="128">
        <v>432.5</v>
      </c>
      <c r="R300" s="129"/>
      <c r="S300" s="151"/>
    </row>
    <row r="301" spans="1:19" ht="20.25" hidden="1" x14ac:dyDescent="0.25">
      <c r="A301" s="121">
        <v>8</v>
      </c>
      <c r="B301" s="122" t="s">
        <v>1214</v>
      </c>
      <c r="C301" s="123" t="s">
        <v>466</v>
      </c>
      <c r="D301" s="124">
        <v>45350</v>
      </c>
      <c r="E301" s="125"/>
      <c r="F301" s="126"/>
      <c r="G301" s="125"/>
      <c r="H301" s="126"/>
      <c r="I301" s="84" t="s">
        <v>1167</v>
      </c>
      <c r="J301" s="84" t="s">
        <v>1168</v>
      </c>
      <c r="K301" s="127">
        <v>25</v>
      </c>
      <c r="L301" s="127">
        <v>25</v>
      </c>
      <c r="M301" s="121">
        <v>12</v>
      </c>
      <c r="N301" s="121">
        <v>9</v>
      </c>
      <c r="O301" s="121">
        <v>3</v>
      </c>
      <c r="P301" s="128">
        <v>412.01</v>
      </c>
      <c r="Q301" s="128">
        <v>412.01</v>
      </c>
      <c r="R301" s="129"/>
      <c r="S301" s="151"/>
    </row>
    <row r="302" spans="1:19" ht="20.25" hidden="1" x14ac:dyDescent="0.25">
      <c r="A302" s="121">
        <v>9</v>
      </c>
      <c r="B302" s="122" t="s">
        <v>1215</v>
      </c>
      <c r="C302" s="123" t="s">
        <v>485</v>
      </c>
      <c r="D302" s="124">
        <v>45350</v>
      </c>
      <c r="E302" s="125"/>
      <c r="F302" s="126"/>
      <c r="G302" s="125"/>
      <c r="H302" s="126"/>
      <c r="I302" s="84" t="s">
        <v>1167</v>
      </c>
      <c r="J302" s="84" t="s">
        <v>1168</v>
      </c>
      <c r="K302" s="127">
        <v>16</v>
      </c>
      <c r="L302" s="127">
        <v>16</v>
      </c>
      <c r="M302" s="121">
        <v>9</v>
      </c>
      <c r="N302" s="121">
        <v>7</v>
      </c>
      <c r="O302" s="121">
        <v>2</v>
      </c>
      <c r="P302" s="128">
        <v>419.95</v>
      </c>
      <c r="Q302" s="128">
        <v>419.95</v>
      </c>
      <c r="R302" s="129"/>
      <c r="S302" s="151"/>
    </row>
    <row r="303" spans="1:19" ht="20.25" hidden="1" x14ac:dyDescent="0.25">
      <c r="A303" s="121">
        <v>10</v>
      </c>
      <c r="B303" s="122" t="s">
        <v>1216</v>
      </c>
      <c r="C303" s="123" t="s">
        <v>499</v>
      </c>
      <c r="D303" s="124">
        <v>45350</v>
      </c>
      <c r="E303" s="125"/>
      <c r="F303" s="126"/>
      <c r="G303" s="125"/>
      <c r="H303" s="126"/>
      <c r="I303" s="84" t="s">
        <v>1167</v>
      </c>
      <c r="J303" s="84" t="s">
        <v>1168</v>
      </c>
      <c r="K303" s="127">
        <v>25</v>
      </c>
      <c r="L303" s="127">
        <v>25</v>
      </c>
      <c r="M303" s="121">
        <v>15</v>
      </c>
      <c r="N303" s="121">
        <v>13</v>
      </c>
      <c r="O303" s="121">
        <v>2</v>
      </c>
      <c r="P303" s="128">
        <v>580.36</v>
      </c>
      <c r="Q303" s="128">
        <v>580.36</v>
      </c>
      <c r="R303" s="129"/>
      <c r="S303" s="151"/>
    </row>
    <row r="304" spans="1:19" ht="20.25" hidden="1" x14ac:dyDescent="0.25">
      <c r="A304" s="121">
        <v>11</v>
      </c>
      <c r="B304" s="122" t="s">
        <v>1217</v>
      </c>
      <c r="C304" s="123" t="s">
        <v>1921</v>
      </c>
      <c r="D304" s="124">
        <v>45350</v>
      </c>
      <c r="E304" s="125"/>
      <c r="F304" s="126"/>
      <c r="G304" s="125"/>
      <c r="H304" s="126"/>
      <c r="I304" s="84" t="s">
        <v>1167</v>
      </c>
      <c r="J304" s="84" t="s">
        <v>1168</v>
      </c>
      <c r="K304" s="127">
        <v>34</v>
      </c>
      <c r="L304" s="127">
        <v>34</v>
      </c>
      <c r="M304" s="121">
        <v>15</v>
      </c>
      <c r="N304" s="121">
        <v>12</v>
      </c>
      <c r="O304" s="121">
        <v>3</v>
      </c>
      <c r="P304" s="128">
        <v>589.70000000000005</v>
      </c>
      <c r="Q304" s="128">
        <v>589.70000000000005</v>
      </c>
      <c r="R304" s="129"/>
      <c r="S304" s="151"/>
    </row>
    <row r="305" spans="1:19" ht="20.25" hidden="1" x14ac:dyDescent="0.25">
      <c r="A305" s="121">
        <v>12</v>
      </c>
      <c r="B305" s="122" t="s">
        <v>1218</v>
      </c>
      <c r="C305" s="123" t="s">
        <v>488</v>
      </c>
      <c r="D305" s="124">
        <v>45350</v>
      </c>
      <c r="E305" s="125"/>
      <c r="F305" s="126"/>
      <c r="G305" s="125"/>
      <c r="H305" s="126"/>
      <c r="I305" s="84" t="s">
        <v>1167</v>
      </c>
      <c r="J305" s="84" t="s">
        <v>1168</v>
      </c>
      <c r="K305" s="127">
        <v>40</v>
      </c>
      <c r="L305" s="127">
        <v>40</v>
      </c>
      <c r="M305" s="121">
        <v>20</v>
      </c>
      <c r="N305" s="121">
        <v>15</v>
      </c>
      <c r="O305" s="121">
        <v>5</v>
      </c>
      <c r="P305" s="128">
        <v>752.34</v>
      </c>
      <c r="Q305" s="128">
        <v>752.34</v>
      </c>
      <c r="R305" s="129"/>
      <c r="S305" s="151"/>
    </row>
    <row r="306" spans="1:19" ht="20.25" hidden="1" x14ac:dyDescent="0.25">
      <c r="A306" s="121">
        <v>13</v>
      </c>
      <c r="B306" s="122" t="s">
        <v>1219</v>
      </c>
      <c r="C306" s="123" t="s">
        <v>473</v>
      </c>
      <c r="D306" s="124">
        <v>45350</v>
      </c>
      <c r="E306" s="125"/>
      <c r="F306" s="126"/>
      <c r="G306" s="125"/>
      <c r="H306" s="126"/>
      <c r="I306" s="84" t="s">
        <v>1167</v>
      </c>
      <c r="J306" s="84" t="s">
        <v>1168</v>
      </c>
      <c r="K306" s="127">
        <v>17</v>
      </c>
      <c r="L306" s="127">
        <v>17</v>
      </c>
      <c r="M306" s="121">
        <v>12</v>
      </c>
      <c r="N306" s="121">
        <v>7</v>
      </c>
      <c r="O306" s="121">
        <v>5</v>
      </c>
      <c r="P306" s="128">
        <v>420.8</v>
      </c>
      <c r="Q306" s="128">
        <v>420.8</v>
      </c>
      <c r="R306" s="129"/>
      <c r="S306" s="151"/>
    </row>
    <row r="307" spans="1:19" ht="20.25" hidden="1" x14ac:dyDescent="0.25">
      <c r="A307" s="121">
        <v>14</v>
      </c>
      <c r="B307" s="122" t="s">
        <v>1220</v>
      </c>
      <c r="C307" s="123" t="s">
        <v>1922</v>
      </c>
      <c r="D307" s="124">
        <v>45350</v>
      </c>
      <c r="E307" s="125"/>
      <c r="F307" s="126"/>
      <c r="G307" s="125"/>
      <c r="H307" s="126"/>
      <c r="I307" s="84" t="s">
        <v>1167</v>
      </c>
      <c r="J307" s="84" t="s">
        <v>1168</v>
      </c>
      <c r="K307" s="127">
        <v>25</v>
      </c>
      <c r="L307" s="127">
        <v>25</v>
      </c>
      <c r="M307" s="121">
        <v>10</v>
      </c>
      <c r="N307" s="121">
        <v>7</v>
      </c>
      <c r="O307" s="121">
        <v>3</v>
      </c>
      <c r="P307" s="128">
        <v>403.9</v>
      </c>
      <c r="Q307" s="128">
        <v>403.9</v>
      </c>
      <c r="R307" s="129"/>
      <c r="S307" s="151"/>
    </row>
    <row r="308" spans="1:19" ht="20.25" hidden="1" x14ac:dyDescent="0.25">
      <c r="A308" s="121">
        <v>15</v>
      </c>
      <c r="B308" s="122" t="s">
        <v>1221</v>
      </c>
      <c r="C308" s="123" t="s">
        <v>1923</v>
      </c>
      <c r="D308" s="124">
        <v>45350</v>
      </c>
      <c r="E308" s="125"/>
      <c r="F308" s="126"/>
      <c r="G308" s="125"/>
      <c r="H308" s="126"/>
      <c r="I308" s="84" t="s">
        <v>1167</v>
      </c>
      <c r="J308" s="84" t="s">
        <v>1168</v>
      </c>
      <c r="K308" s="127">
        <v>26</v>
      </c>
      <c r="L308" s="127">
        <v>26</v>
      </c>
      <c r="M308" s="121">
        <v>13</v>
      </c>
      <c r="N308" s="121">
        <v>11</v>
      </c>
      <c r="O308" s="121">
        <v>2</v>
      </c>
      <c r="P308" s="128">
        <v>430.8</v>
      </c>
      <c r="Q308" s="128">
        <v>430.8</v>
      </c>
      <c r="R308" s="129"/>
      <c r="S308" s="151"/>
    </row>
    <row r="309" spans="1:19" ht="20.25" hidden="1" x14ac:dyDescent="0.25">
      <c r="A309" s="121">
        <v>16</v>
      </c>
      <c r="B309" s="122" t="s">
        <v>1222</v>
      </c>
      <c r="C309" s="123" t="s">
        <v>514</v>
      </c>
      <c r="D309" s="124">
        <v>45350</v>
      </c>
      <c r="E309" s="125"/>
      <c r="F309" s="126"/>
      <c r="G309" s="125"/>
      <c r="H309" s="126"/>
      <c r="I309" s="84" t="s">
        <v>1167</v>
      </c>
      <c r="J309" s="84" t="s">
        <v>1168</v>
      </c>
      <c r="K309" s="127">
        <v>23</v>
      </c>
      <c r="L309" s="127">
        <v>23</v>
      </c>
      <c r="M309" s="121">
        <v>10</v>
      </c>
      <c r="N309" s="121">
        <v>8</v>
      </c>
      <c r="O309" s="121">
        <v>2</v>
      </c>
      <c r="P309" s="128">
        <v>419.5</v>
      </c>
      <c r="Q309" s="128">
        <v>419.5</v>
      </c>
      <c r="R309" s="129"/>
      <c r="S309" s="151"/>
    </row>
    <row r="310" spans="1:19" ht="20.25" hidden="1" x14ac:dyDescent="0.25">
      <c r="A310" s="121">
        <v>17</v>
      </c>
      <c r="B310" s="122" t="s">
        <v>1223</v>
      </c>
      <c r="C310" s="123" t="s">
        <v>468</v>
      </c>
      <c r="D310" s="124">
        <v>45350</v>
      </c>
      <c r="E310" s="125"/>
      <c r="F310" s="126"/>
      <c r="G310" s="125"/>
      <c r="H310" s="126"/>
      <c r="I310" s="84" t="s">
        <v>1167</v>
      </c>
      <c r="J310" s="84" t="s">
        <v>1168</v>
      </c>
      <c r="K310" s="127">
        <v>21</v>
      </c>
      <c r="L310" s="127">
        <v>21</v>
      </c>
      <c r="M310" s="121">
        <v>12</v>
      </c>
      <c r="N310" s="121">
        <v>11</v>
      </c>
      <c r="O310" s="121">
        <v>1</v>
      </c>
      <c r="P310" s="128">
        <v>411.83</v>
      </c>
      <c r="Q310" s="128">
        <v>411.83</v>
      </c>
      <c r="R310" s="129"/>
      <c r="S310" s="151"/>
    </row>
    <row r="311" spans="1:19" ht="20.25" hidden="1" x14ac:dyDescent="0.25">
      <c r="A311" s="121">
        <v>18</v>
      </c>
      <c r="B311" s="122" t="s">
        <v>1224</v>
      </c>
      <c r="C311" s="123" t="s">
        <v>1924</v>
      </c>
      <c r="D311" s="124">
        <v>45350</v>
      </c>
      <c r="E311" s="125"/>
      <c r="F311" s="126"/>
      <c r="G311" s="125"/>
      <c r="H311" s="126"/>
      <c r="I311" s="84" t="s">
        <v>1167</v>
      </c>
      <c r="J311" s="84" t="s">
        <v>1168</v>
      </c>
      <c r="K311" s="127">
        <v>40</v>
      </c>
      <c r="L311" s="127">
        <v>40</v>
      </c>
      <c r="M311" s="121">
        <v>17</v>
      </c>
      <c r="N311" s="121">
        <v>13</v>
      </c>
      <c r="O311" s="121">
        <v>4</v>
      </c>
      <c r="P311" s="128">
        <v>742.2</v>
      </c>
      <c r="Q311" s="128">
        <v>742.2</v>
      </c>
      <c r="R311" s="129"/>
      <c r="S311" s="151"/>
    </row>
    <row r="312" spans="1:19" ht="20.25" hidden="1" x14ac:dyDescent="0.25">
      <c r="A312" s="121">
        <v>19</v>
      </c>
      <c r="B312" s="122" t="s">
        <v>1225</v>
      </c>
      <c r="C312" s="123" t="s">
        <v>1925</v>
      </c>
      <c r="D312" s="124">
        <v>45350</v>
      </c>
      <c r="E312" s="125"/>
      <c r="F312" s="126"/>
      <c r="G312" s="125"/>
      <c r="H312" s="126"/>
      <c r="I312" s="84" t="s">
        <v>1167</v>
      </c>
      <c r="J312" s="84" t="s">
        <v>1168</v>
      </c>
      <c r="K312" s="127">
        <v>42</v>
      </c>
      <c r="L312" s="127">
        <v>42</v>
      </c>
      <c r="M312" s="121">
        <v>29</v>
      </c>
      <c r="N312" s="121">
        <v>10</v>
      </c>
      <c r="O312" s="121">
        <v>19</v>
      </c>
      <c r="P312" s="128">
        <v>803.9</v>
      </c>
      <c r="Q312" s="128">
        <v>803.9</v>
      </c>
      <c r="R312" s="129"/>
      <c r="S312" s="151"/>
    </row>
    <row r="313" spans="1:19" ht="49.5" hidden="1" customHeight="1" x14ac:dyDescent="0.25">
      <c r="A313" s="121">
        <v>20</v>
      </c>
      <c r="B313" s="122" t="s">
        <v>1226</v>
      </c>
      <c r="C313" s="123" t="s">
        <v>1926</v>
      </c>
      <c r="D313" s="124">
        <v>45350</v>
      </c>
      <c r="E313" s="125"/>
      <c r="F313" s="126"/>
      <c r="G313" s="125"/>
      <c r="H313" s="126"/>
      <c r="I313" s="84" t="s">
        <v>1167</v>
      </c>
      <c r="J313" s="84" t="s">
        <v>1168</v>
      </c>
      <c r="K313" s="127">
        <v>38</v>
      </c>
      <c r="L313" s="127">
        <v>38</v>
      </c>
      <c r="M313" s="121">
        <v>16</v>
      </c>
      <c r="N313" s="121">
        <v>15</v>
      </c>
      <c r="O313" s="121">
        <v>1</v>
      </c>
      <c r="P313" s="128">
        <v>627.9</v>
      </c>
      <c r="Q313" s="128">
        <v>627.9</v>
      </c>
      <c r="R313" s="129"/>
      <c r="S313" s="151"/>
    </row>
    <row r="314" spans="1:19" ht="20.25" hidden="1" x14ac:dyDescent="0.25">
      <c r="A314" s="121">
        <v>21</v>
      </c>
      <c r="B314" s="122" t="s">
        <v>1227</v>
      </c>
      <c r="C314" s="123" t="s">
        <v>1927</v>
      </c>
      <c r="D314" s="124">
        <v>45350</v>
      </c>
      <c r="E314" s="125"/>
      <c r="F314" s="126"/>
      <c r="G314" s="125"/>
      <c r="H314" s="126"/>
      <c r="I314" s="84" t="s">
        <v>1167</v>
      </c>
      <c r="J314" s="84" t="s">
        <v>1168</v>
      </c>
      <c r="K314" s="127">
        <v>32</v>
      </c>
      <c r="L314" s="127">
        <v>32</v>
      </c>
      <c r="M314" s="121">
        <v>16</v>
      </c>
      <c r="N314" s="121">
        <v>10</v>
      </c>
      <c r="O314" s="121">
        <v>6</v>
      </c>
      <c r="P314" s="128">
        <v>642</v>
      </c>
      <c r="Q314" s="128">
        <v>642</v>
      </c>
      <c r="R314" s="129"/>
      <c r="S314" s="151"/>
    </row>
    <row r="315" spans="1:19" ht="20.25" hidden="1" x14ac:dyDescent="0.25">
      <c r="A315" s="121">
        <v>22</v>
      </c>
      <c r="B315" s="122" t="s">
        <v>1228</v>
      </c>
      <c r="C315" s="123" t="s">
        <v>460</v>
      </c>
      <c r="D315" s="124">
        <v>45350</v>
      </c>
      <c r="E315" s="125"/>
      <c r="F315" s="126"/>
      <c r="G315" s="125"/>
      <c r="H315" s="126"/>
      <c r="I315" s="84" t="s">
        <v>1167</v>
      </c>
      <c r="J315" s="84" t="s">
        <v>1168</v>
      </c>
      <c r="K315" s="127">
        <v>21</v>
      </c>
      <c r="L315" s="127">
        <v>21</v>
      </c>
      <c r="M315" s="121">
        <v>15</v>
      </c>
      <c r="N315" s="121">
        <v>12</v>
      </c>
      <c r="O315" s="121">
        <v>3</v>
      </c>
      <c r="P315" s="128">
        <v>648</v>
      </c>
      <c r="Q315" s="128">
        <v>648</v>
      </c>
      <c r="R315" s="129"/>
      <c r="S315" s="151"/>
    </row>
    <row r="316" spans="1:19" ht="20.25" hidden="1" x14ac:dyDescent="0.25">
      <c r="A316" s="121">
        <v>23</v>
      </c>
      <c r="B316" s="122" t="s">
        <v>1229</v>
      </c>
      <c r="C316" s="123" t="s">
        <v>497</v>
      </c>
      <c r="D316" s="124">
        <v>45350</v>
      </c>
      <c r="E316" s="125"/>
      <c r="F316" s="126"/>
      <c r="G316" s="125"/>
      <c r="H316" s="126"/>
      <c r="I316" s="84" t="s">
        <v>1167</v>
      </c>
      <c r="J316" s="84" t="s">
        <v>1168</v>
      </c>
      <c r="K316" s="127">
        <v>25</v>
      </c>
      <c r="L316" s="127">
        <v>25</v>
      </c>
      <c r="M316" s="121">
        <v>14</v>
      </c>
      <c r="N316" s="121">
        <v>13</v>
      </c>
      <c r="O316" s="121">
        <v>1</v>
      </c>
      <c r="P316" s="128">
        <v>649.91</v>
      </c>
      <c r="Q316" s="128">
        <v>649.91</v>
      </c>
      <c r="R316" s="129"/>
      <c r="S316" s="151"/>
    </row>
    <row r="317" spans="1:19" ht="20.25" hidden="1" x14ac:dyDescent="0.25">
      <c r="A317" s="121">
        <v>24</v>
      </c>
      <c r="B317" s="122" t="s">
        <v>1230</v>
      </c>
      <c r="C317" s="123" t="s">
        <v>1928</v>
      </c>
      <c r="D317" s="124">
        <v>45350</v>
      </c>
      <c r="E317" s="125"/>
      <c r="F317" s="126"/>
      <c r="G317" s="125"/>
      <c r="H317" s="126"/>
      <c r="I317" s="84" t="s">
        <v>1167</v>
      </c>
      <c r="J317" s="84" t="s">
        <v>1168</v>
      </c>
      <c r="K317" s="127">
        <v>37</v>
      </c>
      <c r="L317" s="127">
        <v>37</v>
      </c>
      <c r="M317" s="121">
        <v>15</v>
      </c>
      <c r="N317" s="121">
        <v>10</v>
      </c>
      <c r="O317" s="121">
        <v>5</v>
      </c>
      <c r="P317" s="128">
        <v>664.2</v>
      </c>
      <c r="Q317" s="128">
        <v>664.2</v>
      </c>
      <c r="R317" s="129"/>
      <c r="S317" s="151"/>
    </row>
    <row r="318" spans="1:19" ht="20.25" hidden="1" x14ac:dyDescent="0.25">
      <c r="A318" s="121">
        <v>25</v>
      </c>
      <c r="B318" s="122" t="s">
        <v>1231</v>
      </c>
      <c r="C318" s="123" t="s">
        <v>1929</v>
      </c>
      <c r="D318" s="124">
        <v>45350</v>
      </c>
      <c r="E318" s="125"/>
      <c r="F318" s="126"/>
      <c r="G318" s="125"/>
      <c r="H318" s="126"/>
      <c r="I318" s="84" t="s">
        <v>1167</v>
      </c>
      <c r="J318" s="84" t="s">
        <v>1168</v>
      </c>
      <c r="K318" s="127">
        <v>30</v>
      </c>
      <c r="L318" s="127">
        <v>30</v>
      </c>
      <c r="M318" s="121">
        <v>16</v>
      </c>
      <c r="N318" s="121">
        <v>12</v>
      </c>
      <c r="O318" s="121">
        <v>4</v>
      </c>
      <c r="P318" s="128">
        <v>720.6</v>
      </c>
      <c r="Q318" s="128">
        <v>720.6</v>
      </c>
      <c r="R318" s="129"/>
      <c r="S318" s="151"/>
    </row>
    <row r="319" spans="1:19" ht="20.25" hidden="1" x14ac:dyDescent="0.25">
      <c r="A319" s="121">
        <v>26</v>
      </c>
      <c r="B319" s="122" t="s">
        <v>1232</v>
      </c>
      <c r="C319" s="123" t="s">
        <v>1930</v>
      </c>
      <c r="D319" s="124">
        <v>45350</v>
      </c>
      <c r="E319" s="125"/>
      <c r="F319" s="126"/>
      <c r="G319" s="125"/>
      <c r="H319" s="126"/>
      <c r="I319" s="84" t="s">
        <v>1167</v>
      </c>
      <c r="J319" s="84" t="s">
        <v>1168</v>
      </c>
      <c r="K319" s="127">
        <v>33</v>
      </c>
      <c r="L319" s="127">
        <v>33</v>
      </c>
      <c r="M319" s="121">
        <v>18</v>
      </c>
      <c r="N319" s="121">
        <v>16</v>
      </c>
      <c r="O319" s="121">
        <v>2</v>
      </c>
      <c r="P319" s="128">
        <v>672.99</v>
      </c>
      <c r="Q319" s="128">
        <v>672.99</v>
      </c>
      <c r="R319" s="129"/>
      <c r="S319" s="151"/>
    </row>
    <row r="320" spans="1:19" ht="20.25" hidden="1" x14ac:dyDescent="0.25">
      <c r="A320" s="121">
        <v>27</v>
      </c>
      <c r="B320" s="122" t="s">
        <v>1233</v>
      </c>
      <c r="C320" s="123" t="s">
        <v>1931</v>
      </c>
      <c r="D320" s="124">
        <v>45350</v>
      </c>
      <c r="E320" s="125"/>
      <c r="F320" s="126"/>
      <c r="G320" s="125"/>
      <c r="H320" s="126"/>
      <c r="I320" s="84" t="s">
        <v>1167</v>
      </c>
      <c r="J320" s="84" t="s">
        <v>1168</v>
      </c>
      <c r="K320" s="127">
        <v>31</v>
      </c>
      <c r="L320" s="127">
        <v>31</v>
      </c>
      <c r="M320" s="121">
        <v>20</v>
      </c>
      <c r="N320" s="121">
        <v>19</v>
      </c>
      <c r="O320" s="121">
        <v>1</v>
      </c>
      <c r="P320" s="128">
        <v>690.4</v>
      </c>
      <c r="Q320" s="128">
        <v>690.4</v>
      </c>
      <c r="R320" s="129"/>
      <c r="S320" s="151"/>
    </row>
    <row r="321" spans="1:19" ht="20.25" hidden="1" x14ac:dyDescent="0.25">
      <c r="A321" s="121">
        <v>28</v>
      </c>
      <c r="B321" s="122" t="s">
        <v>1234</v>
      </c>
      <c r="C321" s="123" t="s">
        <v>520</v>
      </c>
      <c r="D321" s="124">
        <v>45350</v>
      </c>
      <c r="E321" s="125"/>
      <c r="F321" s="126"/>
      <c r="G321" s="125"/>
      <c r="H321" s="126"/>
      <c r="I321" s="84" t="s">
        <v>1167</v>
      </c>
      <c r="J321" s="84" t="s">
        <v>1168</v>
      </c>
      <c r="K321" s="127">
        <v>33</v>
      </c>
      <c r="L321" s="127">
        <v>33</v>
      </c>
      <c r="M321" s="121">
        <v>18</v>
      </c>
      <c r="N321" s="121">
        <v>12</v>
      </c>
      <c r="O321" s="121">
        <v>6</v>
      </c>
      <c r="P321" s="128">
        <v>684.4</v>
      </c>
      <c r="Q321" s="128">
        <v>684.4</v>
      </c>
      <c r="R321" s="129"/>
      <c r="S321" s="151"/>
    </row>
    <row r="322" spans="1:19" ht="20.25" hidden="1" x14ac:dyDescent="0.25">
      <c r="A322" s="121">
        <v>29</v>
      </c>
      <c r="B322" s="122" t="s">
        <v>1235</v>
      </c>
      <c r="C322" s="123" t="s">
        <v>1932</v>
      </c>
      <c r="D322" s="124">
        <v>45350</v>
      </c>
      <c r="E322" s="125"/>
      <c r="F322" s="126"/>
      <c r="G322" s="125"/>
      <c r="H322" s="126"/>
      <c r="I322" s="84" t="s">
        <v>1167</v>
      </c>
      <c r="J322" s="84" t="s">
        <v>1168</v>
      </c>
      <c r="K322" s="127">
        <v>30</v>
      </c>
      <c r="L322" s="127">
        <v>30</v>
      </c>
      <c r="M322" s="121">
        <v>16</v>
      </c>
      <c r="N322" s="121">
        <v>14</v>
      </c>
      <c r="O322" s="121">
        <v>2</v>
      </c>
      <c r="P322" s="128">
        <v>631.29999999999995</v>
      </c>
      <c r="Q322" s="128">
        <v>631.29999999999995</v>
      </c>
      <c r="R322" s="129"/>
      <c r="S322" s="151"/>
    </row>
    <row r="323" spans="1:19" ht="20.25" hidden="1" x14ac:dyDescent="0.25">
      <c r="A323" s="121">
        <v>30</v>
      </c>
      <c r="B323" s="122" t="s">
        <v>1236</v>
      </c>
      <c r="C323" s="123" t="s">
        <v>506</v>
      </c>
      <c r="D323" s="124">
        <v>45350</v>
      </c>
      <c r="E323" s="125"/>
      <c r="F323" s="126"/>
      <c r="G323" s="125"/>
      <c r="H323" s="126"/>
      <c r="I323" s="84" t="s">
        <v>1167</v>
      </c>
      <c r="J323" s="84" t="s">
        <v>1168</v>
      </c>
      <c r="K323" s="127">
        <v>40</v>
      </c>
      <c r="L323" s="127">
        <v>40</v>
      </c>
      <c r="M323" s="121">
        <v>16</v>
      </c>
      <c r="N323" s="121">
        <v>15</v>
      </c>
      <c r="O323" s="121">
        <v>1</v>
      </c>
      <c r="P323" s="128">
        <v>633.29999999999995</v>
      </c>
      <c r="Q323" s="128">
        <v>633.29999999999995</v>
      </c>
      <c r="R323" s="129"/>
      <c r="S323" s="151"/>
    </row>
    <row r="324" spans="1:19" ht="36.75" hidden="1" customHeight="1" x14ac:dyDescent="0.25">
      <c r="A324" s="121">
        <v>31</v>
      </c>
      <c r="B324" s="122" t="s">
        <v>1271</v>
      </c>
      <c r="C324" s="123" t="s">
        <v>1933</v>
      </c>
      <c r="D324" s="124">
        <v>44757</v>
      </c>
      <c r="E324" s="125"/>
      <c r="F324" s="126"/>
      <c r="G324" s="125"/>
      <c r="H324" s="126"/>
      <c r="I324" s="84" t="s">
        <v>1168</v>
      </c>
      <c r="J324" s="84" t="s">
        <v>1169</v>
      </c>
      <c r="K324" s="127">
        <v>56</v>
      </c>
      <c r="L324" s="127">
        <v>56</v>
      </c>
      <c r="M324" s="121">
        <v>19</v>
      </c>
      <c r="N324" s="121">
        <v>7</v>
      </c>
      <c r="O324" s="121">
        <v>12</v>
      </c>
      <c r="P324" s="128">
        <v>774.1</v>
      </c>
      <c r="Q324" s="128">
        <v>774.1</v>
      </c>
      <c r="R324" s="129"/>
      <c r="S324" s="151"/>
    </row>
    <row r="325" spans="1:19" ht="36.75" hidden="1" customHeight="1" x14ac:dyDescent="0.25">
      <c r="A325" s="121">
        <v>32</v>
      </c>
      <c r="B325" s="122" t="s">
        <v>1272</v>
      </c>
      <c r="C325" s="123" t="s">
        <v>1934</v>
      </c>
      <c r="D325" s="124">
        <v>44757</v>
      </c>
      <c r="E325" s="125"/>
      <c r="F325" s="126"/>
      <c r="G325" s="125"/>
      <c r="H325" s="126"/>
      <c r="I325" s="84" t="s">
        <v>1168</v>
      </c>
      <c r="J325" s="84" t="s">
        <v>1169</v>
      </c>
      <c r="K325" s="127">
        <v>37</v>
      </c>
      <c r="L325" s="127">
        <v>37</v>
      </c>
      <c r="M325" s="121">
        <v>16</v>
      </c>
      <c r="N325" s="121">
        <v>10</v>
      </c>
      <c r="O325" s="121">
        <v>6</v>
      </c>
      <c r="P325" s="128">
        <v>648.70000000000005</v>
      </c>
      <c r="Q325" s="128">
        <v>648.70000000000005</v>
      </c>
      <c r="R325" s="129"/>
      <c r="S325" s="151"/>
    </row>
    <row r="326" spans="1:19" ht="33" hidden="1" customHeight="1" x14ac:dyDescent="0.25">
      <c r="A326" s="121">
        <v>33</v>
      </c>
      <c r="B326" s="122" t="s">
        <v>1273</v>
      </c>
      <c r="C326" s="123" t="s">
        <v>1935</v>
      </c>
      <c r="D326" s="124">
        <v>44792</v>
      </c>
      <c r="E326" s="125"/>
      <c r="F326" s="126"/>
      <c r="G326" s="125"/>
      <c r="H326" s="126"/>
      <c r="I326" s="84" t="s">
        <v>1168</v>
      </c>
      <c r="J326" s="84" t="s">
        <v>1169</v>
      </c>
      <c r="K326" s="127">
        <v>12</v>
      </c>
      <c r="L326" s="127">
        <v>12</v>
      </c>
      <c r="M326" s="121">
        <v>4</v>
      </c>
      <c r="N326" s="121">
        <v>1</v>
      </c>
      <c r="O326" s="121">
        <v>3</v>
      </c>
      <c r="P326" s="128">
        <v>131.4</v>
      </c>
      <c r="Q326" s="128">
        <v>131.4</v>
      </c>
      <c r="R326" s="129"/>
      <c r="S326" s="151"/>
    </row>
    <row r="327" spans="1:19" ht="38.25" hidden="1" customHeight="1" x14ac:dyDescent="0.25">
      <c r="A327" s="121">
        <v>34</v>
      </c>
      <c r="B327" s="122" t="s">
        <v>1274</v>
      </c>
      <c r="C327" s="123" t="s">
        <v>1936</v>
      </c>
      <c r="D327" s="124">
        <v>45078</v>
      </c>
      <c r="E327" s="125"/>
      <c r="F327" s="126"/>
      <c r="G327" s="125"/>
      <c r="H327" s="126"/>
      <c r="I327" s="84" t="s">
        <v>1168</v>
      </c>
      <c r="J327" s="84" t="s">
        <v>1169</v>
      </c>
      <c r="K327" s="127">
        <v>10</v>
      </c>
      <c r="L327" s="127">
        <v>10</v>
      </c>
      <c r="M327" s="121">
        <v>7</v>
      </c>
      <c r="N327" s="121">
        <v>5</v>
      </c>
      <c r="O327" s="121">
        <v>2</v>
      </c>
      <c r="P327" s="128">
        <v>219.7</v>
      </c>
      <c r="Q327" s="128">
        <v>219.7</v>
      </c>
      <c r="R327" s="129"/>
      <c r="S327" s="151"/>
    </row>
    <row r="328" spans="1:19" ht="44.25" hidden="1" customHeight="1" x14ac:dyDescent="0.25">
      <c r="A328" s="121">
        <v>35</v>
      </c>
      <c r="B328" s="122" t="s">
        <v>1275</v>
      </c>
      <c r="C328" s="123" t="s">
        <v>1937</v>
      </c>
      <c r="D328" s="124">
        <v>45090</v>
      </c>
      <c r="E328" s="125"/>
      <c r="F328" s="126"/>
      <c r="G328" s="125"/>
      <c r="H328" s="126"/>
      <c r="I328" s="84" t="s">
        <v>1168</v>
      </c>
      <c r="J328" s="84" t="s">
        <v>1169</v>
      </c>
      <c r="K328" s="127">
        <v>48</v>
      </c>
      <c r="L328" s="127">
        <v>48</v>
      </c>
      <c r="M328" s="121">
        <v>23</v>
      </c>
      <c r="N328" s="121">
        <v>19</v>
      </c>
      <c r="O328" s="121">
        <v>4</v>
      </c>
      <c r="P328" s="128">
        <v>617.70000000000005</v>
      </c>
      <c r="Q328" s="128">
        <v>617.70000000000005</v>
      </c>
      <c r="R328" s="129"/>
      <c r="S328" s="151"/>
    </row>
    <row r="329" spans="1:19" ht="44.25" hidden="1" customHeight="1" x14ac:dyDescent="0.25">
      <c r="A329" s="121">
        <v>36</v>
      </c>
      <c r="B329" s="122" t="s">
        <v>1276</v>
      </c>
      <c r="C329" s="123" t="s">
        <v>1938</v>
      </c>
      <c r="D329" s="124">
        <v>45118</v>
      </c>
      <c r="E329" s="125"/>
      <c r="F329" s="126"/>
      <c r="G329" s="125"/>
      <c r="H329" s="126"/>
      <c r="I329" s="84" t="s">
        <v>1168</v>
      </c>
      <c r="J329" s="84" t="s">
        <v>1169</v>
      </c>
      <c r="K329" s="127">
        <v>41</v>
      </c>
      <c r="L329" s="127">
        <v>41</v>
      </c>
      <c r="M329" s="121">
        <v>17</v>
      </c>
      <c r="N329" s="121">
        <v>9</v>
      </c>
      <c r="O329" s="121">
        <v>8</v>
      </c>
      <c r="P329" s="128">
        <v>710.5</v>
      </c>
      <c r="Q329" s="128">
        <v>710.5</v>
      </c>
      <c r="R329" s="129"/>
      <c r="S329" s="151"/>
    </row>
    <row r="330" spans="1:19" ht="20.25" x14ac:dyDescent="0.25">
      <c r="A330" s="121">
        <v>1</v>
      </c>
      <c r="B330" s="122" t="s">
        <v>1277</v>
      </c>
      <c r="C330" s="123">
        <v>803</v>
      </c>
      <c r="D330" s="124">
        <v>45358</v>
      </c>
      <c r="E330" s="125"/>
      <c r="F330" s="126"/>
      <c r="G330" s="125"/>
      <c r="H330" s="126"/>
      <c r="I330" s="84" t="s">
        <v>1167</v>
      </c>
      <c r="J330" s="84" t="s">
        <v>1168</v>
      </c>
      <c r="K330" s="127">
        <v>26</v>
      </c>
      <c r="L330" s="127">
        <v>26</v>
      </c>
      <c r="M330" s="121">
        <v>10</v>
      </c>
      <c r="N330" s="121">
        <v>3</v>
      </c>
      <c r="O330" s="121">
        <v>7</v>
      </c>
      <c r="P330" s="128">
        <v>359.2</v>
      </c>
      <c r="Q330" s="128">
        <v>359.2</v>
      </c>
      <c r="R330" s="129"/>
      <c r="S330" s="151"/>
    </row>
    <row r="331" spans="1:19" ht="20.25" x14ac:dyDescent="0.25">
      <c r="A331" s="121">
        <v>2</v>
      </c>
      <c r="B331" s="122" t="s">
        <v>1278</v>
      </c>
      <c r="C331" s="123">
        <v>804</v>
      </c>
      <c r="D331" s="124">
        <v>45358</v>
      </c>
      <c r="E331" s="125"/>
      <c r="F331" s="126"/>
      <c r="G331" s="125"/>
      <c r="H331" s="126"/>
      <c r="I331" s="84" t="s">
        <v>1167</v>
      </c>
      <c r="J331" s="84" t="s">
        <v>1168</v>
      </c>
      <c r="K331" s="127">
        <v>28</v>
      </c>
      <c r="L331" s="127">
        <v>28</v>
      </c>
      <c r="M331" s="121">
        <v>13</v>
      </c>
      <c r="N331" s="121">
        <v>7</v>
      </c>
      <c r="O331" s="121">
        <v>6</v>
      </c>
      <c r="P331" s="128">
        <v>521.4</v>
      </c>
      <c r="Q331" s="128">
        <v>521.4</v>
      </c>
      <c r="R331" s="129"/>
      <c r="S331" s="151"/>
    </row>
    <row r="332" spans="1:19" ht="20.25" x14ac:dyDescent="0.25">
      <c r="A332" s="121">
        <v>3</v>
      </c>
      <c r="B332" s="122" t="s">
        <v>1279</v>
      </c>
      <c r="C332" s="123">
        <v>805</v>
      </c>
      <c r="D332" s="124">
        <v>45358</v>
      </c>
      <c r="E332" s="125"/>
      <c r="F332" s="126"/>
      <c r="G332" s="125"/>
      <c r="H332" s="126"/>
      <c r="I332" s="84" t="s">
        <v>1167</v>
      </c>
      <c r="J332" s="84" t="s">
        <v>1168</v>
      </c>
      <c r="K332" s="127">
        <v>46</v>
      </c>
      <c r="L332" s="127">
        <v>46</v>
      </c>
      <c r="M332" s="121">
        <v>21</v>
      </c>
      <c r="N332" s="121">
        <v>14</v>
      </c>
      <c r="O332" s="121">
        <v>7</v>
      </c>
      <c r="P332" s="128">
        <v>1020.2</v>
      </c>
      <c r="Q332" s="128">
        <v>1020.2</v>
      </c>
      <c r="R332" s="129"/>
      <c r="S332" s="151"/>
    </row>
    <row r="333" spans="1:19" ht="20.25" x14ac:dyDescent="0.25">
      <c r="A333" s="121">
        <v>4</v>
      </c>
      <c r="B333" s="122" t="s">
        <v>1280</v>
      </c>
      <c r="C333" s="123">
        <v>806</v>
      </c>
      <c r="D333" s="124">
        <v>45358</v>
      </c>
      <c r="E333" s="125"/>
      <c r="F333" s="126"/>
      <c r="G333" s="125"/>
      <c r="H333" s="126"/>
      <c r="I333" s="84" t="s">
        <v>1167</v>
      </c>
      <c r="J333" s="84" t="s">
        <v>1168</v>
      </c>
      <c r="K333" s="127">
        <v>35</v>
      </c>
      <c r="L333" s="127">
        <v>35</v>
      </c>
      <c r="M333" s="121">
        <v>15</v>
      </c>
      <c r="N333" s="121">
        <v>10</v>
      </c>
      <c r="O333" s="121">
        <v>5</v>
      </c>
      <c r="P333" s="128">
        <v>439.6</v>
      </c>
      <c r="Q333" s="128">
        <v>439.6</v>
      </c>
      <c r="R333" s="129"/>
      <c r="S333" s="151"/>
    </row>
    <row r="334" spans="1:19" ht="20.25" x14ac:dyDescent="0.25">
      <c r="A334" s="121">
        <v>5</v>
      </c>
      <c r="B334" s="122" t="s">
        <v>1281</v>
      </c>
      <c r="C334" s="123">
        <v>807</v>
      </c>
      <c r="D334" s="124">
        <v>45358</v>
      </c>
      <c r="E334" s="125"/>
      <c r="F334" s="126"/>
      <c r="G334" s="125"/>
      <c r="H334" s="126"/>
      <c r="I334" s="84" t="s">
        <v>1167</v>
      </c>
      <c r="J334" s="84" t="s">
        <v>1168</v>
      </c>
      <c r="K334" s="127">
        <v>34</v>
      </c>
      <c r="L334" s="127">
        <v>34</v>
      </c>
      <c r="M334" s="121">
        <v>13</v>
      </c>
      <c r="N334" s="121">
        <v>11</v>
      </c>
      <c r="O334" s="121">
        <v>2</v>
      </c>
      <c r="P334" s="128">
        <v>519.70000000000005</v>
      </c>
      <c r="Q334" s="128">
        <v>519.70000000000005</v>
      </c>
      <c r="R334" s="129"/>
      <c r="S334" s="151"/>
    </row>
    <row r="335" spans="1:19" ht="20.25" x14ac:dyDescent="0.25">
      <c r="A335" s="121">
        <v>6</v>
      </c>
      <c r="B335" s="122" t="s">
        <v>1368</v>
      </c>
      <c r="C335" s="123">
        <v>808</v>
      </c>
      <c r="D335" s="124">
        <v>45358</v>
      </c>
      <c r="E335" s="125"/>
      <c r="F335" s="126"/>
      <c r="G335" s="125"/>
      <c r="H335" s="126"/>
      <c r="I335" s="84" t="s">
        <v>1167</v>
      </c>
      <c r="J335" s="84" t="s">
        <v>1168</v>
      </c>
      <c r="K335" s="127">
        <v>70</v>
      </c>
      <c r="L335" s="127">
        <v>70</v>
      </c>
      <c r="M335" s="121">
        <v>29</v>
      </c>
      <c r="N335" s="121">
        <v>29</v>
      </c>
      <c r="O335" s="121">
        <v>0</v>
      </c>
      <c r="P335" s="128">
        <v>1527.7</v>
      </c>
      <c r="Q335" s="128">
        <v>1527.7</v>
      </c>
      <c r="R335" s="129"/>
      <c r="S335" s="151"/>
    </row>
    <row r="336" spans="1:19" ht="20.25" x14ac:dyDescent="0.25">
      <c r="A336" s="121">
        <v>7</v>
      </c>
      <c r="B336" s="122" t="s">
        <v>1282</v>
      </c>
      <c r="C336" s="123">
        <v>809</v>
      </c>
      <c r="D336" s="124">
        <v>45358</v>
      </c>
      <c r="E336" s="125"/>
      <c r="F336" s="126"/>
      <c r="G336" s="125"/>
      <c r="H336" s="126"/>
      <c r="I336" s="84" t="s">
        <v>1167</v>
      </c>
      <c r="J336" s="84" t="s">
        <v>1168</v>
      </c>
      <c r="K336" s="127">
        <v>23</v>
      </c>
      <c r="L336" s="127">
        <v>23</v>
      </c>
      <c r="M336" s="121">
        <v>12</v>
      </c>
      <c r="N336" s="121">
        <v>10</v>
      </c>
      <c r="O336" s="121">
        <v>2</v>
      </c>
      <c r="P336" s="128">
        <v>509.1</v>
      </c>
      <c r="Q336" s="128">
        <v>509.1</v>
      </c>
      <c r="R336" s="129"/>
      <c r="S336" s="151"/>
    </row>
    <row r="337" spans="1:19" ht="20.25" x14ac:dyDescent="0.25">
      <c r="A337" s="121">
        <v>8</v>
      </c>
      <c r="B337" s="122" t="s">
        <v>1283</v>
      </c>
      <c r="C337" s="123">
        <v>810</v>
      </c>
      <c r="D337" s="124">
        <v>45358</v>
      </c>
      <c r="E337" s="125"/>
      <c r="F337" s="126"/>
      <c r="G337" s="125"/>
      <c r="H337" s="126"/>
      <c r="I337" s="84" t="s">
        <v>1167</v>
      </c>
      <c r="J337" s="84" t="s">
        <v>1168</v>
      </c>
      <c r="K337" s="127">
        <v>29</v>
      </c>
      <c r="L337" s="127">
        <v>29</v>
      </c>
      <c r="M337" s="121">
        <v>13</v>
      </c>
      <c r="N337" s="121">
        <v>8</v>
      </c>
      <c r="O337" s="121">
        <v>5</v>
      </c>
      <c r="P337" s="128">
        <v>511.1</v>
      </c>
      <c r="Q337" s="128">
        <v>511.1</v>
      </c>
      <c r="R337" s="129"/>
      <c r="S337" s="151"/>
    </row>
    <row r="338" spans="1:19" ht="20.25" x14ac:dyDescent="0.25">
      <c r="A338" s="121">
        <v>9</v>
      </c>
      <c r="B338" s="122" t="s">
        <v>1284</v>
      </c>
      <c r="C338" s="123">
        <v>811</v>
      </c>
      <c r="D338" s="124">
        <v>45358</v>
      </c>
      <c r="E338" s="125"/>
      <c r="F338" s="126"/>
      <c r="G338" s="125"/>
      <c r="H338" s="126"/>
      <c r="I338" s="84" t="s">
        <v>1167</v>
      </c>
      <c r="J338" s="84" t="s">
        <v>1168</v>
      </c>
      <c r="K338" s="127">
        <v>64</v>
      </c>
      <c r="L338" s="127">
        <v>64</v>
      </c>
      <c r="M338" s="121">
        <v>24</v>
      </c>
      <c r="N338" s="121">
        <v>20</v>
      </c>
      <c r="O338" s="121">
        <v>4</v>
      </c>
      <c r="P338" s="128">
        <v>1079.5999999999999</v>
      </c>
      <c r="Q338" s="128">
        <v>1079.5999999999999</v>
      </c>
      <c r="R338" s="129"/>
      <c r="S338" s="151"/>
    </row>
    <row r="339" spans="1:19" ht="20.25" x14ac:dyDescent="0.25">
      <c r="A339" s="121">
        <v>10</v>
      </c>
      <c r="B339" s="122" t="s">
        <v>1285</v>
      </c>
      <c r="C339" s="123">
        <v>812</v>
      </c>
      <c r="D339" s="124">
        <v>45358</v>
      </c>
      <c r="E339" s="125"/>
      <c r="F339" s="126"/>
      <c r="G339" s="125"/>
      <c r="H339" s="126"/>
      <c r="I339" s="84" t="s">
        <v>1167</v>
      </c>
      <c r="J339" s="84" t="s">
        <v>1168</v>
      </c>
      <c r="K339" s="127">
        <v>33</v>
      </c>
      <c r="L339" s="127">
        <v>33</v>
      </c>
      <c r="M339" s="121">
        <v>22</v>
      </c>
      <c r="N339" s="121">
        <v>20</v>
      </c>
      <c r="O339" s="121">
        <v>2</v>
      </c>
      <c r="P339" s="128">
        <v>1244.3900000000001</v>
      </c>
      <c r="Q339" s="128">
        <v>1244.3900000000001</v>
      </c>
      <c r="R339" s="129"/>
      <c r="S339" s="151"/>
    </row>
    <row r="340" spans="1:19" ht="20.25" x14ac:dyDescent="0.25">
      <c r="A340" s="121">
        <v>11</v>
      </c>
      <c r="B340" s="122" t="s">
        <v>1286</v>
      </c>
      <c r="C340" s="123">
        <v>813</v>
      </c>
      <c r="D340" s="124">
        <v>45358</v>
      </c>
      <c r="E340" s="125"/>
      <c r="F340" s="126"/>
      <c r="G340" s="125"/>
      <c r="H340" s="126"/>
      <c r="I340" s="84" t="s">
        <v>1167</v>
      </c>
      <c r="J340" s="84" t="s">
        <v>1168</v>
      </c>
      <c r="K340" s="127">
        <v>19</v>
      </c>
      <c r="L340" s="127">
        <v>19</v>
      </c>
      <c r="M340" s="121">
        <v>10</v>
      </c>
      <c r="N340" s="121">
        <v>7</v>
      </c>
      <c r="O340" s="121">
        <v>3</v>
      </c>
      <c r="P340" s="128">
        <v>381.1</v>
      </c>
      <c r="Q340" s="128">
        <v>381.1</v>
      </c>
      <c r="R340" s="129"/>
      <c r="S340" s="151"/>
    </row>
    <row r="341" spans="1:19" ht="20.25" x14ac:dyDescent="0.25">
      <c r="A341" s="121">
        <v>12</v>
      </c>
      <c r="B341" s="122" t="s">
        <v>1287</v>
      </c>
      <c r="C341" s="123">
        <v>814</v>
      </c>
      <c r="D341" s="124">
        <v>45358</v>
      </c>
      <c r="E341" s="125"/>
      <c r="F341" s="126"/>
      <c r="G341" s="125"/>
      <c r="H341" s="126"/>
      <c r="I341" s="84" t="s">
        <v>1167</v>
      </c>
      <c r="J341" s="84" t="s">
        <v>1168</v>
      </c>
      <c r="K341" s="127">
        <v>34</v>
      </c>
      <c r="L341" s="127">
        <v>34</v>
      </c>
      <c r="M341" s="121">
        <v>14</v>
      </c>
      <c r="N341" s="121">
        <v>12</v>
      </c>
      <c r="O341" s="121">
        <v>2</v>
      </c>
      <c r="P341" s="128">
        <v>746.4</v>
      </c>
      <c r="Q341" s="128">
        <v>746.4</v>
      </c>
      <c r="R341" s="129"/>
      <c r="S341" s="151"/>
    </row>
    <row r="342" spans="1:19" ht="20.25" x14ac:dyDescent="0.25">
      <c r="A342" s="121">
        <v>13</v>
      </c>
      <c r="B342" s="122" t="s">
        <v>1288</v>
      </c>
      <c r="C342" s="123">
        <v>815</v>
      </c>
      <c r="D342" s="124">
        <v>45358</v>
      </c>
      <c r="E342" s="125"/>
      <c r="F342" s="126"/>
      <c r="G342" s="125"/>
      <c r="H342" s="126"/>
      <c r="I342" s="84" t="s">
        <v>1167</v>
      </c>
      <c r="J342" s="84" t="s">
        <v>1168</v>
      </c>
      <c r="K342" s="127">
        <v>26</v>
      </c>
      <c r="L342" s="127">
        <v>26</v>
      </c>
      <c r="M342" s="121">
        <v>15</v>
      </c>
      <c r="N342" s="121">
        <v>11</v>
      </c>
      <c r="O342" s="121">
        <v>4</v>
      </c>
      <c r="P342" s="128">
        <v>509.3</v>
      </c>
      <c r="Q342" s="128">
        <v>509.3</v>
      </c>
      <c r="R342" s="129"/>
      <c r="S342" s="151"/>
    </row>
    <row r="343" spans="1:19" ht="20.25" x14ac:dyDescent="0.25">
      <c r="A343" s="121">
        <v>14</v>
      </c>
      <c r="B343" s="122" t="s">
        <v>1289</v>
      </c>
      <c r="C343" s="123">
        <v>816</v>
      </c>
      <c r="D343" s="124">
        <v>45358</v>
      </c>
      <c r="E343" s="125"/>
      <c r="F343" s="126"/>
      <c r="G343" s="125"/>
      <c r="H343" s="126"/>
      <c r="I343" s="84" t="s">
        <v>1167</v>
      </c>
      <c r="J343" s="84" t="s">
        <v>1168</v>
      </c>
      <c r="K343" s="127">
        <v>40</v>
      </c>
      <c r="L343" s="127">
        <v>40</v>
      </c>
      <c r="M343" s="121">
        <v>14</v>
      </c>
      <c r="N343" s="121">
        <v>11</v>
      </c>
      <c r="O343" s="121">
        <v>3</v>
      </c>
      <c r="P343" s="128">
        <v>723</v>
      </c>
      <c r="Q343" s="128">
        <v>723</v>
      </c>
      <c r="R343" s="129"/>
      <c r="S343" s="151"/>
    </row>
    <row r="344" spans="1:19" ht="20.25" x14ac:dyDescent="0.25">
      <c r="A344" s="121">
        <v>15</v>
      </c>
      <c r="B344" s="122" t="s">
        <v>1290</v>
      </c>
      <c r="C344" s="123">
        <v>817</v>
      </c>
      <c r="D344" s="124">
        <v>45358</v>
      </c>
      <c r="E344" s="125"/>
      <c r="F344" s="126"/>
      <c r="G344" s="125"/>
      <c r="H344" s="126"/>
      <c r="I344" s="84" t="s">
        <v>1167</v>
      </c>
      <c r="J344" s="84" t="s">
        <v>1168</v>
      </c>
      <c r="K344" s="127">
        <v>52</v>
      </c>
      <c r="L344" s="127">
        <v>52</v>
      </c>
      <c r="M344" s="121">
        <v>22</v>
      </c>
      <c r="N344" s="121">
        <v>8</v>
      </c>
      <c r="O344" s="121">
        <v>14</v>
      </c>
      <c r="P344" s="128">
        <v>700.4</v>
      </c>
      <c r="Q344" s="128">
        <v>700.4</v>
      </c>
      <c r="R344" s="129"/>
      <c r="S344" s="151"/>
    </row>
    <row r="345" spans="1:19" ht="20.25" x14ac:dyDescent="0.25">
      <c r="A345" s="121">
        <v>16</v>
      </c>
      <c r="B345" s="122" t="s">
        <v>1291</v>
      </c>
      <c r="C345" s="123">
        <v>818</v>
      </c>
      <c r="D345" s="124">
        <v>45358</v>
      </c>
      <c r="E345" s="125"/>
      <c r="F345" s="126"/>
      <c r="G345" s="125"/>
      <c r="H345" s="126"/>
      <c r="I345" s="84" t="s">
        <v>1167</v>
      </c>
      <c r="J345" s="84" t="s">
        <v>1168</v>
      </c>
      <c r="K345" s="127">
        <v>22</v>
      </c>
      <c r="L345" s="127">
        <v>22</v>
      </c>
      <c r="M345" s="121">
        <v>15</v>
      </c>
      <c r="N345" s="121">
        <v>15</v>
      </c>
      <c r="O345" s="121">
        <v>0</v>
      </c>
      <c r="P345" s="128">
        <v>390.2</v>
      </c>
      <c r="Q345" s="128">
        <v>390.2</v>
      </c>
      <c r="R345" s="129"/>
      <c r="S345" s="151"/>
    </row>
    <row r="346" spans="1:19" ht="20.25" x14ac:dyDescent="0.25">
      <c r="A346" s="121">
        <v>17</v>
      </c>
      <c r="B346" s="122" t="s">
        <v>1292</v>
      </c>
      <c r="C346" s="123">
        <v>819</v>
      </c>
      <c r="D346" s="124">
        <v>45358</v>
      </c>
      <c r="E346" s="125"/>
      <c r="F346" s="126"/>
      <c r="G346" s="125"/>
      <c r="H346" s="126"/>
      <c r="I346" s="84" t="s">
        <v>1167</v>
      </c>
      <c r="J346" s="84" t="s">
        <v>1168</v>
      </c>
      <c r="K346" s="127">
        <v>36</v>
      </c>
      <c r="L346" s="127">
        <v>36</v>
      </c>
      <c r="M346" s="121">
        <v>11</v>
      </c>
      <c r="N346" s="121">
        <v>5</v>
      </c>
      <c r="O346" s="121">
        <v>6</v>
      </c>
      <c r="P346" s="128">
        <v>394.1</v>
      </c>
      <c r="Q346" s="128">
        <v>394.1</v>
      </c>
      <c r="R346" s="129"/>
      <c r="S346" s="151"/>
    </row>
    <row r="347" spans="1:19" ht="20.25" x14ac:dyDescent="0.25">
      <c r="A347" s="121">
        <v>18</v>
      </c>
      <c r="B347" s="122" t="s">
        <v>1293</v>
      </c>
      <c r="C347" s="123">
        <v>820</v>
      </c>
      <c r="D347" s="124">
        <v>45358</v>
      </c>
      <c r="E347" s="125"/>
      <c r="F347" s="126"/>
      <c r="G347" s="125"/>
      <c r="H347" s="126"/>
      <c r="I347" s="84" t="s">
        <v>1167</v>
      </c>
      <c r="J347" s="84" t="s">
        <v>1168</v>
      </c>
      <c r="K347" s="127">
        <v>17</v>
      </c>
      <c r="L347" s="127">
        <v>17</v>
      </c>
      <c r="M347" s="121">
        <v>4</v>
      </c>
      <c r="N347" s="121">
        <v>4</v>
      </c>
      <c r="O347" s="121">
        <v>0</v>
      </c>
      <c r="P347" s="128">
        <v>202.1</v>
      </c>
      <c r="Q347" s="128">
        <v>202.1</v>
      </c>
      <c r="R347" s="129"/>
      <c r="S347" s="151"/>
    </row>
    <row r="348" spans="1:19" ht="20.25" x14ac:dyDescent="0.25">
      <c r="A348" s="121">
        <v>19</v>
      </c>
      <c r="B348" s="122" t="s">
        <v>1294</v>
      </c>
      <c r="C348" s="123">
        <v>821</v>
      </c>
      <c r="D348" s="124">
        <v>45358</v>
      </c>
      <c r="E348" s="125"/>
      <c r="F348" s="126"/>
      <c r="G348" s="125"/>
      <c r="H348" s="126"/>
      <c r="I348" s="84" t="s">
        <v>1167</v>
      </c>
      <c r="J348" s="84" t="s">
        <v>1168</v>
      </c>
      <c r="K348" s="127">
        <v>29</v>
      </c>
      <c r="L348" s="127">
        <v>29</v>
      </c>
      <c r="M348" s="121">
        <v>12</v>
      </c>
      <c r="N348" s="121">
        <v>8</v>
      </c>
      <c r="O348" s="121">
        <v>4</v>
      </c>
      <c r="P348" s="128">
        <v>504.8</v>
      </c>
      <c r="Q348" s="128">
        <v>504.8</v>
      </c>
      <c r="R348" s="129"/>
      <c r="S348" s="151"/>
    </row>
    <row r="349" spans="1:19" ht="20.25" x14ac:dyDescent="0.25">
      <c r="A349" s="121">
        <v>20</v>
      </c>
      <c r="B349" s="122" t="s">
        <v>1295</v>
      </c>
      <c r="C349" s="123">
        <v>822</v>
      </c>
      <c r="D349" s="124">
        <v>45358</v>
      </c>
      <c r="E349" s="125"/>
      <c r="F349" s="126"/>
      <c r="G349" s="125"/>
      <c r="H349" s="126"/>
      <c r="I349" s="84" t="s">
        <v>1167</v>
      </c>
      <c r="J349" s="84" t="s">
        <v>1168</v>
      </c>
      <c r="K349" s="127">
        <v>19</v>
      </c>
      <c r="L349" s="127">
        <v>19</v>
      </c>
      <c r="M349" s="121">
        <v>10</v>
      </c>
      <c r="N349" s="121">
        <v>8</v>
      </c>
      <c r="O349" s="121">
        <v>2</v>
      </c>
      <c r="P349" s="128">
        <v>450.6</v>
      </c>
      <c r="Q349" s="128">
        <v>450.6</v>
      </c>
      <c r="R349" s="129"/>
      <c r="S349" s="151"/>
    </row>
    <row r="350" spans="1:19" ht="20.25" x14ac:dyDescent="0.25">
      <c r="A350" s="121">
        <v>21</v>
      </c>
      <c r="B350" s="122" t="s">
        <v>1296</v>
      </c>
      <c r="C350" s="123">
        <v>823</v>
      </c>
      <c r="D350" s="124">
        <v>45358</v>
      </c>
      <c r="E350" s="125"/>
      <c r="F350" s="126"/>
      <c r="G350" s="125"/>
      <c r="H350" s="126"/>
      <c r="I350" s="84" t="s">
        <v>1167</v>
      </c>
      <c r="J350" s="84" t="s">
        <v>1168</v>
      </c>
      <c r="K350" s="127">
        <v>42</v>
      </c>
      <c r="L350" s="127">
        <v>42</v>
      </c>
      <c r="M350" s="121">
        <v>18</v>
      </c>
      <c r="N350" s="121">
        <v>12</v>
      </c>
      <c r="O350" s="121">
        <v>6</v>
      </c>
      <c r="P350" s="128">
        <v>744</v>
      </c>
      <c r="Q350" s="128">
        <v>744</v>
      </c>
      <c r="R350" s="129"/>
      <c r="S350" s="151"/>
    </row>
    <row r="351" spans="1:19" ht="20.25" x14ac:dyDescent="0.25">
      <c r="A351" s="121">
        <v>22</v>
      </c>
      <c r="B351" s="122" t="s">
        <v>1297</v>
      </c>
      <c r="C351" s="123">
        <v>824</v>
      </c>
      <c r="D351" s="124">
        <v>45358</v>
      </c>
      <c r="E351" s="125"/>
      <c r="F351" s="126"/>
      <c r="G351" s="125"/>
      <c r="H351" s="126"/>
      <c r="I351" s="84" t="s">
        <v>1167</v>
      </c>
      <c r="J351" s="84" t="s">
        <v>1168</v>
      </c>
      <c r="K351" s="127">
        <v>18</v>
      </c>
      <c r="L351" s="127">
        <v>18</v>
      </c>
      <c r="M351" s="121">
        <v>10</v>
      </c>
      <c r="N351" s="121">
        <v>9</v>
      </c>
      <c r="O351" s="121">
        <v>1</v>
      </c>
      <c r="P351" s="128">
        <v>400.4</v>
      </c>
      <c r="Q351" s="128">
        <v>400.4</v>
      </c>
      <c r="R351" s="129"/>
      <c r="S351" s="151"/>
    </row>
    <row r="352" spans="1:19" ht="20.25" x14ac:dyDescent="0.25">
      <c r="A352" s="121">
        <v>23</v>
      </c>
      <c r="B352" s="122" t="s">
        <v>1298</v>
      </c>
      <c r="C352" s="123">
        <v>825</v>
      </c>
      <c r="D352" s="124">
        <v>45358</v>
      </c>
      <c r="E352" s="125"/>
      <c r="F352" s="126"/>
      <c r="G352" s="125"/>
      <c r="H352" s="126"/>
      <c r="I352" s="84" t="s">
        <v>1167</v>
      </c>
      <c r="J352" s="84" t="s">
        <v>1168</v>
      </c>
      <c r="K352" s="127">
        <v>31</v>
      </c>
      <c r="L352" s="127">
        <v>31</v>
      </c>
      <c r="M352" s="121">
        <v>20</v>
      </c>
      <c r="N352" s="121">
        <v>18</v>
      </c>
      <c r="O352" s="121">
        <v>2</v>
      </c>
      <c r="P352" s="128">
        <v>771.1</v>
      </c>
      <c r="Q352" s="128">
        <v>771.1</v>
      </c>
      <c r="R352" s="129"/>
      <c r="S352" s="151"/>
    </row>
    <row r="353" spans="1:19" ht="20.25" x14ac:dyDescent="0.25">
      <c r="A353" s="121">
        <v>24</v>
      </c>
      <c r="B353" s="122" t="s">
        <v>1299</v>
      </c>
      <c r="C353" s="123">
        <v>826</v>
      </c>
      <c r="D353" s="124">
        <v>45358</v>
      </c>
      <c r="E353" s="125"/>
      <c r="F353" s="126"/>
      <c r="G353" s="125"/>
      <c r="H353" s="126"/>
      <c r="I353" s="84" t="s">
        <v>1167</v>
      </c>
      <c r="J353" s="84" t="s">
        <v>1168</v>
      </c>
      <c r="K353" s="127">
        <v>25</v>
      </c>
      <c r="L353" s="127">
        <v>25</v>
      </c>
      <c r="M353" s="121">
        <v>14</v>
      </c>
      <c r="N353" s="121">
        <v>12</v>
      </c>
      <c r="O353" s="121">
        <v>2</v>
      </c>
      <c r="P353" s="128">
        <v>513.9</v>
      </c>
      <c r="Q353" s="128">
        <v>513.9</v>
      </c>
      <c r="R353" s="129"/>
      <c r="S353" s="151"/>
    </row>
    <row r="354" spans="1:19" ht="20.25" x14ac:dyDescent="0.25">
      <c r="A354" s="121">
        <v>25</v>
      </c>
      <c r="B354" s="122" t="s">
        <v>1300</v>
      </c>
      <c r="C354" s="123">
        <v>827</v>
      </c>
      <c r="D354" s="124">
        <v>45358</v>
      </c>
      <c r="E354" s="125"/>
      <c r="F354" s="126"/>
      <c r="G354" s="125"/>
      <c r="H354" s="126"/>
      <c r="I354" s="84" t="s">
        <v>1167</v>
      </c>
      <c r="J354" s="84" t="s">
        <v>1168</v>
      </c>
      <c r="K354" s="127">
        <v>46</v>
      </c>
      <c r="L354" s="127">
        <v>46</v>
      </c>
      <c r="M354" s="121">
        <v>17</v>
      </c>
      <c r="N354" s="121">
        <v>16</v>
      </c>
      <c r="O354" s="121">
        <v>1</v>
      </c>
      <c r="P354" s="128">
        <v>1023.3</v>
      </c>
      <c r="Q354" s="128">
        <v>1023.3</v>
      </c>
      <c r="R354" s="129"/>
      <c r="S354" s="151"/>
    </row>
    <row r="355" spans="1:19" ht="20.25" x14ac:dyDescent="0.25">
      <c r="A355" s="121">
        <v>26</v>
      </c>
      <c r="B355" s="122" t="s">
        <v>1301</v>
      </c>
      <c r="C355" s="123">
        <v>828</v>
      </c>
      <c r="D355" s="124">
        <v>45358</v>
      </c>
      <c r="E355" s="125"/>
      <c r="F355" s="126"/>
      <c r="G355" s="125"/>
      <c r="H355" s="126"/>
      <c r="I355" s="84" t="s">
        <v>1167</v>
      </c>
      <c r="J355" s="84" t="s">
        <v>1168</v>
      </c>
      <c r="K355" s="127">
        <v>13</v>
      </c>
      <c r="L355" s="127">
        <v>13</v>
      </c>
      <c r="M355" s="121">
        <v>5</v>
      </c>
      <c r="N355" s="121">
        <v>2</v>
      </c>
      <c r="O355" s="121">
        <v>3</v>
      </c>
      <c r="P355" s="128">
        <v>211</v>
      </c>
      <c r="Q355" s="128">
        <v>211</v>
      </c>
      <c r="R355" s="129"/>
      <c r="S355" s="151"/>
    </row>
    <row r="356" spans="1:19" ht="20.25" x14ac:dyDescent="0.25">
      <c r="A356" s="121">
        <v>27</v>
      </c>
      <c r="B356" s="122" t="s">
        <v>1302</v>
      </c>
      <c r="C356" s="123">
        <v>829</v>
      </c>
      <c r="D356" s="124">
        <v>45358</v>
      </c>
      <c r="E356" s="125"/>
      <c r="F356" s="126"/>
      <c r="G356" s="125"/>
      <c r="H356" s="126"/>
      <c r="I356" s="84" t="s">
        <v>1167</v>
      </c>
      <c r="J356" s="84" t="s">
        <v>1168</v>
      </c>
      <c r="K356" s="127">
        <v>8</v>
      </c>
      <c r="L356" s="127">
        <v>8</v>
      </c>
      <c r="M356" s="121">
        <v>4</v>
      </c>
      <c r="N356" s="121">
        <v>0</v>
      </c>
      <c r="O356" s="121">
        <v>4</v>
      </c>
      <c r="P356" s="128">
        <v>205.3</v>
      </c>
      <c r="Q356" s="128">
        <v>205.3</v>
      </c>
      <c r="R356" s="129"/>
      <c r="S356" s="151"/>
    </row>
    <row r="357" spans="1:19" ht="20.25" x14ac:dyDescent="0.25">
      <c r="A357" s="121">
        <v>28</v>
      </c>
      <c r="B357" s="122" t="s">
        <v>1303</v>
      </c>
      <c r="C357" s="123">
        <v>830</v>
      </c>
      <c r="D357" s="124">
        <v>45358</v>
      </c>
      <c r="E357" s="125"/>
      <c r="F357" s="126"/>
      <c r="G357" s="125"/>
      <c r="H357" s="126"/>
      <c r="I357" s="84" t="s">
        <v>1167</v>
      </c>
      <c r="J357" s="84" t="s">
        <v>1168</v>
      </c>
      <c r="K357" s="127">
        <v>21</v>
      </c>
      <c r="L357" s="127">
        <v>21</v>
      </c>
      <c r="M357" s="121">
        <v>11</v>
      </c>
      <c r="N357" s="121">
        <v>6</v>
      </c>
      <c r="O357" s="121">
        <v>5</v>
      </c>
      <c r="P357" s="128">
        <v>393.3</v>
      </c>
      <c r="Q357" s="128">
        <v>393.3</v>
      </c>
      <c r="R357" s="129"/>
      <c r="S357" s="151"/>
    </row>
    <row r="358" spans="1:19" ht="20.25" x14ac:dyDescent="0.25">
      <c r="A358" s="121">
        <v>29</v>
      </c>
      <c r="B358" s="122" t="s">
        <v>1304</v>
      </c>
      <c r="C358" s="123">
        <v>831</v>
      </c>
      <c r="D358" s="124">
        <v>45358</v>
      </c>
      <c r="E358" s="125"/>
      <c r="F358" s="126"/>
      <c r="G358" s="125"/>
      <c r="H358" s="126"/>
      <c r="I358" s="84" t="s">
        <v>1167</v>
      </c>
      <c r="J358" s="84" t="s">
        <v>1168</v>
      </c>
      <c r="K358" s="127">
        <v>27</v>
      </c>
      <c r="L358" s="127">
        <v>27</v>
      </c>
      <c r="M358" s="121">
        <v>9</v>
      </c>
      <c r="N358" s="121">
        <v>4</v>
      </c>
      <c r="O358" s="121">
        <v>5</v>
      </c>
      <c r="P358" s="128">
        <v>388.1</v>
      </c>
      <c r="Q358" s="128">
        <v>388.1</v>
      </c>
      <c r="R358" s="129"/>
      <c r="S358" s="151"/>
    </row>
    <row r="359" spans="1:19" ht="20.25" x14ac:dyDescent="0.25">
      <c r="A359" s="121">
        <v>30</v>
      </c>
      <c r="B359" s="122" t="s">
        <v>1305</v>
      </c>
      <c r="C359" s="123">
        <v>832</v>
      </c>
      <c r="D359" s="124">
        <v>45358</v>
      </c>
      <c r="E359" s="125"/>
      <c r="F359" s="126"/>
      <c r="G359" s="125"/>
      <c r="H359" s="126"/>
      <c r="I359" s="84" t="s">
        <v>1167</v>
      </c>
      <c r="J359" s="84" t="s">
        <v>1168</v>
      </c>
      <c r="K359" s="127">
        <v>18</v>
      </c>
      <c r="L359" s="127">
        <v>18</v>
      </c>
      <c r="M359" s="121">
        <v>8</v>
      </c>
      <c r="N359" s="121">
        <v>6</v>
      </c>
      <c r="O359" s="121">
        <v>2</v>
      </c>
      <c r="P359" s="128">
        <v>385.6</v>
      </c>
      <c r="Q359" s="128">
        <v>385.6</v>
      </c>
      <c r="R359" s="129"/>
      <c r="S359" s="151"/>
    </row>
    <row r="360" spans="1:19" ht="20.25" x14ac:dyDescent="0.25">
      <c r="A360" s="121">
        <v>31</v>
      </c>
      <c r="B360" s="122" t="s">
        <v>1306</v>
      </c>
      <c r="C360" s="123">
        <v>833</v>
      </c>
      <c r="D360" s="124">
        <v>45358</v>
      </c>
      <c r="E360" s="125"/>
      <c r="F360" s="126"/>
      <c r="G360" s="125"/>
      <c r="H360" s="126"/>
      <c r="I360" s="84" t="s">
        <v>1167</v>
      </c>
      <c r="J360" s="84" t="s">
        <v>1168</v>
      </c>
      <c r="K360" s="127">
        <v>9</v>
      </c>
      <c r="L360" s="127">
        <v>9</v>
      </c>
      <c r="M360" s="121">
        <v>3</v>
      </c>
      <c r="N360" s="121">
        <v>1</v>
      </c>
      <c r="O360" s="121">
        <v>2</v>
      </c>
      <c r="P360" s="128">
        <v>102.1</v>
      </c>
      <c r="Q360" s="128">
        <v>102.1</v>
      </c>
      <c r="R360" s="129"/>
      <c r="S360" s="151"/>
    </row>
    <row r="361" spans="1:19" ht="20.25" x14ac:dyDescent="0.25">
      <c r="A361" s="121">
        <v>32</v>
      </c>
      <c r="B361" s="122" t="s">
        <v>1307</v>
      </c>
      <c r="C361" s="123">
        <v>834</v>
      </c>
      <c r="D361" s="124">
        <v>45358</v>
      </c>
      <c r="E361" s="125"/>
      <c r="F361" s="126"/>
      <c r="G361" s="125"/>
      <c r="H361" s="126"/>
      <c r="I361" s="84" t="s">
        <v>1167</v>
      </c>
      <c r="J361" s="84" t="s">
        <v>1168</v>
      </c>
      <c r="K361" s="127">
        <v>24</v>
      </c>
      <c r="L361" s="127">
        <v>24</v>
      </c>
      <c r="M361" s="121">
        <v>6</v>
      </c>
      <c r="N361" s="121">
        <v>5</v>
      </c>
      <c r="O361" s="121">
        <v>1</v>
      </c>
      <c r="P361" s="128">
        <v>209.66</v>
      </c>
      <c r="Q361" s="128">
        <v>209.66</v>
      </c>
      <c r="R361" s="129"/>
      <c r="S361" s="151"/>
    </row>
    <row r="362" spans="1:19" ht="20.25" x14ac:dyDescent="0.25">
      <c r="A362" s="121">
        <v>33</v>
      </c>
      <c r="B362" s="122" t="s">
        <v>1308</v>
      </c>
      <c r="C362" s="123">
        <v>835</v>
      </c>
      <c r="D362" s="124">
        <v>45358</v>
      </c>
      <c r="E362" s="125"/>
      <c r="F362" s="126"/>
      <c r="G362" s="125"/>
      <c r="H362" s="126"/>
      <c r="I362" s="84" t="s">
        <v>1167</v>
      </c>
      <c r="J362" s="84" t="s">
        <v>1168</v>
      </c>
      <c r="K362" s="127">
        <v>23</v>
      </c>
      <c r="L362" s="127">
        <v>23</v>
      </c>
      <c r="M362" s="121">
        <v>6</v>
      </c>
      <c r="N362" s="121">
        <v>1</v>
      </c>
      <c r="O362" s="121">
        <v>5</v>
      </c>
      <c r="P362" s="128">
        <v>206.4</v>
      </c>
      <c r="Q362" s="128">
        <v>206.4</v>
      </c>
      <c r="R362" s="129"/>
      <c r="S362" s="151"/>
    </row>
    <row r="363" spans="1:19" ht="20.25" x14ac:dyDescent="0.25">
      <c r="A363" s="121">
        <v>34</v>
      </c>
      <c r="B363" s="122" t="s">
        <v>1309</v>
      </c>
      <c r="C363" s="123">
        <v>836</v>
      </c>
      <c r="D363" s="124">
        <v>45358</v>
      </c>
      <c r="E363" s="125"/>
      <c r="F363" s="126"/>
      <c r="G363" s="125"/>
      <c r="H363" s="126"/>
      <c r="I363" s="84" t="s">
        <v>1167</v>
      </c>
      <c r="J363" s="84" t="s">
        <v>1168</v>
      </c>
      <c r="K363" s="127">
        <v>14</v>
      </c>
      <c r="L363" s="127">
        <v>14</v>
      </c>
      <c r="M363" s="121">
        <v>6</v>
      </c>
      <c r="N363" s="121">
        <v>3</v>
      </c>
      <c r="O363" s="121">
        <v>3</v>
      </c>
      <c r="P363" s="128">
        <v>311</v>
      </c>
      <c r="Q363" s="128">
        <v>311</v>
      </c>
      <c r="R363" s="129"/>
      <c r="S363" s="151"/>
    </row>
    <row r="364" spans="1:19" ht="20.25" x14ac:dyDescent="0.25">
      <c r="A364" s="121">
        <v>35</v>
      </c>
      <c r="B364" s="122" t="s">
        <v>1310</v>
      </c>
      <c r="C364" s="123">
        <v>837</v>
      </c>
      <c r="D364" s="124">
        <v>45358</v>
      </c>
      <c r="E364" s="125"/>
      <c r="F364" s="126"/>
      <c r="G364" s="125"/>
      <c r="H364" s="126"/>
      <c r="I364" s="84" t="s">
        <v>1167</v>
      </c>
      <c r="J364" s="84" t="s">
        <v>1168</v>
      </c>
      <c r="K364" s="127">
        <v>31</v>
      </c>
      <c r="L364" s="127">
        <v>31</v>
      </c>
      <c r="M364" s="121">
        <v>12</v>
      </c>
      <c r="N364" s="121">
        <v>9</v>
      </c>
      <c r="O364" s="121">
        <v>3</v>
      </c>
      <c r="P364" s="128">
        <v>455.2</v>
      </c>
      <c r="Q364" s="128">
        <v>455.2</v>
      </c>
      <c r="R364" s="129"/>
      <c r="S364" s="151"/>
    </row>
    <row r="365" spans="1:19" ht="20.25" x14ac:dyDescent="0.25">
      <c r="A365" s="121">
        <v>36</v>
      </c>
      <c r="B365" s="122" t="s">
        <v>1311</v>
      </c>
      <c r="C365" s="123">
        <v>838</v>
      </c>
      <c r="D365" s="124">
        <v>45358</v>
      </c>
      <c r="E365" s="125"/>
      <c r="F365" s="126"/>
      <c r="G365" s="125"/>
      <c r="H365" s="126"/>
      <c r="I365" s="84" t="s">
        <v>1167</v>
      </c>
      <c r="J365" s="84" t="s">
        <v>1168</v>
      </c>
      <c r="K365" s="127">
        <v>47</v>
      </c>
      <c r="L365" s="127">
        <v>47</v>
      </c>
      <c r="M365" s="121">
        <v>20</v>
      </c>
      <c r="N365" s="121">
        <v>15</v>
      </c>
      <c r="O365" s="121">
        <v>5</v>
      </c>
      <c r="P365" s="128">
        <v>766.4</v>
      </c>
      <c r="Q365" s="128">
        <v>766.4</v>
      </c>
      <c r="R365" s="129"/>
      <c r="S365" s="151"/>
    </row>
    <row r="366" spans="1:19" ht="20.25" x14ac:dyDescent="0.25">
      <c r="A366" s="121">
        <v>37</v>
      </c>
      <c r="B366" s="122" t="s">
        <v>1312</v>
      </c>
      <c r="C366" s="123">
        <v>839</v>
      </c>
      <c r="D366" s="124">
        <v>45358</v>
      </c>
      <c r="E366" s="125"/>
      <c r="F366" s="126"/>
      <c r="G366" s="125"/>
      <c r="H366" s="126"/>
      <c r="I366" s="84" t="s">
        <v>1167</v>
      </c>
      <c r="J366" s="84" t="s">
        <v>1168</v>
      </c>
      <c r="K366" s="127">
        <v>46</v>
      </c>
      <c r="L366" s="127">
        <v>46</v>
      </c>
      <c r="M366" s="121">
        <v>17</v>
      </c>
      <c r="N366" s="121">
        <v>13</v>
      </c>
      <c r="O366" s="121">
        <v>4</v>
      </c>
      <c r="P366" s="128">
        <v>682</v>
      </c>
      <c r="Q366" s="128">
        <v>682</v>
      </c>
      <c r="R366" s="129"/>
      <c r="S366" s="151"/>
    </row>
    <row r="367" spans="1:19" ht="20.25" x14ac:dyDescent="0.25">
      <c r="A367" s="121">
        <v>38</v>
      </c>
      <c r="B367" s="122" t="s">
        <v>1313</v>
      </c>
      <c r="C367" s="123">
        <v>840</v>
      </c>
      <c r="D367" s="124">
        <v>45358</v>
      </c>
      <c r="E367" s="125"/>
      <c r="F367" s="126"/>
      <c r="G367" s="125"/>
      <c r="H367" s="126"/>
      <c r="I367" s="84" t="s">
        <v>1167</v>
      </c>
      <c r="J367" s="84" t="s">
        <v>1168</v>
      </c>
      <c r="K367" s="127">
        <v>18</v>
      </c>
      <c r="L367" s="127">
        <v>18</v>
      </c>
      <c r="M367" s="121">
        <v>8</v>
      </c>
      <c r="N367" s="121">
        <v>7</v>
      </c>
      <c r="O367" s="121">
        <v>1</v>
      </c>
      <c r="P367" s="128">
        <v>420.1</v>
      </c>
      <c r="Q367" s="128">
        <v>420.1</v>
      </c>
      <c r="R367" s="129"/>
      <c r="S367" s="151"/>
    </row>
    <row r="368" spans="1:19" ht="20.25" x14ac:dyDescent="0.25">
      <c r="A368" s="121">
        <v>39</v>
      </c>
      <c r="B368" s="122" t="s">
        <v>1314</v>
      </c>
      <c r="C368" s="123">
        <v>841</v>
      </c>
      <c r="D368" s="124">
        <v>45358</v>
      </c>
      <c r="E368" s="125"/>
      <c r="F368" s="126"/>
      <c r="G368" s="125"/>
      <c r="H368" s="126"/>
      <c r="I368" s="84" t="s">
        <v>1167</v>
      </c>
      <c r="J368" s="84" t="s">
        <v>1168</v>
      </c>
      <c r="K368" s="127">
        <v>39</v>
      </c>
      <c r="L368" s="127">
        <v>39</v>
      </c>
      <c r="M368" s="121">
        <v>18</v>
      </c>
      <c r="N368" s="121">
        <v>17</v>
      </c>
      <c r="O368" s="121">
        <v>1</v>
      </c>
      <c r="P368" s="128">
        <v>920.8</v>
      </c>
      <c r="Q368" s="128">
        <v>920.8</v>
      </c>
      <c r="R368" s="129"/>
      <c r="S368" s="151"/>
    </row>
    <row r="369" spans="1:19" ht="20.25" x14ac:dyDescent="0.25">
      <c r="A369" s="121">
        <v>40</v>
      </c>
      <c r="B369" s="122" t="s">
        <v>1315</v>
      </c>
      <c r="C369" s="123">
        <v>842</v>
      </c>
      <c r="D369" s="124">
        <v>45358</v>
      </c>
      <c r="E369" s="125"/>
      <c r="F369" s="126"/>
      <c r="G369" s="125"/>
      <c r="H369" s="126"/>
      <c r="I369" s="84" t="s">
        <v>1167</v>
      </c>
      <c r="J369" s="84" t="s">
        <v>1168</v>
      </c>
      <c r="K369" s="127">
        <v>41</v>
      </c>
      <c r="L369" s="127">
        <v>41</v>
      </c>
      <c r="M369" s="121">
        <v>19</v>
      </c>
      <c r="N369" s="121">
        <v>19</v>
      </c>
      <c r="O369" s="121">
        <v>0</v>
      </c>
      <c r="P369" s="128">
        <v>949.3</v>
      </c>
      <c r="Q369" s="128">
        <v>949.3</v>
      </c>
      <c r="R369" s="129"/>
      <c r="S369" s="151"/>
    </row>
    <row r="370" spans="1:19" ht="20.25" x14ac:dyDescent="0.25">
      <c r="A370" s="121">
        <v>41</v>
      </c>
      <c r="B370" s="122" t="s">
        <v>1316</v>
      </c>
      <c r="C370" s="123">
        <v>843</v>
      </c>
      <c r="D370" s="124">
        <v>45358</v>
      </c>
      <c r="E370" s="125"/>
      <c r="F370" s="126"/>
      <c r="G370" s="125"/>
      <c r="H370" s="126"/>
      <c r="I370" s="84" t="s">
        <v>1167</v>
      </c>
      <c r="J370" s="84" t="s">
        <v>1168</v>
      </c>
      <c r="K370" s="127">
        <v>15</v>
      </c>
      <c r="L370" s="127">
        <v>15</v>
      </c>
      <c r="M370" s="121">
        <v>5</v>
      </c>
      <c r="N370" s="121">
        <v>1</v>
      </c>
      <c r="O370" s="121">
        <v>4</v>
      </c>
      <c r="P370" s="128">
        <v>205.7</v>
      </c>
      <c r="Q370" s="128">
        <v>205.7</v>
      </c>
      <c r="R370" s="129"/>
      <c r="S370" s="151"/>
    </row>
    <row r="371" spans="1:19" ht="20.25" x14ac:dyDescent="0.25">
      <c r="A371" s="121">
        <v>42</v>
      </c>
      <c r="B371" s="122" t="s">
        <v>1317</v>
      </c>
      <c r="C371" s="123">
        <v>844</v>
      </c>
      <c r="D371" s="124">
        <v>45358</v>
      </c>
      <c r="E371" s="125"/>
      <c r="F371" s="126"/>
      <c r="G371" s="125"/>
      <c r="H371" s="126"/>
      <c r="I371" s="84" t="s">
        <v>1167</v>
      </c>
      <c r="J371" s="84" t="s">
        <v>1168</v>
      </c>
      <c r="K371" s="127">
        <v>16</v>
      </c>
      <c r="L371" s="127">
        <v>16</v>
      </c>
      <c r="M371" s="121">
        <v>4</v>
      </c>
      <c r="N371" s="121">
        <v>0</v>
      </c>
      <c r="O371" s="121">
        <v>4</v>
      </c>
      <c r="P371" s="128">
        <v>207.5</v>
      </c>
      <c r="Q371" s="128">
        <v>207.5</v>
      </c>
      <c r="R371" s="129"/>
      <c r="S371" s="151"/>
    </row>
    <row r="372" spans="1:19" ht="20.25" x14ac:dyDescent="0.25">
      <c r="A372" s="121">
        <v>43</v>
      </c>
      <c r="B372" s="122" t="s">
        <v>1318</v>
      </c>
      <c r="C372" s="123">
        <v>845</v>
      </c>
      <c r="D372" s="124">
        <v>45358</v>
      </c>
      <c r="E372" s="125"/>
      <c r="F372" s="126"/>
      <c r="G372" s="125"/>
      <c r="H372" s="126"/>
      <c r="I372" s="84" t="s">
        <v>1167</v>
      </c>
      <c r="J372" s="84" t="s">
        <v>1168</v>
      </c>
      <c r="K372" s="127">
        <v>23</v>
      </c>
      <c r="L372" s="127">
        <v>23</v>
      </c>
      <c r="M372" s="121">
        <v>9</v>
      </c>
      <c r="N372" s="121">
        <v>5</v>
      </c>
      <c r="O372" s="121">
        <v>4</v>
      </c>
      <c r="P372" s="128">
        <v>383.4</v>
      </c>
      <c r="Q372" s="128">
        <v>383.4</v>
      </c>
      <c r="R372" s="129"/>
      <c r="S372" s="151"/>
    </row>
    <row r="373" spans="1:19" ht="20.25" x14ac:dyDescent="0.25">
      <c r="A373" s="121">
        <v>44</v>
      </c>
      <c r="B373" s="122" t="s">
        <v>1319</v>
      </c>
      <c r="C373" s="123">
        <v>846</v>
      </c>
      <c r="D373" s="124">
        <v>45358</v>
      </c>
      <c r="E373" s="125"/>
      <c r="F373" s="126"/>
      <c r="G373" s="125"/>
      <c r="H373" s="126"/>
      <c r="I373" s="84" t="s">
        <v>1167</v>
      </c>
      <c r="J373" s="84" t="s">
        <v>1168</v>
      </c>
      <c r="K373" s="127">
        <v>13</v>
      </c>
      <c r="L373" s="127">
        <v>13</v>
      </c>
      <c r="M373" s="121">
        <v>8</v>
      </c>
      <c r="N373" s="121">
        <v>6</v>
      </c>
      <c r="O373" s="121">
        <v>2</v>
      </c>
      <c r="P373" s="128">
        <v>398.7</v>
      </c>
      <c r="Q373" s="128">
        <v>398.7</v>
      </c>
      <c r="R373" s="129"/>
      <c r="S373" s="151"/>
    </row>
    <row r="374" spans="1:19" ht="20.25" x14ac:dyDescent="0.25">
      <c r="A374" s="121">
        <v>45</v>
      </c>
      <c r="B374" s="122" t="s">
        <v>1320</v>
      </c>
      <c r="C374" s="123">
        <v>847</v>
      </c>
      <c r="D374" s="124">
        <v>45358</v>
      </c>
      <c r="E374" s="125"/>
      <c r="F374" s="126"/>
      <c r="G374" s="125"/>
      <c r="H374" s="126"/>
      <c r="I374" s="84" t="s">
        <v>1167</v>
      </c>
      <c r="J374" s="84" t="s">
        <v>1168</v>
      </c>
      <c r="K374" s="127">
        <v>25</v>
      </c>
      <c r="L374" s="127">
        <v>25</v>
      </c>
      <c r="M374" s="121">
        <v>9</v>
      </c>
      <c r="N374" s="121">
        <v>4</v>
      </c>
      <c r="O374" s="121">
        <v>5</v>
      </c>
      <c r="P374" s="128">
        <v>388.3</v>
      </c>
      <c r="Q374" s="128">
        <v>388.3</v>
      </c>
      <c r="R374" s="129"/>
      <c r="S374" s="151"/>
    </row>
    <row r="375" spans="1:19" ht="20.25" x14ac:dyDescent="0.25">
      <c r="A375" s="121">
        <v>46</v>
      </c>
      <c r="B375" s="122" t="s">
        <v>1321</v>
      </c>
      <c r="C375" s="123">
        <v>848</v>
      </c>
      <c r="D375" s="124">
        <v>45358</v>
      </c>
      <c r="E375" s="125"/>
      <c r="F375" s="126"/>
      <c r="G375" s="125"/>
      <c r="H375" s="126"/>
      <c r="I375" s="84" t="s">
        <v>1167</v>
      </c>
      <c r="J375" s="84" t="s">
        <v>1168</v>
      </c>
      <c r="K375" s="127">
        <v>17</v>
      </c>
      <c r="L375" s="127">
        <v>17</v>
      </c>
      <c r="M375" s="121">
        <v>5</v>
      </c>
      <c r="N375" s="121">
        <v>3</v>
      </c>
      <c r="O375" s="121">
        <v>2</v>
      </c>
      <c r="P375" s="128">
        <v>204.9</v>
      </c>
      <c r="Q375" s="128">
        <v>204.9</v>
      </c>
      <c r="R375" s="129"/>
      <c r="S375" s="151"/>
    </row>
    <row r="376" spans="1:19" ht="20.25" x14ac:dyDescent="0.25">
      <c r="A376" s="121">
        <v>47</v>
      </c>
      <c r="B376" s="122" t="s">
        <v>1322</v>
      </c>
      <c r="C376" s="123">
        <v>849</v>
      </c>
      <c r="D376" s="124">
        <v>45358</v>
      </c>
      <c r="E376" s="125"/>
      <c r="F376" s="126"/>
      <c r="G376" s="125"/>
      <c r="H376" s="126"/>
      <c r="I376" s="84" t="s">
        <v>1167</v>
      </c>
      <c r="J376" s="84" t="s">
        <v>1168</v>
      </c>
      <c r="K376" s="127">
        <v>35</v>
      </c>
      <c r="L376" s="127">
        <v>35</v>
      </c>
      <c r="M376" s="121">
        <v>13</v>
      </c>
      <c r="N376" s="121">
        <v>11</v>
      </c>
      <c r="O376" s="121">
        <v>2</v>
      </c>
      <c r="P376" s="128">
        <v>517.4</v>
      </c>
      <c r="Q376" s="128">
        <v>517.4</v>
      </c>
      <c r="R376" s="129"/>
      <c r="S376" s="151"/>
    </row>
    <row r="377" spans="1:19" ht="20.25" x14ac:dyDescent="0.25">
      <c r="A377" s="121">
        <v>48</v>
      </c>
      <c r="B377" s="122" t="s">
        <v>1323</v>
      </c>
      <c r="C377" s="123">
        <v>850</v>
      </c>
      <c r="D377" s="124">
        <v>45358</v>
      </c>
      <c r="E377" s="125"/>
      <c r="F377" s="126"/>
      <c r="G377" s="125"/>
      <c r="H377" s="126"/>
      <c r="I377" s="84" t="s">
        <v>1167</v>
      </c>
      <c r="J377" s="84" t="s">
        <v>1168</v>
      </c>
      <c r="K377" s="127">
        <v>27</v>
      </c>
      <c r="L377" s="127">
        <v>27</v>
      </c>
      <c r="M377" s="121">
        <v>12</v>
      </c>
      <c r="N377" s="121">
        <v>5</v>
      </c>
      <c r="O377" s="121">
        <v>7</v>
      </c>
      <c r="P377" s="128">
        <v>400.9</v>
      </c>
      <c r="Q377" s="128">
        <v>400.9</v>
      </c>
      <c r="R377" s="129"/>
      <c r="S377" s="151"/>
    </row>
    <row r="378" spans="1:19" ht="20.25" x14ac:dyDescent="0.25">
      <c r="A378" s="121">
        <v>49</v>
      </c>
      <c r="B378" s="122" t="s">
        <v>1324</v>
      </c>
      <c r="C378" s="123">
        <v>851</v>
      </c>
      <c r="D378" s="124">
        <v>45358</v>
      </c>
      <c r="E378" s="125"/>
      <c r="F378" s="126"/>
      <c r="G378" s="125"/>
      <c r="H378" s="126"/>
      <c r="I378" s="84" t="s">
        <v>1167</v>
      </c>
      <c r="J378" s="84" t="s">
        <v>1168</v>
      </c>
      <c r="K378" s="127">
        <v>22</v>
      </c>
      <c r="L378" s="127">
        <v>22</v>
      </c>
      <c r="M378" s="121">
        <v>13</v>
      </c>
      <c r="N378" s="121">
        <v>11</v>
      </c>
      <c r="O378" s="121">
        <v>2</v>
      </c>
      <c r="P378" s="128">
        <v>511.3</v>
      </c>
      <c r="Q378" s="128">
        <v>511.3</v>
      </c>
      <c r="R378" s="129"/>
      <c r="S378" s="151"/>
    </row>
    <row r="379" spans="1:19" ht="20.25" x14ac:dyDescent="0.25">
      <c r="A379" s="121">
        <v>50</v>
      </c>
      <c r="B379" s="122" t="s">
        <v>1325</v>
      </c>
      <c r="C379" s="123">
        <v>852</v>
      </c>
      <c r="D379" s="124">
        <v>45358</v>
      </c>
      <c r="E379" s="125"/>
      <c r="F379" s="126"/>
      <c r="G379" s="125"/>
      <c r="H379" s="126"/>
      <c r="I379" s="84" t="s">
        <v>1167</v>
      </c>
      <c r="J379" s="84" t="s">
        <v>1168</v>
      </c>
      <c r="K379" s="127">
        <v>30</v>
      </c>
      <c r="L379" s="127">
        <v>30</v>
      </c>
      <c r="M379" s="121">
        <v>12</v>
      </c>
      <c r="N379" s="121">
        <v>5</v>
      </c>
      <c r="O379" s="121">
        <v>7</v>
      </c>
      <c r="P379" s="128">
        <v>505.72</v>
      </c>
      <c r="Q379" s="128">
        <v>505.72</v>
      </c>
      <c r="R379" s="129"/>
      <c r="S379" s="151"/>
    </row>
    <row r="380" spans="1:19" ht="20.25" x14ac:dyDescent="0.25">
      <c r="A380" s="121">
        <v>51</v>
      </c>
      <c r="B380" s="122" t="s">
        <v>1326</v>
      </c>
      <c r="C380" s="123">
        <v>853</v>
      </c>
      <c r="D380" s="124">
        <v>45358</v>
      </c>
      <c r="E380" s="125"/>
      <c r="F380" s="126"/>
      <c r="G380" s="125"/>
      <c r="H380" s="126"/>
      <c r="I380" s="84" t="s">
        <v>1167</v>
      </c>
      <c r="J380" s="84" t="s">
        <v>1168</v>
      </c>
      <c r="K380" s="127">
        <v>55</v>
      </c>
      <c r="L380" s="127">
        <v>55</v>
      </c>
      <c r="M380" s="121">
        <v>25</v>
      </c>
      <c r="N380" s="121">
        <v>21</v>
      </c>
      <c r="O380" s="121">
        <v>4</v>
      </c>
      <c r="P380" s="128">
        <v>1108</v>
      </c>
      <c r="Q380" s="128">
        <v>1108</v>
      </c>
      <c r="R380" s="129"/>
      <c r="S380" s="151"/>
    </row>
    <row r="381" spans="1:19" ht="20.25" x14ac:dyDescent="0.25">
      <c r="A381" s="121">
        <v>52</v>
      </c>
      <c r="B381" s="122" t="s">
        <v>1327</v>
      </c>
      <c r="C381" s="123">
        <v>854</v>
      </c>
      <c r="D381" s="124">
        <v>45358</v>
      </c>
      <c r="E381" s="125"/>
      <c r="F381" s="126"/>
      <c r="G381" s="125"/>
      <c r="H381" s="126"/>
      <c r="I381" s="84" t="s">
        <v>1167</v>
      </c>
      <c r="J381" s="84" t="s">
        <v>1168</v>
      </c>
      <c r="K381" s="127">
        <v>57</v>
      </c>
      <c r="L381" s="127">
        <v>57</v>
      </c>
      <c r="M381" s="121">
        <v>28</v>
      </c>
      <c r="N381" s="121">
        <v>24</v>
      </c>
      <c r="O381" s="121">
        <v>4</v>
      </c>
      <c r="P381" s="128">
        <v>1162.5</v>
      </c>
      <c r="Q381" s="128">
        <v>1162.5</v>
      </c>
      <c r="R381" s="129"/>
      <c r="S381" s="151"/>
    </row>
    <row r="382" spans="1:19" ht="20.25" x14ac:dyDescent="0.25">
      <c r="A382" s="121">
        <v>53</v>
      </c>
      <c r="B382" s="122" t="s">
        <v>1328</v>
      </c>
      <c r="C382" s="123">
        <v>855</v>
      </c>
      <c r="D382" s="124">
        <v>45358</v>
      </c>
      <c r="E382" s="125"/>
      <c r="F382" s="126"/>
      <c r="G382" s="125"/>
      <c r="H382" s="126"/>
      <c r="I382" s="84" t="s">
        <v>1167</v>
      </c>
      <c r="J382" s="84" t="s">
        <v>1168</v>
      </c>
      <c r="K382" s="127">
        <v>18</v>
      </c>
      <c r="L382" s="127">
        <v>18</v>
      </c>
      <c r="M382" s="121">
        <v>9</v>
      </c>
      <c r="N382" s="121">
        <v>4</v>
      </c>
      <c r="O382" s="121">
        <v>5</v>
      </c>
      <c r="P382" s="128">
        <v>391.3</v>
      </c>
      <c r="Q382" s="128">
        <v>391.3</v>
      </c>
      <c r="R382" s="129"/>
      <c r="S382" s="151"/>
    </row>
    <row r="383" spans="1:19" ht="20.25" x14ac:dyDescent="0.25">
      <c r="A383" s="121">
        <v>54</v>
      </c>
      <c r="B383" s="122" t="s">
        <v>1359</v>
      </c>
      <c r="C383" s="123">
        <v>856</v>
      </c>
      <c r="D383" s="124">
        <v>45358</v>
      </c>
      <c r="E383" s="125"/>
      <c r="F383" s="126"/>
      <c r="G383" s="125"/>
      <c r="H383" s="126"/>
      <c r="I383" s="84" t="s">
        <v>1167</v>
      </c>
      <c r="J383" s="84" t="s">
        <v>1168</v>
      </c>
      <c r="K383" s="127">
        <v>15</v>
      </c>
      <c r="L383" s="127">
        <v>15</v>
      </c>
      <c r="M383" s="121">
        <v>10</v>
      </c>
      <c r="N383" s="121">
        <v>5</v>
      </c>
      <c r="O383" s="121">
        <v>5</v>
      </c>
      <c r="P383" s="128">
        <v>392.4</v>
      </c>
      <c r="Q383" s="128">
        <v>392.4</v>
      </c>
      <c r="R383" s="129"/>
      <c r="S383" s="151"/>
    </row>
    <row r="384" spans="1:19" ht="20.25" x14ac:dyDescent="0.25">
      <c r="A384" s="121">
        <v>55</v>
      </c>
      <c r="B384" s="122" t="s">
        <v>1329</v>
      </c>
      <c r="C384" s="123">
        <v>857</v>
      </c>
      <c r="D384" s="124">
        <v>45358</v>
      </c>
      <c r="E384" s="125"/>
      <c r="F384" s="126"/>
      <c r="G384" s="125"/>
      <c r="H384" s="126"/>
      <c r="I384" s="84" t="s">
        <v>1167</v>
      </c>
      <c r="J384" s="84" t="s">
        <v>1168</v>
      </c>
      <c r="K384" s="127">
        <v>27</v>
      </c>
      <c r="L384" s="127">
        <v>27</v>
      </c>
      <c r="M384" s="121">
        <v>13</v>
      </c>
      <c r="N384" s="121">
        <v>5</v>
      </c>
      <c r="O384" s="121">
        <v>8</v>
      </c>
      <c r="P384" s="128">
        <v>406.15</v>
      </c>
      <c r="Q384" s="128">
        <v>406.15</v>
      </c>
      <c r="R384" s="129"/>
      <c r="S384" s="151"/>
    </row>
    <row r="385" spans="1:19" ht="20.25" x14ac:dyDescent="0.25">
      <c r="A385" s="121">
        <v>56</v>
      </c>
      <c r="B385" s="122" t="s">
        <v>1330</v>
      </c>
      <c r="C385" s="123">
        <v>858</v>
      </c>
      <c r="D385" s="124">
        <v>45358</v>
      </c>
      <c r="E385" s="125"/>
      <c r="F385" s="126"/>
      <c r="G385" s="125"/>
      <c r="H385" s="126"/>
      <c r="I385" s="84" t="s">
        <v>1167</v>
      </c>
      <c r="J385" s="84" t="s">
        <v>1168</v>
      </c>
      <c r="K385" s="127">
        <v>38</v>
      </c>
      <c r="L385" s="127">
        <v>38</v>
      </c>
      <c r="M385" s="121">
        <v>9</v>
      </c>
      <c r="N385" s="121">
        <v>3</v>
      </c>
      <c r="O385" s="121">
        <v>6</v>
      </c>
      <c r="P385" s="128">
        <v>422.5</v>
      </c>
      <c r="Q385" s="128">
        <v>422.5</v>
      </c>
      <c r="R385" s="129"/>
      <c r="S385" s="151"/>
    </row>
    <row r="386" spans="1:19" ht="20.25" x14ac:dyDescent="0.25">
      <c r="A386" s="121">
        <v>57</v>
      </c>
      <c r="B386" s="122" t="s">
        <v>1331</v>
      </c>
      <c r="C386" s="123">
        <v>859</v>
      </c>
      <c r="D386" s="124">
        <v>45358</v>
      </c>
      <c r="E386" s="125"/>
      <c r="F386" s="126"/>
      <c r="G386" s="125"/>
      <c r="H386" s="126"/>
      <c r="I386" s="84" t="s">
        <v>1167</v>
      </c>
      <c r="J386" s="84" t="s">
        <v>1168</v>
      </c>
      <c r="K386" s="127">
        <v>37</v>
      </c>
      <c r="L386" s="127">
        <v>37</v>
      </c>
      <c r="M386" s="121">
        <v>11</v>
      </c>
      <c r="N386" s="121">
        <v>2</v>
      </c>
      <c r="O386" s="121">
        <v>9</v>
      </c>
      <c r="P386" s="128">
        <v>431.8</v>
      </c>
      <c r="Q386" s="128">
        <v>431.8</v>
      </c>
      <c r="R386" s="129"/>
      <c r="S386" s="151"/>
    </row>
    <row r="387" spans="1:19" ht="20.25" x14ac:dyDescent="0.25">
      <c r="A387" s="121">
        <v>58</v>
      </c>
      <c r="B387" s="122" t="s">
        <v>1332</v>
      </c>
      <c r="C387" s="123">
        <v>860</v>
      </c>
      <c r="D387" s="124">
        <v>45358</v>
      </c>
      <c r="E387" s="125"/>
      <c r="F387" s="126"/>
      <c r="G387" s="125"/>
      <c r="H387" s="126"/>
      <c r="I387" s="84" t="s">
        <v>1167</v>
      </c>
      <c r="J387" s="84" t="s">
        <v>1168</v>
      </c>
      <c r="K387" s="127">
        <v>23</v>
      </c>
      <c r="L387" s="127">
        <v>23</v>
      </c>
      <c r="M387" s="121">
        <v>10</v>
      </c>
      <c r="N387" s="121">
        <v>8</v>
      </c>
      <c r="O387" s="121">
        <v>2</v>
      </c>
      <c r="P387" s="128">
        <v>389.4</v>
      </c>
      <c r="Q387" s="128">
        <v>389.4</v>
      </c>
      <c r="R387" s="129"/>
      <c r="S387" s="151"/>
    </row>
    <row r="388" spans="1:19" ht="20.25" x14ac:dyDescent="0.25">
      <c r="A388" s="121">
        <v>59</v>
      </c>
      <c r="B388" s="122" t="s">
        <v>1333</v>
      </c>
      <c r="C388" s="123">
        <v>861</v>
      </c>
      <c r="D388" s="124">
        <v>45358</v>
      </c>
      <c r="E388" s="125"/>
      <c r="F388" s="126"/>
      <c r="G388" s="125"/>
      <c r="H388" s="126"/>
      <c r="I388" s="84" t="s">
        <v>1167</v>
      </c>
      <c r="J388" s="84" t="s">
        <v>1168</v>
      </c>
      <c r="K388" s="127">
        <v>38</v>
      </c>
      <c r="L388" s="127">
        <v>38</v>
      </c>
      <c r="M388" s="121">
        <v>13</v>
      </c>
      <c r="N388" s="121">
        <v>4</v>
      </c>
      <c r="O388" s="121">
        <v>9</v>
      </c>
      <c r="P388" s="128">
        <v>540.29999999999995</v>
      </c>
      <c r="Q388" s="128">
        <v>540.29999999999995</v>
      </c>
      <c r="R388" s="129"/>
      <c r="S388" s="151"/>
    </row>
    <row r="389" spans="1:19" ht="20.25" x14ac:dyDescent="0.25">
      <c r="A389" s="121">
        <v>60</v>
      </c>
      <c r="B389" s="122" t="s">
        <v>1334</v>
      </c>
      <c r="C389" s="123">
        <v>862</v>
      </c>
      <c r="D389" s="124">
        <v>45358</v>
      </c>
      <c r="E389" s="125"/>
      <c r="F389" s="126"/>
      <c r="G389" s="125"/>
      <c r="H389" s="126"/>
      <c r="I389" s="84" t="s">
        <v>1167</v>
      </c>
      <c r="J389" s="84" t="s">
        <v>1168</v>
      </c>
      <c r="K389" s="127">
        <v>40</v>
      </c>
      <c r="L389" s="127">
        <v>40</v>
      </c>
      <c r="M389" s="121">
        <v>12</v>
      </c>
      <c r="N389" s="121">
        <v>3</v>
      </c>
      <c r="O389" s="121">
        <v>9</v>
      </c>
      <c r="P389" s="128">
        <v>626</v>
      </c>
      <c r="Q389" s="128">
        <v>626</v>
      </c>
      <c r="R389" s="129"/>
      <c r="S389" s="151"/>
    </row>
    <row r="390" spans="1:19" ht="20.25" x14ac:dyDescent="0.25">
      <c r="A390" s="121">
        <v>61</v>
      </c>
      <c r="B390" s="122" t="s">
        <v>1335</v>
      </c>
      <c r="C390" s="123">
        <v>863</v>
      </c>
      <c r="D390" s="124">
        <v>45358</v>
      </c>
      <c r="E390" s="125"/>
      <c r="F390" s="126"/>
      <c r="G390" s="125"/>
      <c r="H390" s="126"/>
      <c r="I390" s="84" t="s">
        <v>1167</v>
      </c>
      <c r="J390" s="84" t="s">
        <v>1168</v>
      </c>
      <c r="K390" s="127">
        <v>19</v>
      </c>
      <c r="L390" s="127">
        <v>19</v>
      </c>
      <c r="M390" s="121">
        <v>6</v>
      </c>
      <c r="N390" s="121">
        <v>3</v>
      </c>
      <c r="O390" s="121">
        <v>3</v>
      </c>
      <c r="P390" s="128">
        <v>241</v>
      </c>
      <c r="Q390" s="128">
        <v>241</v>
      </c>
      <c r="R390" s="129"/>
      <c r="S390" s="151"/>
    </row>
    <row r="391" spans="1:19" ht="20.25" x14ac:dyDescent="0.25">
      <c r="A391" s="121">
        <v>62</v>
      </c>
      <c r="B391" s="122" t="s">
        <v>1336</v>
      </c>
      <c r="C391" s="123">
        <v>864</v>
      </c>
      <c r="D391" s="124">
        <v>45358</v>
      </c>
      <c r="E391" s="125"/>
      <c r="F391" s="126"/>
      <c r="G391" s="125"/>
      <c r="H391" s="126"/>
      <c r="I391" s="84" t="s">
        <v>1167</v>
      </c>
      <c r="J391" s="84" t="s">
        <v>1168</v>
      </c>
      <c r="K391" s="127">
        <v>27</v>
      </c>
      <c r="L391" s="127">
        <v>27</v>
      </c>
      <c r="M391" s="121">
        <v>10</v>
      </c>
      <c r="N391" s="121">
        <v>6</v>
      </c>
      <c r="O391" s="121">
        <v>4</v>
      </c>
      <c r="P391" s="128">
        <v>434.8</v>
      </c>
      <c r="Q391" s="128">
        <v>434.8</v>
      </c>
      <c r="R391" s="129"/>
      <c r="S391" s="151"/>
    </row>
    <row r="392" spans="1:19" ht="20.25" x14ac:dyDescent="0.25">
      <c r="A392" s="121">
        <v>63</v>
      </c>
      <c r="B392" s="122" t="s">
        <v>1337</v>
      </c>
      <c r="C392" s="123">
        <v>865</v>
      </c>
      <c r="D392" s="124">
        <v>45358</v>
      </c>
      <c r="E392" s="125"/>
      <c r="F392" s="126"/>
      <c r="G392" s="125"/>
      <c r="H392" s="126"/>
      <c r="I392" s="84" t="s">
        <v>1167</v>
      </c>
      <c r="J392" s="84" t="s">
        <v>1168</v>
      </c>
      <c r="K392" s="127">
        <v>18</v>
      </c>
      <c r="L392" s="127">
        <v>18</v>
      </c>
      <c r="M392" s="121">
        <v>8</v>
      </c>
      <c r="N392" s="121">
        <v>5</v>
      </c>
      <c r="O392" s="121">
        <v>3</v>
      </c>
      <c r="P392" s="128">
        <v>383.8</v>
      </c>
      <c r="Q392" s="128">
        <v>383.8</v>
      </c>
      <c r="R392" s="129"/>
      <c r="S392" s="151"/>
    </row>
    <row r="393" spans="1:19" ht="20.25" x14ac:dyDescent="0.25">
      <c r="A393" s="121">
        <v>64</v>
      </c>
      <c r="B393" s="122" t="s">
        <v>1338</v>
      </c>
      <c r="C393" s="123">
        <v>866</v>
      </c>
      <c r="D393" s="124">
        <v>45358</v>
      </c>
      <c r="E393" s="125"/>
      <c r="F393" s="126"/>
      <c r="G393" s="125"/>
      <c r="H393" s="126"/>
      <c r="I393" s="84" t="s">
        <v>1167</v>
      </c>
      <c r="J393" s="84" t="s">
        <v>1168</v>
      </c>
      <c r="K393" s="127">
        <v>26</v>
      </c>
      <c r="L393" s="127">
        <v>26</v>
      </c>
      <c r="M393" s="121">
        <v>8</v>
      </c>
      <c r="N393" s="121">
        <v>6</v>
      </c>
      <c r="O393" s="121">
        <v>2</v>
      </c>
      <c r="P393" s="128">
        <v>382.4</v>
      </c>
      <c r="Q393" s="128">
        <v>382.4</v>
      </c>
      <c r="R393" s="129"/>
      <c r="S393" s="151"/>
    </row>
    <row r="394" spans="1:19" ht="20.25" x14ac:dyDescent="0.25">
      <c r="A394" s="121">
        <v>65</v>
      </c>
      <c r="B394" s="122" t="s">
        <v>1339</v>
      </c>
      <c r="C394" s="123">
        <v>867</v>
      </c>
      <c r="D394" s="124">
        <v>45358</v>
      </c>
      <c r="E394" s="125"/>
      <c r="F394" s="126"/>
      <c r="G394" s="125"/>
      <c r="H394" s="126"/>
      <c r="I394" s="84" t="s">
        <v>1167</v>
      </c>
      <c r="J394" s="84" t="s">
        <v>1168</v>
      </c>
      <c r="K394" s="127">
        <v>48</v>
      </c>
      <c r="L394" s="127">
        <v>48</v>
      </c>
      <c r="M394" s="121">
        <v>15</v>
      </c>
      <c r="N394" s="121">
        <v>4</v>
      </c>
      <c r="O394" s="121">
        <v>11</v>
      </c>
      <c r="P394" s="128">
        <v>530.1</v>
      </c>
      <c r="Q394" s="128">
        <v>530.1</v>
      </c>
      <c r="R394" s="129"/>
      <c r="S394" s="151"/>
    </row>
    <row r="395" spans="1:19" ht="20.25" x14ac:dyDescent="0.25">
      <c r="A395" s="121">
        <v>66</v>
      </c>
      <c r="B395" s="122" t="s">
        <v>1340</v>
      </c>
      <c r="C395" s="123">
        <v>868</v>
      </c>
      <c r="D395" s="124">
        <v>45358</v>
      </c>
      <c r="E395" s="125"/>
      <c r="F395" s="126"/>
      <c r="G395" s="125"/>
      <c r="H395" s="126"/>
      <c r="I395" s="84" t="s">
        <v>1167</v>
      </c>
      <c r="J395" s="84" t="s">
        <v>1168</v>
      </c>
      <c r="K395" s="127">
        <v>21</v>
      </c>
      <c r="L395" s="127">
        <v>21</v>
      </c>
      <c r="M395" s="121">
        <v>12</v>
      </c>
      <c r="N395" s="121">
        <v>9</v>
      </c>
      <c r="O395" s="121">
        <v>3</v>
      </c>
      <c r="P395" s="128">
        <v>392.1</v>
      </c>
      <c r="Q395" s="128">
        <v>392.1</v>
      </c>
      <c r="R395" s="129"/>
      <c r="S395" s="151"/>
    </row>
    <row r="396" spans="1:19" ht="20.25" x14ac:dyDescent="0.25">
      <c r="A396" s="121">
        <v>67</v>
      </c>
      <c r="B396" s="122" t="s">
        <v>1341</v>
      </c>
      <c r="C396" s="123">
        <v>869</v>
      </c>
      <c r="D396" s="124">
        <v>45358</v>
      </c>
      <c r="E396" s="125"/>
      <c r="F396" s="126"/>
      <c r="G396" s="125"/>
      <c r="H396" s="126"/>
      <c r="I396" s="84" t="s">
        <v>1167</v>
      </c>
      <c r="J396" s="84" t="s">
        <v>1168</v>
      </c>
      <c r="K396" s="127">
        <v>47</v>
      </c>
      <c r="L396" s="127">
        <v>47</v>
      </c>
      <c r="M396" s="121">
        <v>17</v>
      </c>
      <c r="N396" s="121">
        <v>14</v>
      </c>
      <c r="O396" s="121">
        <v>3</v>
      </c>
      <c r="P396" s="128">
        <v>722.2</v>
      </c>
      <c r="Q396" s="128">
        <v>722.2</v>
      </c>
      <c r="R396" s="129"/>
      <c r="S396" s="151"/>
    </row>
    <row r="397" spans="1:19" ht="20.25" x14ac:dyDescent="0.25">
      <c r="A397" s="121">
        <v>68</v>
      </c>
      <c r="B397" s="122" t="s">
        <v>1342</v>
      </c>
      <c r="C397" s="123">
        <v>870</v>
      </c>
      <c r="D397" s="124">
        <v>45358</v>
      </c>
      <c r="E397" s="125"/>
      <c r="F397" s="126"/>
      <c r="G397" s="125"/>
      <c r="H397" s="126"/>
      <c r="I397" s="84" t="s">
        <v>1167</v>
      </c>
      <c r="J397" s="84" t="s">
        <v>1168</v>
      </c>
      <c r="K397" s="127">
        <v>24</v>
      </c>
      <c r="L397" s="127">
        <v>24</v>
      </c>
      <c r="M397" s="121">
        <v>9</v>
      </c>
      <c r="N397" s="121">
        <v>4</v>
      </c>
      <c r="O397" s="121">
        <v>5</v>
      </c>
      <c r="P397" s="128">
        <v>398.9</v>
      </c>
      <c r="Q397" s="128">
        <v>398.9</v>
      </c>
      <c r="R397" s="129"/>
      <c r="S397" s="151"/>
    </row>
    <row r="398" spans="1:19" ht="20.25" x14ac:dyDescent="0.25">
      <c r="A398" s="121">
        <v>69</v>
      </c>
      <c r="B398" s="122" t="s">
        <v>1343</v>
      </c>
      <c r="C398" s="123">
        <v>871</v>
      </c>
      <c r="D398" s="124">
        <v>45358</v>
      </c>
      <c r="E398" s="125"/>
      <c r="F398" s="126"/>
      <c r="G398" s="125"/>
      <c r="H398" s="126"/>
      <c r="I398" s="84" t="s">
        <v>1167</v>
      </c>
      <c r="J398" s="84" t="s">
        <v>1168</v>
      </c>
      <c r="K398" s="127">
        <v>16</v>
      </c>
      <c r="L398" s="127">
        <v>16</v>
      </c>
      <c r="M398" s="121">
        <v>8</v>
      </c>
      <c r="N398" s="121">
        <v>5</v>
      </c>
      <c r="O398" s="121">
        <v>3</v>
      </c>
      <c r="P398" s="128">
        <v>398.9</v>
      </c>
      <c r="Q398" s="128">
        <v>398.9</v>
      </c>
      <c r="R398" s="129"/>
      <c r="S398" s="151"/>
    </row>
    <row r="399" spans="1:19" ht="20.25" x14ac:dyDescent="0.25">
      <c r="A399" s="121">
        <v>70</v>
      </c>
      <c r="B399" s="122" t="s">
        <v>1344</v>
      </c>
      <c r="C399" s="123">
        <v>872</v>
      </c>
      <c r="D399" s="124">
        <v>45358</v>
      </c>
      <c r="E399" s="125"/>
      <c r="F399" s="126"/>
      <c r="G399" s="125"/>
      <c r="H399" s="126"/>
      <c r="I399" s="84" t="s">
        <v>1167</v>
      </c>
      <c r="J399" s="84" t="s">
        <v>1168</v>
      </c>
      <c r="K399" s="127">
        <v>22</v>
      </c>
      <c r="L399" s="127">
        <v>22</v>
      </c>
      <c r="M399" s="121">
        <v>11</v>
      </c>
      <c r="N399" s="121">
        <v>6</v>
      </c>
      <c r="O399" s="121">
        <v>5</v>
      </c>
      <c r="P399" s="128">
        <v>387.7</v>
      </c>
      <c r="Q399" s="128">
        <v>387.7</v>
      </c>
      <c r="R399" s="129"/>
      <c r="S399" s="151"/>
    </row>
    <row r="400" spans="1:19" ht="20.25" x14ac:dyDescent="0.25">
      <c r="A400" s="121">
        <v>71</v>
      </c>
      <c r="B400" s="122" t="s">
        <v>1345</v>
      </c>
      <c r="C400" s="123">
        <v>873</v>
      </c>
      <c r="D400" s="124">
        <v>45358</v>
      </c>
      <c r="E400" s="125"/>
      <c r="F400" s="126"/>
      <c r="G400" s="125"/>
      <c r="H400" s="126"/>
      <c r="I400" s="84" t="s">
        <v>1167</v>
      </c>
      <c r="J400" s="84" t="s">
        <v>1168</v>
      </c>
      <c r="K400" s="127">
        <v>20</v>
      </c>
      <c r="L400" s="127">
        <v>20</v>
      </c>
      <c r="M400" s="121">
        <v>10</v>
      </c>
      <c r="N400" s="121">
        <v>6</v>
      </c>
      <c r="O400" s="121">
        <v>4</v>
      </c>
      <c r="P400" s="128">
        <v>390.1</v>
      </c>
      <c r="Q400" s="128">
        <v>390.1</v>
      </c>
      <c r="R400" s="129"/>
      <c r="S400" s="151"/>
    </row>
    <row r="401" spans="1:19" ht="20.25" x14ac:dyDescent="0.25">
      <c r="A401" s="121">
        <v>72</v>
      </c>
      <c r="B401" s="122" t="s">
        <v>1358</v>
      </c>
      <c r="C401" s="123">
        <v>874</v>
      </c>
      <c r="D401" s="124">
        <v>45358</v>
      </c>
      <c r="E401" s="125"/>
      <c r="F401" s="126"/>
      <c r="G401" s="125"/>
      <c r="H401" s="126"/>
      <c r="I401" s="84" t="s">
        <v>1167</v>
      </c>
      <c r="J401" s="84" t="s">
        <v>1168</v>
      </c>
      <c r="K401" s="127">
        <v>21</v>
      </c>
      <c r="L401" s="127">
        <v>21</v>
      </c>
      <c r="M401" s="121">
        <v>8</v>
      </c>
      <c r="N401" s="121">
        <v>4</v>
      </c>
      <c r="O401" s="121">
        <v>4</v>
      </c>
      <c r="P401" s="128">
        <v>389.3</v>
      </c>
      <c r="Q401" s="128">
        <v>389.3</v>
      </c>
      <c r="R401" s="129"/>
      <c r="S401" s="151"/>
    </row>
    <row r="402" spans="1:19" ht="20.25" x14ac:dyDescent="0.25">
      <c r="A402" s="121">
        <v>73</v>
      </c>
      <c r="B402" s="122" t="s">
        <v>1346</v>
      </c>
      <c r="C402" s="123">
        <v>875</v>
      </c>
      <c r="D402" s="124">
        <v>45358</v>
      </c>
      <c r="E402" s="125"/>
      <c r="F402" s="126"/>
      <c r="G402" s="125"/>
      <c r="H402" s="126"/>
      <c r="I402" s="84" t="s">
        <v>1167</v>
      </c>
      <c r="J402" s="84" t="s">
        <v>1168</v>
      </c>
      <c r="K402" s="127">
        <v>21</v>
      </c>
      <c r="L402" s="127">
        <v>21</v>
      </c>
      <c r="M402" s="121">
        <v>9</v>
      </c>
      <c r="N402" s="121">
        <v>3</v>
      </c>
      <c r="O402" s="121">
        <v>6</v>
      </c>
      <c r="P402" s="128">
        <v>395.2</v>
      </c>
      <c r="Q402" s="128">
        <v>395.2</v>
      </c>
      <c r="R402" s="129"/>
      <c r="S402" s="151"/>
    </row>
    <row r="403" spans="1:19" ht="20.25" x14ac:dyDescent="0.25">
      <c r="A403" s="121">
        <v>74</v>
      </c>
      <c r="B403" s="122" t="s">
        <v>1347</v>
      </c>
      <c r="C403" s="123">
        <v>876</v>
      </c>
      <c r="D403" s="124">
        <v>45358</v>
      </c>
      <c r="E403" s="125"/>
      <c r="F403" s="126"/>
      <c r="G403" s="125"/>
      <c r="H403" s="126"/>
      <c r="I403" s="84" t="s">
        <v>1167</v>
      </c>
      <c r="J403" s="84" t="s">
        <v>1168</v>
      </c>
      <c r="K403" s="127">
        <v>17</v>
      </c>
      <c r="L403" s="127">
        <v>17</v>
      </c>
      <c r="M403" s="121">
        <v>8</v>
      </c>
      <c r="N403" s="121">
        <v>4</v>
      </c>
      <c r="O403" s="121">
        <v>4</v>
      </c>
      <c r="P403" s="128">
        <v>383.2</v>
      </c>
      <c r="Q403" s="128">
        <v>383.2</v>
      </c>
      <c r="R403" s="129"/>
      <c r="S403" s="151"/>
    </row>
    <row r="404" spans="1:19" ht="20.25" x14ac:dyDescent="0.25">
      <c r="A404" s="121">
        <v>75</v>
      </c>
      <c r="B404" s="122" t="s">
        <v>1348</v>
      </c>
      <c r="C404" s="123">
        <v>877</v>
      </c>
      <c r="D404" s="124">
        <v>45358</v>
      </c>
      <c r="E404" s="125"/>
      <c r="F404" s="126"/>
      <c r="G404" s="125"/>
      <c r="H404" s="126"/>
      <c r="I404" s="84" t="s">
        <v>1167</v>
      </c>
      <c r="J404" s="84" t="s">
        <v>1168</v>
      </c>
      <c r="K404" s="127">
        <v>20</v>
      </c>
      <c r="L404" s="127">
        <v>20</v>
      </c>
      <c r="M404" s="121">
        <v>9</v>
      </c>
      <c r="N404" s="121">
        <v>5</v>
      </c>
      <c r="O404" s="121">
        <v>4</v>
      </c>
      <c r="P404" s="128">
        <v>399.9</v>
      </c>
      <c r="Q404" s="128">
        <v>399.9</v>
      </c>
      <c r="R404" s="129"/>
      <c r="S404" s="151"/>
    </row>
    <row r="405" spans="1:19" ht="20.25" x14ac:dyDescent="0.25">
      <c r="A405" s="121">
        <v>76</v>
      </c>
      <c r="B405" s="122" t="s">
        <v>1349</v>
      </c>
      <c r="C405" s="123">
        <v>878</v>
      </c>
      <c r="D405" s="124">
        <v>45358</v>
      </c>
      <c r="E405" s="125"/>
      <c r="F405" s="126"/>
      <c r="G405" s="125"/>
      <c r="H405" s="126"/>
      <c r="I405" s="84" t="s">
        <v>1167</v>
      </c>
      <c r="J405" s="84" t="s">
        <v>1168</v>
      </c>
      <c r="K405" s="127">
        <v>14</v>
      </c>
      <c r="L405" s="127">
        <v>14</v>
      </c>
      <c r="M405" s="121">
        <v>9</v>
      </c>
      <c r="N405" s="121">
        <v>3</v>
      </c>
      <c r="O405" s="121">
        <v>6</v>
      </c>
      <c r="P405" s="128">
        <v>398.9</v>
      </c>
      <c r="Q405" s="128">
        <v>398.9</v>
      </c>
      <c r="R405" s="129"/>
      <c r="S405" s="151"/>
    </row>
    <row r="406" spans="1:19" ht="20.25" x14ac:dyDescent="0.25">
      <c r="A406" s="121">
        <v>77</v>
      </c>
      <c r="B406" s="122" t="s">
        <v>1350</v>
      </c>
      <c r="C406" s="123">
        <v>879</v>
      </c>
      <c r="D406" s="124">
        <v>45358</v>
      </c>
      <c r="E406" s="125"/>
      <c r="F406" s="126"/>
      <c r="G406" s="125"/>
      <c r="H406" s="126"/>
      <c r="I406" s="84" t="s">
        <v>1167</v>
      </c>
      <c r="J406" s="84" t="s">
        <v>1168</v>
      </c>
      <c r="K406" s="127">
        <v>31</v>
      </c>
      <c r="L406" s="127">
        <v>31</v>
      </c>
      <c r="M406" s="121">
        <v>13</v>
      </c>
      <c r="N406" s="121">
        <v>2</v>
      </c>
      <c r="O406" s="121">
        <v>11</v>
      </c>
      <c r="P406" s="128">
        <v>477.5</v>
      </c>
      <c r="Q406" s="128">
        <v>477.5</v>
      </c>
      <c r="R406" s="129"/>
      <c r="S406" s="151"/>
    </row>
    <row r="407" spans="1:19" ht="20.25" x14ac:dyDescent="0.25">
      <c r="A407" s="121">
        <v>78</v>
      </c>
      <c r="B407" s="122" t="s">
        <v>1351</v>
      </c>
      <c r="C407" s="123">
        <v>880</v>
      </c>
      <c r="D407" s="124">
        <v>45358</v>
      </c>
      <c r="E407" s="125"/>
      <c r="F407" s="126"/>
      <c r="G407" s="125"/>
      <c r="H407" s="126"/>
      <c r="I407" s="84" t="s">
        <v>1167</v>
      </c>
      <c r="J407" s="84" t="s">
        <v>1168</v>
      </c>
      <c r="K407" s="127">
        <v>29</v>
      </c>
      <c r="L407" s="127">
        <v>29</v>
      </c>
      <c r="M407" s="121">
        <v>19</v>
      </c>
      <c r="N407" s="121">
        <v>17</v>
      </c>
      <c r="O407" s="121">
        <v>2</v>
      </c>
      <c r="P407" s="128">
        <v>736.2</v>
      </c>
      <c r="Q407" s="128">
        <v>736.2</v>
      </c>
      <c r="R407" s="129"/>
      <c r="S407" s="151"/>
    </row>
    <row r="408" spans="1:19" ht="20.25" x14ac:dyDescent="0.25">
      <c r="A408" s="121">
        <v>79</v>
      </c>
      <c r="B408" s="122" t="s">
        <v>1352</v>
      </c>
      <c r="C408" s="123">
        <v>881</v>
      </c>
      <c r="D408" s="124">
        <v>45358</v>
      </c>
      <c r="E408" s="125"/>
      <c r="F408" s="126"/>
      <c r="G408" s="125"/>
      <c r="H408" s="126"/>
      <c r="I408" s="84" t="s">
        <v>1167</v>
      </c>
      <c r="J408" s="84" t="s">
        <v>1168</v>
      </c>
      <c r="K408" s="127">
        <v>17</v>
      </c>
      <c r="L408" s="127">
        <v>17</v>
      </c>
      <c r="M408" s="121">
        <v>9</v>
      </c>
      <c r="N408" s="121">
        <v>2</v>
      </c>
      <c r="O408" s="121">
        <v>7</v>
      </c>
      <c r="P408" s="128">
        <v>388.3</v>
      </c>
      <c r="Q408" s="128">
        <v>388.3</v>
      </c>
      <c r="R408" s="129"/>
      <c r="S408" s="151"/>
    </row>
    <row r="409" spans="1:19" ht="20.25" x14ac:dyDescent="0.25">
      <c r="A409" s="121">
        <v>80</v>
      </c>
      <c r="B409" s="122" t="s">
        <v>1353</v>
      </c>
      <c r="C409" s="123">
        <v>882</v>
      </c>
      <c r="D409" s="124">
        <v>45358</v>
      </c>
      <c r="E409" s="125"/>
      <c r="F409" s="126"/>
      <c r="G409" s="125"/>
      <c r="H409" s="126"/>
      <c r="I409" s="84" t="s">
        <v>1167</v>
      </c>
      <c r="J409" s="84" t="s">
        <v>1168</v>
      </c>
      <c r="K409" s="127">
        <v>37</v>
      </c>
      <c r="L409" s="127">
        <v>37</v>
      </c>
      <c r="M409" s="121">
        <v>16</v>
      </c>
      <c r="N409" s="121">
        <v>13</v>
      </c>
      <c r="O409" s="121">
        <v>3</v>
      </c>
      <c r="P409" s="128">
        <v>780.4</v>
      </c>
      <c r="Q409" s="128">
        <v>780.4</v>
      </c>
      <c r="R409" s="129"/>
      <c r="S409" s="151"/>
    </row>
    <row r="410" spans="1:19" ht="20.25" x14ac:dyDescent="0.25">
      <c r="A410" s="121">
        <v>81</v>
      </c>
      <c r="B410" s="122" t="s">
        <v>1354</v>
      </c>
      <c r="C410" s="123">
        <v>883</v>
      </c>
      <c r="D410" s="124">
        <v>45358</v>
      </c>
      <c r="E410" s="125"/>
      <c r="F410" s="126"/>
      <c r="G410" s="125"/>
      <c r="H410" s="126"/>
      <c r="I410" s="84" t="s">
        <v>1167</v>
      </c>
      <c r="J410" s="84" t="s">
        <v>1168</v>
      </c>
      <c r="K410" s="127">
        <v>14</v>
      </c>
      <c r="L410" s="127">
        <v>14</v>
      </c>
      <c r="M410" s="121">
        <v>10</v>
      </c>
      <c r="N410" s="121">
        <v>9</v>
      </c>
      <c r="O410" s="121">
        <v>1</v>
      </c>
      <c r="P410" s="128">
        <v>395.6</v>
      </c>
      <c r="Q410" s="128">
        <v>395.6</v>
      </c>
      <c r="R410" s="129"/>
      <c r="S410" s="151"/>
    </row>
    <row r="411" spans="1:19" ht="20.25" x14ac:dyDescent="0.25">
      <c r="A411" s="121">
        <v>82</v>
      </c>
      <c r="B411" s="122" t="s">
        <v>1355</v>
      </c>
      <c r="C411" s="123">
        <v>884</v>
      </c>
      <c r="D411" s="124">
        <v>45358</v>
      </c>
      <c r="E411" s="125"/>
      <c r="F411" s="126"/>
      <c r="G411" s="125"/>
      <c r="H411" s="126"/>
      <c r="I411" s="84" t="s">
        <v>1167</v>
      </c>
      <c r="J411" s="84" t="s">
        <v>1168</v>
      </c>
      <c r="K411" s="127">
        <v>30</v>
      </c>
      <c r="L411" s="127">
        <v>30</v>
      </c>
      <c r="M411" s="121">
        <v>18</v>
      </c>
      <c r="N411" s="121">
        <v>18</v>
      </c>
      <c r="O411" s="121">
        <v>0</v>
      </c>
      <c r="P411" s="128">
        <v>926.1</v>
      </c>
      <c r="Q411" s="128">
        <v>926.1</v>
      </c>
      <c r="R411" s="129"/>
      <c r="S411" s="151"/>
    </row>
    <row r="412" spans="1:19" ht="20.25" x14ac:dyDescent="0.25">
      <c r="A412" s="121">
        <v>83</v>
      </c>
      <c r="B412" s="122" t="s">
        <v>1356</v>
      </c>
      <c r="C412" s="123">
        <v>885</v>
      </c>
      <c r="D412" s="124">
        <v>45358</v>
      </c>
      <c r="E412" s="125"/>
      <c r="F412" s="126"/>
      <c r="G412" s="125"/>
      <c r="H412" s="126"/>
      <c r="I412" s="84" t="s">
        <v>1167</v>
      </c>
      <c r="J412" s="84" t="s">
        <v>1168</v>
      </c>
      <c r="K412" s="127">
        <v>2</v>
      </c>
      <c r="L412" s="127">
        <v>2</v>
      </c>
      <c r="M412" s="121">
        <v>2</v>
      </c>
      <c r="N412" s="121">
        <v>1</v>
      </c>
      <c r="O412" s="121">
        <v>1</v>
      </c>
      <c r="P412" s="128">
        <v>88.86</v>
      </c>
      <c r="Q412" s="128">
        <v>88.86</v>
      </c>
      <c r="R412" s="129"/>
      <c r="S412" s="151"/>
    </row>
    <row r="413" spans="1:19" ht="38.25" customHeight="1" x14ac:dyDescent="0.25">
      <c r="A413" s="121">
        <v>84</v>
      </c>
      <c r="B413" s="122" t="s">
        <v>1357</v>
      </c>
      <c r="C413" s="123">
        <v>886</v>
      </c>
      <c r="D413" s="124">
        <v>45358</v>
      </c>
      <c r="E413" s="125"/>
      <c r="F413" s="126"/>
      <c r="G413" s="125"/>
      <c r="H413" s="126"/>
      <c r="I413" s="84" t="s">
        <v>1167</v>
      </c>
      <c r="J413" s="84" t="s">
        <v>1168</v>
      </c>
      <c r="K413" s="127">
        <v>27</v>
      </c>
      <c r="L413" s="127">
        <v>27</v>
      </c>
      <c r="M413" s="121">
        <v>14</v>
      </c>
      <c r="N413" s="121">
        <v>10</v>
      </c>
      <c r="O413" s="121">
        <v>4</v>
      </c>
      <c r="P413" s="128">
        <v>643.5</v>
      </c>
      <c r="Q413" s="128">
        <v>643.5</v>
      </c>
      <c r="R413" s="129"/>
      <c r="S413" s="151"/>
    </row>
    <row r="414" spans="1:19" s="116" customFormat="1" ht="88.5" hidden="1" customHeight="1" x14ac:dyDescent="0.25">
      <c r="A414" s="220" t="s">
        <v>1179</v>
      </c>
      <c r="B414" s="220"/>
      <c r="C414" s="137"/>
      <c r="D414" s="137"/>
      <c r="E414" s="125" t="e">
        <f>E415+E417+E438+E448+E450+E452+E460+E465+E477+E486+#REF!+E502+E504+E506+E467+E515</f>
        <v>#REF!</v>
      </c>
      <c r="F414" s="114" t="e">
        <f>F415+F417+F438+F448+F450+F452+F460+F465+F477+F486+#REF!+F502+F504+F506+F467+F515</f>
        <v>#REF!</v>
      </c>
      <c r="G414" s="107" t="e">
        <f>G415+G417+G438+G448+G450+G452+G460+G465+G477+G486+#REF!+G502+G504+G506+G467+G515</f>
        <v>#REF!</v>
      </c>
      <c r="H414" s="114" t="e">
        <f>H415+H417+H438+H448+H450+H452+H460+H465+H477+H486+#REF!+H502+H504+H506+H467+H515</f>
        <v>#REF!</v>
      </c>
      <c r="I414" s="114"/>
      <c r="J414" s="114"/>
      <c r="K414" s="114" t="e">
        <f>K415+K417+K438+K448+K450+K452+K460+K465+K477+K486+#REF!+K502+K504+K506+K467+K515</f>
        <v>#REF!</v>
      </c>
      <c r="L414" s="114" t="e">
        <f>L415+L417+L438+L448+L450+L452+L460+L465+L477+L486+#REF!+L502+L504+L506+L467+L515</f>
        <v>#REF!</v>
      </c>
      <c r="M414" s="115" t="e">
        <f>M415+M417+M438+M448+M450+M452+M460+M465+M477+M486+#REF!+M502+M504+M506+M467+M515</f>
        <v>#REF!</v>
      </c>
      <c r="N414" s="115" t="e">
        <f>N415+N417+N438+N448+N450+N452+N460+N465+N477+N486+#REF!+N502+N504+N506+N467+N515</f>
        <v>#REF!</v>
      </c>
      <c r="O414" s="115" t="e">
        <f>O415+O417+O438+O448+O450+O452+O460+O465+O477+O486+#REF!+O502+O504+O506+O467+O515</f>
        <v>#REF!</v>
      </c>
      <c r="P414" s="107" t="e">
        <f>P415+P417+P438+P448+P450+P452+P460+P465+P477+P486+#REF!+P502+P504+P506+P467+P515</f>
        <v>#REF!</v>
      </c>
      <c r="Q414" s="107" t="e">
        <f>Q415+Q417+Q438+Q448+Q450+Q452+Q460+Q465+Q477+Q486+#REF!+Q502+Q504+Q506+Q467+Q515</f>
        <v>#REF!</v>
      </c>
      <c r="R414" s="107" t="e">
        <f>R415+R417+R438+R448+R450+R452+R460+R465+R477+R486+#REF!+R502+R504+R506+R467+R515</f>
        <v>#REF!</v>
      </c>
      <c r="S414" s="149" t="e">
        <f>S415+S417+S438+S448+S450+S452+S460+S465+S477+S486+#REF!+S502+S504+S506+S467+S515</f>
        <v>#REF!</v>
      </c>
    </row>
    <row r="415" spans="1:19" s="116" customFormat="1" ht="20.25" hidden="1" customHeight="1" x14ac:dyDescent="0.25">
      <c r="A415" s="209" t="s">
        <v>1826</v>
      </c>
      <c r="B415" s="209"/>
      <c r="C415" s="117"/>
      <c r="D415" s="117"/>
      <c r="E415" s="131">
        <f>SUM(E416)</f>
        <v>263.5</v>
      </c>
      <c r="F415" s="132">
        <f t="shared" ref="F415:S415" si="29">SUM(F416)</f>
        <v>18</v>
      </c>
      <c r="G415" s="118">
        <f t="shared" si="29"/>
        <v>263.5</v>
      </c>
      <c r="H415" s="113">
        <f t="shared" si="29"/>
        <v>18</v>
      </c>
      <c r="I415" s="113"/>
      <c r="J415" s="113"/>
      <c r="K415" s="114">
        <f t="shared" si="29"/>
        <v>18</v>
      </c>
      <c r="L415" s="114">
        <f t="shared" si="29"/>
        <v>18</v>
      </c>
      <c r="M415" s="115">
        <v>7</v>
      </c>
      <c r="N415" s="115">
        <v>2</v>
      </c>
      <c r="O415" s="115">
        <v>5</v>
      </c>
      <c r="P415" s="107">
        <f t="shared" si="29"/>
        <v>263.5</v>
      </c>
      <c r="Q415" s="107">
        <f t="shared" si="29"/>
        <v>263.5</v>
      </c>
      <c r="R415" s="119">
        <f t="shared" si="29"/>
        <v>0</v>
      </c>
      <c r="S415" s="150">
        <f t="shared" si="29"/>
        <v>0</v>
      </c>
    </row>
    <row r="416" spans="1:19" ht="20.25" hidden="1" x14ac:dyDescent="0.25">
      <c r="A416" s="121">
        <v>1</v>
      </c>
      <c r="B416" s="122" t="s">
        <v>6</v>
      </c>
      <c r="C416" s="123" t="s">
        <v>7</v>
      </c>
      <c r="D416" s="124">
        <v>43090</v>
      </c>
      <c r="E416" s="125">
        <v>263.5</v>
      </c>
      <c r="F416" s="126">
        <v>18</v>
      </c>
      <c r="G416" s="125">
        <v>263.5</v>
      </c>
      <c r="H416" s="126">
        <v>18</v>
      </c>
      <c r="I416" s="84" t="s">
        <v>1166</v>
      </c>
      <c r="J416" s="84" t="s">
        <v>1167</v>
      </c>
      <c r="K416" s="127">
        <v>18</v>
      </c>
      <c r="L416" s="127">
        <v>18</v>
      </c>
      <c r="M416" s="127">
        <v>7</v>
      </c>
      <c r="N416" s="127">
        <v>2</v>
      </c>
      <c r="O416" s="127">
        <v>5</v>
      </c>
      <c r="P416" s="128">
        <v>263.5</v>
      </c>
      <c r="Q416" s="128">
        <v>263.5</v>
      </c>
      <c r="R416" s="129"/>
      <c r="S416" s="151"/>
    </row>
    <row r="417" spans="1:19" s="116" customFormat="1" ht="20.25" hidden="1" customHeight="1" x14ac:dyDescent="0.25">
      <c r="A417" s="209" t="s">
        <v>1830</v>
      </c>
      <c r="B417" s="209"/>
      <c r="C417" s="117"/>
      <c r="D417" s="117"/>
      <c r="E417" s="131">
        <f>SUM(E418:E437)</f>
        <v>6389.36</v>
      </c>
      <c r="F417" s="132">
        <f t="shared" ref="F417:S417" si="30">SUM(F418:F437)</f>
        <v>388</v>
      </c>
      <c r="G417" s="118">
        <f t="shared" si="30"/>
        <v>6389.36</v>
      </c>
      <c r="H417" s="113">
        <f t="shared" si="30"/>
        <v>388</v>
      </c>
      <c r="I417" s="113"/>
      <c r="J417" s="113"/>
      <c r="K417" s="114">
        <f t="shared" ref="K417:P417" si="31">SUM(K418:K437)</f>
        <v>388</v>
      </c>
      <c r="L417" s="114">
        <f t="shared" si="31"/>
        <v>388</v>
      </c>
      <c r="M417" s="115">
        <v>201</v>
      </c>
      <c r="N417" s="115">
        <v>60</v>
      </c>
      <c r="O417" s="115">
        <v>141</v>
      </c>
      <c r="P417" s="107">
        <f t="shared" si="31"/>
        <v>6389.36</v>
      </c>
      <c r="Q417" s="107">
        <f t="shared" si="30"/>
        <v>6389.36</v>
      </c>
      <c r="R417" s="119">
        <f t="shared" si="30"/>
        <v>0</v>
      </c>
      <c r="S417" s="150">
        <f t="shared" si="30"/>
        <v>0</v>
      </c>
    </row>
    <row r="418" spans="1:19" ht="20.25" hidden="1" x14ac:dyDescent="0.25">
      <c r="A418" s="121">
        <v>1</v>
      </c>
      <c r="B418" s="122" t="s">
        <v>22</v>
      </c>
      <c r="C418" s="123">
        <v>137</v>
      </c>
      <c r="D418" s="124">
        <v>43293</v>
      </c>
      <c r="E418" s="125">
        <v>200.7</v>
      </c>
      <c r="F418" s="126">
        <v>8</v>
      </c>
      <c r="G418" s="125">
        <v>200.7</v>
      </c>
      <c r="H418" s="126">
        <v>8</v>
      </c>
      <c r="I418" s="84" t="s">
        <v>1167</v>
      </c>
      <c r="J418" s="84" t="s">
        <v>1168</v>
      </c>
      <c r="K418" s="127">
        <v>8</v>
      </c>
      <c r="L418" s="127">
        <v>8</v>
      </c>
      <c r="M418" s="127">
        <v>4</v>
      </c>
      <c r="N418" s="127">
        <v>1</v>
      </c>
      <c r="O418" s="127">
        <v>3</v>
      </c>
      <c r="P418" s="128">
        <v>200.7</v>
      </c>
      <c r="Q418" s="128">
        <v>200.7</v>
      </c>
      <c r="R418" s="129"/>
      <c r="S418" s="151"/>
    </row>
    <row r="419" spans="1:19" ht="20.25" hidden="1" x14ac:dyDescent="0.25">
      <c r="A419" s="121">
        <v>2</v>
      </c>
      <c r="B419" s="122" t="s">
        <v>23</v>
      </c>
      <c r="C419" s="123">
        <v>174</v>
      </c>
      <c r="D419" s="124">
        <v>44277</v>
      </c>
      <c r="E419" s="125">
        <v>225.8</v>
      </c>
      <c r="F419" s="126">
        <v>5</v>
      </c>
      <c r="G419" s="125">
        <v>225.8</v>
      </c>
      <c r="H419" s="126">
        <v>5</v>
      </c>
      <c r="I419" s="84" t="s">
        <v>1167</v>
      </c>
      <c r="J419" s="84" t="s">
        <v>1168</v>
      </c>
      <c r="K419" s="127">
        <v>5</v>
      </c>
      <c r="L419" s="127">
        <v>5</v>
      </c>
      <c r="M419" s="127">
        <v>5</v>
      </c>
      <c r="N419" s="127">
        <v>0</v>
      </c>
      <c r="O419" s="127">
        <v>5</v>
      </c>
      <c r="P419" s="128">
        <v>225.8</v>
      </c>
      <c r="Q419" s="128">
        <v>225.8</v>
      </c>
      <c r="R419" s="129"/>
      <c r="S419" s="151"/>
    </row>
    <row r="420" spans="1:19" ht="20.25" hidden="1" x14ac:dyDescent="0.25">
      <c r="A420" s="121">
        <v>3</v>
      </c>
      <c r="B420" s="122" t="s">
        <v>24</v>
      </c>
      <c r="C420" s="123">
        <v>176</v>
      </c>
      <c r="D420" s="124">
        <v>44277</v>
      </c>
      <c r="E420" s="125">
        <v>821.56</v>
      </c>
      <c r="F420" s="126">
        <v>30</v>
      </c>
      <c r="G420" s="125">
        <v>821.56</v>
      </c>
      <c r="H420" s="126">
        <v>30</v>
      </c>
      <c r="I420" s="84" t="s">
        <v>1167</v>
      </c>
      <c r="J420" s="84" t="s">
        <v>1168</v>
      </c>
      <c r="K420" s="127">
        <v>30</v>
      </c>
      <c r="L420" s="127">
        <v>30</v>
      </c>
      <c r="M420" s="127">
        <v>30</v>
      </c>
      <c r="N420" s="127">
        <v>0</v>
      </c>
      <c r="O420" s="127">
        <v>30</v>
      </c>
      <c r="P420" s="128">
        <v>821.56</v>
      </c>
      <c r="Q420" s="128">
        <v>821.56</v>
      </c>
      <c r="R420" s="129"/>
      <c r="S420" s="151"/>
    </row>
    <row r="421" spans="1:19" ht="20.25" hidden="1" x14ac:dyDescent="0.25">
      <c r="A421" s="121">
        <v>4</v>
      </c>
      <c r="B421" s="122" t="s">
        <v>25</v>
      </c>
      <c r="C421" s="123">
        <v>13</v>
      </c>
      <c r="D421" s="124">
        <v>43516</v>
      </c>
      <c r="E421" s="125">
        <v>471.2</v>
      </c>
      <c r="F421" s="126">
        <v>36</v>
      </c>
      <c r="G421" s="125">
        <v>471.2</v>
      </c>
      <c r="H421" s="126">
        <v>36</v>
      </c>
      <c r="I421" s="84" t="s">
        <v>1167</v>
      </c>
      <c r="J421" s="84" t="s">
        <v>1168</v>
      </c>
      <c r="K421" s="127">
        <v>36</v>
      </c>
      <c r="L421" s="127">
        <v>36</v>
      </c>
      <c r="M421" s="127">
        <v>22</v>
      </c>
      <c r="N421" s="127">
        <v>11</v>
      </c>
      <c r="O421" s="127">
        <v>11</v>
      </c>
      <c r="P421" s="128">
        <v>471.2</v>
      </c>
      <c r="Q421" s="128">
        <v>471.2</v>
      </c>
      <c r="R421" s="129"/>
      <c r="S421" s="151"/>
    </row>
    <row r="422" spans="1:19" ht="20.25" hidden="1" x14ac:dyDescent="0.25">
      <c r="A422" s="121">
        <v>5</v>
      </c>
      <c r="B422" s="122" t="s">
        <v>26</v>
      </c>
      <c r="C422" s="123">
        <v>237</v>
      </c>
      <c r="D422" s="124">
        <v>43098</v>
      </c>
      <c r="E422" s="125">
        <v>324.8</v>
      </c>
      <c r="F422" s="126">
        <v>26</v>
      </c>
      <c r="G422" s="125">
        <v>324.8</v>
      </c>
      <c r="H422" s="126">
        <v>26</v>
      </c>
      <c r="I422" s="84" t="s">
        <v>1167</v>
      </c>
      <c r="J422" s="84" t="s">
        <v>1168</v>
      </c>
      <c r="K422" s="127">
        <v>26</v>
      </c>
      <c r="L422" s="127">
        <v>26</v>
      </c>
      <c r="M422" s="127">
        <v>6</v>
      </c>
      <c r="N422" s="127">
        <v>1</v>
      </c>
      <c r="O422" s="127">
        <v>5</v>
      </c>
      <c r="P422" s="128">
        <v>324.8</v>
      </c>
      <c r="Q422" s="128">
        <v>324.8</v>
      </c>
      <c r="R422" s="129"/>
      <c r="S422" s="151"/>
    </row>
    <row r="423" spans="1:19" ht="20.25" hidden="1" x14ac:dyDescent="0.25">
      <c r="A423" s="121">
        <v>6</v>
      </c>
      <c r="B423" s="122" t="s">
        <v>27</v>
      </c>
      <c r="C423" s="123">
        <v>177</v>
      </c>
      <c r="D423" s="124">
        <v>44277</v>
      </c>
      <c r="E423" s="125">
        <v>83.5</v>
      </c>
      <c r="F423" s="126">
        <v>2</v>
      </c>
      <c r="G423" s="125">
        <v>83.5</v>
      </c>
      <c r="H423" s="126">
        <v>2</v>
      </c>
      <c r="I423" s="84" t="s">
        <v>1167</v>
      </c>
      <c r="J423" s="84" t="s">
        <v>1168</v>
      </c>
      <c r="K423" s="127">
        <v>2</v>
      </c>
      <c r="L423" s="127">
        <v>2</v>
      </c>
      <c r="M423" s="127">
        <v>2</v>
      </c>
      <c r="N423" s="127">
        <v>0</v>
      </c>
      <c r="O423" s="127">
        <v>2</v>
      </c>
      <c r="P423" s="128">
        <v>83.5</v>
      </c>
      <c r="Q423" s="128">
        <v>83.5</v>
      </c>
      <c r="R423" s="129"/>
      <c r="S423" s="151"/>
    </row>
    <row r="424" spans="1:19" ht="20.25" hidden="1" x14ac:dyDescent="0.25">
      <c r="A424" s="121">
        <v>7</v>
      </c>
      <c r="B424" s="122" t="s">
        <v>28</v>
      </c>
      <c r="C424" s="123">
        <v>76</v>
      </c>
      <c r="D424" s="124">
        <v>43216</v>
      </c>
      <c r="E424" s="125">
        <v>210.7</v>
      </c>
      <c r="F424" s="126">
        <v>19</v>
      </c>
      <c r="G424" s="125">
        <v>210.7</v>
      </c>
      <c r="H424" s="126">
        <v>19</v>
      </c>
      <c r="I424" s="84" t="s">
        <v>1167</v>
      </c>
      <c r="J424" s="84" t="s">
        <v>1168</v>
      </c>
      <c r="K424" s="127">
        <v>19</v>
      </c>
      <c r="L424" s="127">
        <v>19</v>
      </c>
      <c r="M424" s="127">
        <v>7</v>
      </c>
      <c r="N424" s="127">
        <v>5</v>
      </c>
      <c r="O424" s="127">
        <v>2</v>
      </c>
      <c r="P424" s="128">
        <v>210.7</v>
      </c>
      <c r="Q424" s="128">
        <v>210.7</v>
      </c>
      <c r="R424" s="129"/>
      <c r="S424" s="151"/>
    </row>
    <row r="425" spans="1:19" ht="20.25" hidden="1" x14ac:dyDescent="0.25">
      <c r="A425" s="121">
        <v>8</v>
      </c>
      <c r="B425" s="122" t="s">
        <v>29</v>
      </c>
      <c r="C425" s="123">
        <v>797</v>
      </c>
      <c r="D425" s="124">
        <v>44522</v>
      </c>
      <c r="E425" s="125">
        <v>113.9</v>
      </c>
      <c r="F425" s="126">
        <v>7</v>
      </c>
      <c r="G425" s="125">
        <v>113.9</v>
      </c>
      <c r="H425" s="126">
        <v>7</v>
      </c>
      <c r="I425" s="84" t="s">
        <v>1167</v>
      </c>
      <c r="J425" s="84" t="s">
        <v>1168</v>
      </c>
      <c r="K425" s="127">
        <v>7</v>
      </c>
      <c r="L425" s="127">
        <v>7</v>
      </c>
      <c r="M425" s="127">
        <v>4</v>
      </c>
      <c r="N425" s="127">
        <v>0</v>
      </c>
      <c r="O425" s="127">
        <v>4</v>
      </c>
      <c r="P425" s="128">
        <v>113.9</v>
      </c>
      <c r="Q425" s="128">
        <v>113.9</v>
      </c>
      <c r="R425" s="129"/>
      <c r="S425" s="151"/>
    </row>
    <row r="426" spans="1:19" ht="20.25" hidden="1" x14ac:dyDescent="0.25">
      <c r="A426" s="121">
        <v>9</v>
      </c>
      <c r="B426" s="122" t="s">
        <v>30</v>
      </c>
      <c r="C426" s="123">
        <v>175</v>
      </c>
      <c r="D426" s="124">
        <v>44277</v>
      </c>
      <c r="E426" s="125">
        <v>111.7</v>
      </c>
      <c r="F426" s="126">
        <v>3</v>
      </c>
      <c r="G426" s="125">
        <v>111.7</v>
      </c>
      <c r="H426" s="126">
        <v>3</v>
      </c>
      <c r="I426" s="84" t="s">
        <v>1167</v>
      </c>
      <c r="J426" s="84" t="s">
        <v>1168</v>
      </c>
      <c r="K426" s="127">
        <v>3</v>
      </c>
      <c r="L426" s="127">
        <v>3</v>
      </c>
      <c r="M426" s="127">
        <v>3</v>
      </c>
      <c r="N426" s="127">
        <v>0</v>
      </c>
      <c r="O426" s="127">
        <v>3</v>
      </c>
      <c r="P426" s="128">
        <v>111.7</v>
      </c>
      <c r="Q426" s="128">
        <v>111.7</v>
      </c>
      <c r="R426" s="129"/>
      <c r="S426" s="151"/>
    </row>
    <row r="427" spans="1:19" ht="20.25" hidden="1" x14ac:dyDescent="0.25">
      <c r="A427" s="121">
        <v>10</v>
      </c>
      <c r="B427" s="122" t="s">
        <v>31</v>
      </c>
      <c r="C427" s="123">
        <v>238</v>
      </c>
      <c r="D427" s="124">
        <v>43098</v>
      </c>
      <c r="E427" s="125">
        <v>908.8</v>
      </c>
      <c r="F427" s="126">
        <v>65</v>
      </c>
      <c r="G427" s="125">
        <v>908.8</v>
      </c>
      <c r="H427" s="126">
        <v>65</v>
      </c>
      <c r="I427" s="84" t="s">
        <v>1167</v>
      </c>
      <c r="J427" s="84" t="s">
        <v>1168</v>
      </c>
      <c r="K427" s="127">
        <v>65</v>
      </c>
      <c r="L427" s="127">
        <v>65</v>
      </c>
      <c r="M427" s="127">
        <v>26</v>
      </c>
      <c r="N427" s="127">
        <v>15</v>
      </c>
      <c r="O427" s="127">
        <v>11</v>
      </c>
      <c r="P427" s="128">
        <v>908.8</v>
      </c>
      <c r="Q427" s="128">
        <v>908.8</v>
      </c>
      <c r="R427" s="129"/>
      <c r="S427" s="151"/>
    </row>
    <row r="428" spans="1:19" ht="20.25" hidden="1" x14ac:dyDescent="0.25">
      <c r="A428" s="121">
        <v>11</v>
      </c>
      <c r="B428" s="122" t="s">
        <v>32</v>
      </c>
      <c r="C428" s="123">
        <v>239</v>
      </c>
      <c r="D428" s="124">
        <v>43098</v>
      </c>
      <c r="E428" s="125">
        <v>111</v>
      </c>
      <c r="F428" s="126">
        <v>10</v>
      </c>
      <c r="G428" s="125">
        <v>111</v>
      </c>
      <c r="H428" s="126">
        <v>10</v>
      </c>
      <c r="I428" s="84" t="s">
        <v>1167</v>
      </c>
      <c r="J428" s="84" t="s">
        <v>1168</v>
      </c>
      <c r="K428" s="127">
        <v>10</v>
      </c>
      <c r="L428" s="127">
        <v>10</v>
      </c>
      <c r="M428" s="127">
        <v>2</v>
      </c>
      <c r="N428" s="127">
        <v>0</v>
      </c>
      <c r="O428" s="127">
        <v>2</v>
      </c>
      <c r="P428" s="128">
        <v>111</v>
      </c>
      <c r="Q428" s="128">
        <v>111</v>
      </c>
      <c r="R428" s="129"/>
      <c r="S428" s="151"/>
    </row>
    <row r="429" spans="1:19" ht="20.25" hidden="1" x14ac:dyDescent="0.25">
      <c r="A429" s="121">
        <v>12</v>
      </c>
      <c r="B429" s="122" t="s">
        <v>33</v>
      </c>
      <c r="C429" s="123">
        <v>918</v>
      </c>
      <c r="D429" s="124">
        <v>44558</v>
      </c>
      <c r="E429" s="125">
        <v>37.4</v>
      </c>
      <c r="F429" s="126">
        <v>2</v>
      </c>
      <c r="G429" s="125">
        <v>37.4</v>
      </c>
      <c r="H429" s="126">
        <v>2</v>
      </c>
      <c r="I429" s="84" t="s">
        <v>1167</v>
      </c>
      <c r="J429" s="84" t="s">
        <v>1168</v>
      </c>
      <c r="K429" s="127">
        <v>2</v>
      </c>
      <c r="L429" s="127">
        <v>2</v>
      </c>
      <c r="M429" s="127">
        <v>2</v>
      </c>
      <c r="N429" s="127">
        <v>1</v>
      </c>
      <c r="O429" s="127">
        <v>1</v>
      </c>
      <c r="P429" s="128">
        <v>37.4</v>
      </c>
      <c r="Q429" s="128">
        <v>37.4</v>
      </c>
      <c r="R429" s="129"/>
      <c r="S429" s="151"/>
    </row>
    <row r="430" spans="1:19" ht="20.25" hidden="1" x14ac:dyDescent="0.25">
      <c r="A430" s="121">
        <v>13</v>
      </c>
      <c r="B430" s="122" t="s">
        <v>34</v>
      </c>
      <c r="C430" s="123">
        <v>18</v>
      </c>
      <c r="D430" s="124">
        <v>43531</v>
      </c>
      <c r="E430" s="125">
        <v>462.3</v>
      </c>
      <c r="F430" s="126">
        <v>27</v>
      </c>
      <c r="G430" s="125">
        <v>462.3</v>
      </c>
      <c r="H430" s="126">
        <v>27</v>
      </c>
      <c r="I430" s="84" t="s">
        <v>1167</v>
      </c>
      <c r="J430" s="84" t="s">
        <v>1168</v>
      </c>
      <c r="K430" s="127">
        <v>27</v>
      </c>
      <c r="L430" s="127">
        <v>27</v>
      </c>
      <c r="M430" s="127">
        <v>18</v>
      </c>
      <c r="N430" s="127">
        <v>7</v>
      </c>
      <c r="O430" s="127">
        <v>11</v>
      </c>
      <c r="P430" s="128">
        <v>462.3</v>
      </c>
      <c r="Q430" s="128">
        <v>462.3</v>
      </c>
      <c r="R430" s="129"/>
      <c r="S430" s="151"/>
    </row>
    <row r="431" spans="1:19" ht="20.25" hidden="1" x14ac:dyDescent="0.25">
      <c r="A431" s="121">
        <v>14</v>
      </c>
      <c r="B431" s="122" t="s">
        <v>35</v>
      </c>
      <c r="C431" s="123">
        <v>178</v>
      </c>
      <c r="D431" s="124">
        <v>44277</v>
      </c>
      <c r="E431" s="125">
        <v>595.79999999999995</v>
      </c>
      <c r="F431" s="126">
        <v>15</v>
      </c>
      <c r="G431" s="125">
        <v>595.79999999999995</v>
      </c>
      <c r="H431" s="126">
        <v>15</v>
      </c>
      <c r="I431" s="84" t="s">
        <v>1167</v>
      </c>
      <c r="J431" s="84" t="s">
        <v>1168</v>
      </c>
      <c r="K431" s="127">
        <v>15</v>
      </c>
      <c r="L431" s="127">
        <v>15</v>
      </c>
      <c r="M431" s="127">
        <v>15</v>
      </c>
      <c r="N431" s="127">
        <v>1</v>
      </c>
      <c r="O431" s="127">
        <v>14</v>
      </c>
      <c r="P431" s="128">
        <v>595.79999999999995</v>
      </c>
      <c r="Q431" s="128">
        <v>595.79999999999995</v>
      </c>
      <c r="R431" s="129"/>
      <c r="S431" s="151"/>
    </row>
    <row r="432" spans="1:19" ht="20.25" hidden="1" x14ac:dyDescent="0.25">
      <c r="A432" s="121">
        <v>15</v>
      </c>
      <c r="B432" s="122" t="s">
        <v>36</v>
      </c>
      <c r="C432" s="123">
        <v>179</v>
      </c>
      <c r="D432" s="124">
        <v>44277</v>
      </c>
      <c r="E432" s="125">
        <v>407.2</v>
      </c>
      <c r="F432" s="126">
        <v>16</v>
      </c>
      <c r="G432" s="125">
        <v>407.2</v>
      </c>
      <c r="H432" s="126">
        <v>16</v>
      </c>
      <c r="I432" s="84" t="s">
        <v>1167</v>
      </c>
      <c r="J432" s="84" t="s">
        <v>1168</v>
      </c>
      <c r="K432" s="127">
        <v>16</v>
      </c>
      <c r="L432" s="127">
        <v>16</v>
      </c>
      <c r="M432" s="127">
        <v>16</v>
      </c>
      <c r="N432" s="127">
        <v>0</v>
      </c>
      <c r="O432" s="127">
        <v>16</v>
      </c>
      <c r="P432" s="128">
        <v>407.2</v>
      </c>
      <c r="Q432" s="128">
        <v>407.2</v>
      </c>
      <c r="R432" s="129"/>
      <c r="S432" s="151"/>
    </row>
    <row r="433" spans="1:19" ht="20.25" hidden="1" x14ac:dyDescent="0.25">
      <c r="A433" s="121">
        <v>16</v>
      </c>
      <c r="B433" s="122" t="s">
        <v>37</v>
      </c>
      <c r="C433" s="123">
        <v>1111</v>
      </c>
      <c r="D433" s="124">
        <v>43265</v>
      </c>
      <c r="E433" s="125">
        <v>82.8</v>
      </c>
      <c r="F433" s="126">
        <v>9</v>
      </c>
      <c r="G433" s="125">
        <v>82.8</v>
      </c>
      <c r="H433" s="126">
        <v>9</v>
      </c>
      <c r="I433" s="84" t="s">
        <v>1167</v>
      </c>
      <c r="J433" s="84" t="s">
        <v>1168</v>
      </c>
      <c r="K433" s="127">
        <v>9</v>
      </c>
      <c r="L433" s="127">
        <v>9</v>
      </c>
      <c r="M433" s="127">
        <v>2</v>
      </c>
      <c r="N433" s="127">
        <v>1</v>
      </c>
      <c r="O433" s="127">
        <v>1</v>
      </c>
      <c r="P433" s="128">
        <v>82.8</v>
      </c>
      <c r="Q433" s="128">
        <v>82.8</v>
      </c>
      <c r="R433" s="129"/>
      <c r="S433" s="151"/>
    </row>
    <row r="434" spans="1:19" ht="20.25" hidden="1" x14ac:dyDescent="0.25">
      <c r="A434" s="121">
        <v>17</v>
      </c>
      <c r="B434" s="122" t="s">
        <v>38</v>
      </c>
      <c r="C434" s="123">
        <v>304</v>
      </c>
      <c r="D434" s="124">
        <v>42786</v>
      </c>
      <c r="E434" s="125">
        <v>117.2</v>
      </c>
      <c r="F434" s="126">
        <v>7</v>
      </c>
      <c r="G434" s="125">
        <v>117.2</v>
      </c>
      <c r="H434" s="126">
        <v>7</v>
      </c>
      <c r="I434" s="84" t="s">
        <v>1167</v>
      </c>
      <c r="J434" s="84" t="s">
        <v>1168</v>
      </c>
      <c r="K434" s="127">
        <v>7</v>
      </c>
      <c r="L434" s="127">
        <v>7</v>
      </c>
      <c r="M434" s="127">
        <v>4</v>
      </c>
      <c r="N434" s="127">
        <v>4</v>
      </c>
      <c r="O434" s="127">
        <v>0</v>
      </c>
      <c r="P434" s="128">
        <v>117.2</v>
      </c>
      <c r="Q434" s="128">
        <v>117.2</v>
      </c>
      <c r="R434" s="129"/>
      <c r="S434" s="151"/>
    </row>
    <row r="435" spans="1:19" ht="20.25" hidden="1" x14ac:dyDescent="0.25">
      <c r="A435" s="121">
        <v>18</v>
      </c>
      <c r="B435" s="122" t="s">
        <v>39</v>
      </c>
      <c r="C435" s="123">
        <v>777</v>
      </c>
      <c r="D435" s="124">
        <v>44517</v>
      </c>
      <c r="E435" s="125">
        <v>509</v>
      </c>
      <c r="F435" s="126">
        <v>28</v>
      </c>
      <c r="G435" s="125">
        <v>509</v>
      </c>
      <c r="H435" s="126">
        <v>28</v>
      </c>
      <c r="I435" s="84" t="s">
        <v>1167</v>
      </c>
      <c r="J435" s="84" t="s">
        <v>1168</v>
      </c>
      <c r="K435" s="127">
        <v>28</v>
      </c>
      <c r="L435" s="127">
        <v>28</v>
      </c>
      <c r="M435" s="127">
        <v>12</v>
      </c>
      <c r="N435" s="127">
        <v>0</v>
      </c>
      <c r="O435" s="127">
        <v>12</v>
      </c>
      <c r="P435" s="128">
        <v>509</v>
      </c>
      <c r="Q435" s="128">
        <v>509</v>
      </c>
      <c r="R435" s="129"/>
      <c r="S435" s="151"/>
    </row>
    <row r="436" spans="1:19" ht="20.25" hidden="1" x14ac:dyDescent="0.25">
      <c r="A436" s="121">
        <v>19</v>
      </c>
      <c r="B436" s="122" t="s">
        <v>40</v>
      </c>
      <c r="C436" s="123">
        <v>1573</v>
      </c>
      <c r="D436" s="124">
        <v>42957</v>
      </c>
      <c r="E436" s="125">
        <v>259.8</v>
      </c>
      <c r="F436" s="126">
        <v>25</v>
      </c>
      <c r="G436" s="125">
        <v>259.8</v>
      </c>
      <c r="H436" s="126">
        <v>25</v>
      </c>
      <c r="I436" s="84" t="s">
        <v>1167</v>
      </c>
      <c r="J436" s="84" t="s">
        <v>1168</v>
      </c>
      <c r="K436" s="127">
        <v>25</v>
      </c>
      <c r="L436" s="127">
        <v>25</v>
      </c>
      <c r="M436" s="127">
        <v>10</v>
      </c>
      <c r="N436" s="127">
        <v>6</v>
      </c>
      <c r="O436" s="127">
        <v>4</v>
      </c>
      <c r="P436" s="128">
        <v>259.8</v>
      </c>
      <c r="Q436" s="128">
        <v>259.8</v>
      </c>
      <c r="R436" s="129"/>
      <c r="S436" s="151"/>
    </row>
    <row r="437" spans="1:19" ht="20.25" hidden="1" x14ac:dyDescent="0.25">
      <c r="A437" s="121">
        <v>20</v>
      </c>
      <c r="B437" s="122" t="s">
        <v>41</v>
      </c>
      <c r="C437" s="123">
        <v>265</v>
      </c>
      <c r="D437" s="124">
        <v>43608</v>
      </c>
      <c r="E437" s="125">
        <v>334.2</v>
      </c>
      <c r="F437" s="126">
        <v>48</v>
      </c>
      <c r="G437" s="125">
        <v>334.2</v>
      </c>
      <c r="H437" s="126">
        <v>48</v>
      </c>
      <c r="I437" s="84" t="s">
        <v>1167</v>
      </c>
      <c r="J437" s="84" t="s">
        <v>1168</v>
      </c>
      <c r="K437" s="127">
        <v>48</v>
      </c>
      <c r="L437" s="127">
        <v>48</v>
      </c>
      <c r="M437" s="127">
        <v>11</v>
      </c>
      <c r="N437" s="127">
        <v>7</v>
      </c>
      <c r="O437" s="127">
        <v>4</v>
      </c>
      <c r="P437" s="128">
        <v>334.2</v>
      </c>
      <c r="Q437" s="128">
        <v>334.2</v>
      </c>
      <c r="R437" s="129"/>
      <c r="S437" s="151"/>
    </row>
    <row r="438" spans="1:19" s="116" customFormat="1" ht="20.25" hidden="1" customHeight="1" x14ac:dyDescent="0.25">
      <c r="A438" s="209" t="s">
        <v>1188</v>
      </c>
      <c r="B438" s="209"/>
      <c r="C438" s="117"/>
      <c r="D438" s="117"/>
      <c r="E438" s="131">
        <f>SUM(E439:E447)</f>
        <v>6462.49</v>
      </c>
      <c r="F438" s="132">
        <f>SUM(F439:F447)</f>
        <v>524</v>
      </c>
      <c r="G438" s="118">
        <f>SUM(G439:G447)</f>
        <v>6462.49</v>
      </c>
      <c r="H438" s="113">
        <f>SUM(H439:H447)</f>
        <v>524</v>
      </c>
      <c r="I438" s="113"/>
      <c r="J438" s="113"/>
      <c r="K438" s="114">
        <f t="shared" ref="K438:S438" si="32">SUM(K439:K447)</f>
        <v>524</v>
      </c>
      <c r="L438" s="114">
        <f t="shared" si="32"/>
        <v>524</v>
      </c>
      <c r="M438" s="115">
        <v>204</v>
      </c>
      <c r="N438" s="115">
        <v>108</v>
      </c>
      <c r="O438" s="115">
        <v>96</v>
      </c>
      <c r="P438" s="107">
        <f t="shared" si="32"/>
        <v>6462.49</v>
      </c>
      <c r="Q438" s="107">
        <f t="shared" si="32"/>
        <v>6462.49</v>
      </c>
      <c r="R438" s="119">
        <f t="shared" si="32"/>
        <v>0</v>
      </c>
      <c r="S438" s="150">
        <f t="shared" si="32"/>
        <v>0</v>
      </c>
    </row>
    <row r="439" spans="1:19" ht="20.25" hidden="1" x14ac:dyDescent="0.25">
      <c r="A439" s="121">
        <v>1</v>
      </c>
      <c r="B439" s="122" t="s">
        <v>43</v>
      </c>
      <c r="C439" s="123" t="s">
        <v>44</v>
      </c>
      <c r="D439" s="124">
        <v>44546</v>
      </c>
      <c r="E439" s="125">
        <v>1787.64</v>
      </c>
      <c r="F439" s="126">
        <v>84</v>
      </c>
      <c r="G439" s="125">
        <v>1787.64</v>
      </c>
      <c r="H439" s="126">
        <v>84</v>
      </c>
      <c r="I439" s="84" t="s">
        <v>1167</v>
      </c>
      <c r="J439" s="84" t="s">
        <v>1168</v>
      </c>
      <c r="K439" s="127">
        <v>84</v>
      </c>
      <c r="L439" s="127">
        <v>84</v>
      </c>
      <c r="M439" s="127">
        <v>34</v>
      </c>
      <c r="N439" s="127">
        <v>27</v>
      </c>
      <c r="O439" s="127">
        <v>7</v>
      </c>
      <c r="P439" s="128">
        <v>1787.64</v>
      </c>
      <c r="Q439" s="128">
        <v>1787.64</v>
      </c>
      <c r="R439" s="129"/>
      <c r="S439" s="151"/>
    </row>
    <row r="440" spans="1:19" ht="20.25" hidden="1" x14ac:dyDescent="0.25">
      <c r="A440" s="121">
        <v>2</v>
      </c>
      <c r="B440" s="122" t="s">
        <v>45</v>
      </c>
      <c r="C440" s="123" t="s">
        <v>46</v>
      </c>
      <c r="D440" s="124">
        <v>44126</v>
      </c>
      <c r="E440" s="125">
        <v>1059.8</v>
      </c>
      <c r="F440" s="126">
        <v>84</v>
      </c>
      <c r="G440" s="125">
        <v>1059.8</v>
      </c>
      <c r="H440" s="126">
        <v>84</v>
      </c>
      <c r="I440" s="84" t="s">
        <v>1167</v>
      </c>
      <c r="J440" s="84" t="s">
        <v>1168</v>
      </c>
      <c r="K440" s="127">
        <v>84</v>
      </c>
      <c r="L440" s="127">
        <v>84</v>
      </c>
      <c r="M440" s="127">
        <v>33</v>
      </c>
      <c r="N440" s="127">
        <v>12</v>
      </c>
      <c r="O440" s="127">
        <v>21</v>
      </c>
      <c r="P440" s="128">
        <v>1059.8</v>
      </c>
      <c r="Q440" s="128">
        <v>1059.8</v>
      </c>
      <c r="R440" s="129"/>
      <c r="S440" s="151"/>
    </row>
    <row r="441" spans="1:19" ht="20.25" hidden="1" x14ac:dyDescent="0.25">
      <c r="A441" s="121">
        <v>3</v>
      </c>
      <c r="B441" s="122" t="s">
        <v>47</v>
      </c>
      <c r="C441" s="123" t="s">
        <v>48</v>
      </c>
      <c r="D441" s="124">
        <v>44015</v>
      </c>
      <c r="E441" s="125">
        <v>416.05</v>
      </c>
      <c r="F441" s="126">
        <v>28</v>
      </c>
      <c r="G441" s="125">
        <v>416.05</v>
      </c>
      <c r="H441" s="126">
        <v>28</v>
      </c>
      <c r="I441" s="84" t="s">
        <v>1167</v>
      </c>
      <c r="J441" s="84" t="s">
        <v>1168</v>
      </c>
      <c r="K441" s="127">
        <v>28</v>
      </c>
      <c r="L441" s="127">
        <v>28</v>
      </c>
      <c r="M441" s="127">
        <v>11</v>
      </c>
      <c r="N441" s="127">
        <v>7</v>
      </c>
      <c r="O441" s="127">
        <v>4</v>
      </c>
      <c r="P441" s="128">
        <v>416.05</v>
      </c>
      <c r="Q441" s="128">
        <v>416.05</v>
      </c>
      <c r="R441" s="129"/>
      <c r="S441" s="151"/>
    </row>
    <row r="442" spans="1:19" ht="20.25" hidden="1" x14ac:dyDescent="0.25">
      <c r="A442" s="121">
        <v>4</v>
      </c>
      <c r="B442" s="122" t="s">
        <v>49</v>
      </c>
      <c r="C442" s="123" t="s">
        <v>50</v>
      </c>
      <c r="D442" s="124">
        <v>44015</v>
      </c>
      <c r="E442" s="125">
        <v>363.2</v>
      </c>
      <c r="F442" s="126">
        <v>24</v>
      </c>
      <c r="G442" s="125">
        <v>363.2</v>
      </c>
      <c r="H442" s="126">
        <v>24</v>
      </c>
      <c r="I442" s="84" t="s">
        <v>1167</v>
      </c>
      <c r="J442" s="84" t="s">
        <v>1168</v>
      </c>
      <c r="K442" s="127">
        <v>24</v>
      </c>
      <c r="L442" s="127">
        <v>24</v>
      </c>
      <c r="M442" s="127">
        <v>13</v>
      </c>
      <c r="N442" s="127">
        <v>1</v>
      </c>
      <c r="O442" s="127">
        <v>12</v>
      </c>
      <c r="P442" s="128">
        <v>363.2</v>
      </c>
      <c r="Q442" s="128">
        <v>363.2</v>
      </c>
      <c r="R442" s="129"/>
      <c r="S442" s="151"/>
    </row>
    <row r="443" spans="1:19" ht="20.25" hidden="1" x14ac:dyDescent="0.25">
      <c r="A443" s="121">
        <v>5</v>
      </c>
      <c r="B443" s="122" t="s">
        <v>55</v>
      </c>
      <c r="C443" s="123" t="s">
        <v>56</v>
      </c>
      <c r="D443" s="124">
        <v>44015</v>
      </c>
      <c r="E443" s="125">
        <v>1059.7</v>
      </c>
      <c r="F443" s="126">
        <v>72</v>
      </c>
      <c r="G443" s="125">
        <v>1059.7</v>
      </c>
      <c r="H443" s="126">
        <v>72</v>
      </c>
      <c r="I443" s="84" t="s">
        <v>1167</v>
      </c>
      <c r="J443" s="84" t="s">
        <v>1168</v>
      </c>
      <c r="K443" s="127">
        <v>72</v>
      </c>
      <c r="L443" s="127">
        <v>72</v>
      </c>
      <c r="M443" s="127">
        <v>33</v>
      </c>
      <c r="N443" s="127">
        <v>21</v>
      </c>
      <c r="O443" s="127">
        <v>12</v>
      </c>
      <c r="P443" s="128">
        <v>1059.7</v>
      </c>
      <c r="Q443" s="128">
        <v>1059.7</v>
      </c>
      <c r="R443" s="129"/>
      <c r="S443" s="151"/>
    </row>
    <row r="444" spans="1:19" ht="20.25" hidden="1" x14ac:dyDescent="0.25">
      <c r="A444" s="121">
        <v>6</v>
      </c>
      <c r="B444" s="122" t="s">
        <v>57</v>
      </c>
      <c r="C444" s="123" t="s">
        <v>58</v>
      </c>
      <c r="D444" s="124">
        <v>44015</v>
      </c>
      <c r="E444" s="125">
        <v>152.19999999999999</v>
      </c>
      <c r="F444" s="126">
        <v>19</v>
      </c>
      <c r="G444" s="125">
        <v>152.19999999999999</v>
      </c>
      <c r="H444" s="126">
        <v>19</v>
      </c>
      <c r="I444" s="84" t="s">
        <v>1167</v>
      </c>
      <c r="J444" s="84" t="s">
        <v>1168</v>
      </c>
      <c r="K444" s="127">
        <v>19</v>
      </c>
      <c r="L444" s="127">
        <v>19</v>
      </c>
      <c r="M444" s="127">
        <v>6</v>
      </c>
      <c r="N444" s="127">
        <v>1</v>
      </c>
      <c r="O444" s="127">
        <v>5</v>
      </c>
      <c r="P444" s="128">
        <v>152.19999999999999</v>
      </c>
      <c r="Q444" s="128">
        <v>152.19999999999999</v>
      </c>
      <c r="R444" s="129"/>
      <c r="S444" s="151"/>
    </row>
    <row r="445" spans="1:19" ht="20.25" hidden="1" x14ac:dyDescent="0.25">
      <c r="A445" s="121">
        <v>7</v>
      </c>
      <c r="B445" s="122" t="s">
        <v>59</v>
      </c>
      <c r="C445" s="123" t="s">
        <v>60</v>
      </c>
      <c r="D445" s="124">
        <v>44015</v>
      </c>
      <c r="E445" s="125">
        <v>546.6</v>
      </c>
      <c r="F445" s="126">
        <v>82</v>
      </c>
      <c r="G445" s="125">
        <v>546.6</v>
      </c>
      <c r="H445" s="126">
        <v>82</v>
      </c>
      <c r="I445" s="84" t="s">
        <v>1167</v>
      </c>
      <c r="J445" s="84" t="s">
        <v>1168</v>
      </c>
      <c r="K445" s="127">
        <v>82</v>
      </c>
      <c r="L445" s="127">
        <v>82</v>
      </c>
      <c r="M445" s="127">
        <v>27</v>
      </c>
      <c r="N445" s="127">
        <v>10</v>
      </c>
      <c r="O445" s="127">
        <v>17</v>
      </c>
      <c r="P445" s="128">
        <v>546.6</v>
      </c>
      <c r="Q445" s="128">
        <v>546.6</v>
      </c>
      <c r="R445" s="129"/>
      <c r="S445" s="151"/>
    </row>
    <row r="446" spans="1:19" ht="20.25" hidden="1" x14ac:dyDescent="0.25">
      <c r="A446" s="121">
        <v>8</v>
      </c>
      <c r="B446" s="122" t="s">
        <v>61</v>
      </c>
      <c r="C446" s="123" t="s">
        <v>62</v>
      </c>
      <c r="D446" s="124">
        <v>44015</v>
      </c>
      <c r="E446" s="125">
        <v>550.6</v>
      </c>
      <c r="F446" s="126">
        <v>61</v>
      </c>
      <c r="G446" s="125">
        <v>550.6</v>
      </c>
      <c r="H446" s="126">
        <v>61</v>
      </c>
      <c r="I446" s="84" t="s">
        <v>1167</v>
      </c>
      <c r="J446" s="84" t="s">
        <v>1168</v>
      </c>
      <c r="K446" s="127">
        <v>61</v>
      </c>
      <c r="L446" s="127">
        <v>61</v>
      </c>
      <c r="M446" s="127">
        <v>17</v>
      </c>
      <c r="N446" s="127">
        <v>8</v>
      </c>
      <c r="O446" s="127">
        <v>9</v>
      </c>
      <c r="P446" s="128">
        <v>550.6</v>
      </c>
      <c r="Q446" s="128">
        <v>550.6</v>
      </c>
      <c r="R446" s="129"/>
      <c r="S446" s="151"/>
    </row>
    <row r="447" spans="1:19" ht="20.25" hidden="1" x14ac:dyDescent="0.25">
      <c r="A447" s="121">
        <v>9</v>
      </c>
      <c r="B447" s="122" t="s">
        <v>63</v>
      </c>
      <c r="C447" s="123" t="s">
        <v>64</v>
      </c>
      <c r="D447" s="124">
        <v>44015</v>
      </c>
      <c r="E447" s="125">
        <v>526.70000000000005</v>
      </c>
      <c r="F447" s="126">
        <v>70</v>
      </c>
      <c r="G447" s="125">
        <v>526.70000000000005</v>
      </c>
      <c r="H447" s="126">
        <v>70</v>
      </c>
      <c r="I447" s="84" t="s">
        <v>1167</v>
      </c>
      <c r="J447" s="84" t="s">
        <v>1168</v>
      </c>
      <c r="K447" s="127">
        <v>70</v>
      </c>
      <c r="L447" s="127">
        <v>70</v>
      </c>
      <c r="M447" s="127">
        <v>30</v>
      </c>
      <c r="N447" s="127">
        <v>21</v>
      </c>
      <c r="O447" s="127">
        <v>9</v>
      </c>
      <c r="P447" s="128">
        <v>526.70000000000005</v>
      </c>
      <c r="Q447" s="128">
        <v>526.70000000000005</v>
      </c>
      <c r="R447" s="129"/>
      <c r="S447" s="151"/>
    </row>
    <row r="448" spans="1:19" s="116" customFormat="1" ht="20.25" hidden="1" customHeight="1" x14ac:dyDescent="0.25">
      <c r="A448" s="209" t="s">
        <v>1810</v>
      </c>
      <c r="B448" s="209"/>
      <c r="C448" s="117"/>
      <c r="D448" s="117"/>
      <c r="E448" s="131">
        <f>SUM(E449)</f>
        <v>196.1</v>
      </c>
      <c r="F448" s="132">
        <f t="shared" ref="F448:S448" si="33">SUM(F449)</f>
        <v>15</v>
      </c>
      <c r="G448" s="118">
        <f t="shared" si="33"/>
        <v>196.1</v>
      </c>
      <c r="H448" s="113">
        <f t="shared" si="33"/>
        <v>15</v>
      </c>
      <c r="I448" s="113"/>
      <c r="J448" s="113"/>
      <c r="K448" s="114">
        <f t="shared" si="33"/>
        <v>5</v>
      </c>
      <c r="L448" s="114">
        <f t="shared" si="33"/>
        <v>5</v>
      </c>
      <c r="M448" s="115">
        <v>4</v>
      </c>
      <c r="N448" s="115">
        <v>2</v>
      </c>
      <c r="O448" s="115">
        <v>2</v>
      </c>
      <c r="P448" s="107">
        <f t="shared" si="33"/>
        <v>116.5</v>
      </c>
      <c r="Q448" s="107">
        <f t="shared" si="33"/>
        <v>116.5</v>
      </c>
      <c r="R448" s="119">
        <f t="shared" si="33"/>
        <v>0</v>
      </c>
      <c r="S448" s="150">
        <f t="shared" si="33"/>
        <v>0</v>
      </c>
    </row>
    <row r="449" spans="1:19" ht="20.25" hidden="1" x14ac:dyDescent="0.25">
      <c r="A449" s="121">
        <v>1</v>
      </c>
      <c r="B449" s="122" t="s">
        <v>71</v>
      </c>
      <c r="C449" s="123">
        <v>487</v>
      </c>
      <c r="D449" s="124">
        <v>43706</v>
      </c>
      <c r="E449" s="125">
        <v>196.1</v>
      </c>
      <c r="F449" s="126">
        <v>15</v>
      </c>
      <c r="G449" s="125">
        <v>196.1</v>
      </c>
      <c r="H449" s="126">
        <v>15</v>
      </c>
      <c r="I449" s="84" t="s">
        <v>1166</v>
      </c>
      <c r="J449" s="84" t="s">
        <v>1167</v>
      </c>
      <c r="K449" s="127">
        <v>5</v>
      </c>
      <c r="L449" s="127">
        <v>5</v>
      </c>
      <c r="M449" s="127">
        <v>4</v>
      </c>
      <c r="N449" s="127">
        <v>2</v>
      </c>
      <c r="O449" s="127">
        <v>2</v>
      </c>
      <c r="P449" s="128">
        <v>116.5</v>
      </c>
      <c r="Q449" s="128">
        <v>116.5</v>
      </c>
      <c r="R449" s="129"/>
      <c r="S449" s="151"/>
    </row>
    <row r="450" spans="1:19" s="116" customFormat="1" ht="20.25" hidden="1" customHeight="1" x14ac:dyDescent="0.25">
      <c r="A450" s="209" t="s">
        <v>1813</v>
      </c>
      <c r="B450" s="209"/>
      <c r="C450" s="117"/>
      <c r="D450" s="117"/>
      <c r="E450" s="131">
        <f>SUM(E451:E451)</f>
        <v>438.4</v>
      </c>
      <c r="F450" s="132">
        <f>SUM(F451:F451)</f>
        <v>18</v>
      </c>
      <c r="G450" s="118">
        <f>SUM(G451:G451)</f>
        <v>438.4</v>
      </c>
      <c r="H450" s="113">
        <f>SUM(H451:H451)</f>
        <v>18</v>
      </c>
      <c r="I450" s="113"/>
      <c r="J450" s="113"/>
      <c r="K450" s="114">
        <f t="shared" ref="K450:S450" si="34">SUM(K451:K451)</f>
        <v>18</v>
      </c>
      <c r="L450" s="114">
        <f t="shared" si="34"/>
        <v>18</v>
      </c>
      <c r="M450" s="140">
        <v>8</v>
      </c>
      <c r="N450" s="140">
        <v>1</v>
      </c>
      <c r="O450" s="140">
        <v>7</v>
      </c>
      <c r="P450" s="107">
        <f t="shared" si="34"/>
        <v>438.4</v>
      </c>
      <c r="Q450" s="107">
        <f t="shared" si="34"/>
        <v>438.4</v>
      </c>
      <c r="R450" s="119">
        <f t="shared" si="34"/>
        <v>0</v>
      </c>
      <c r="S450" s="150">
        <f t="shared" si="34"/>
        <v>0</v>
      </c>
    </row>
    <row r="451" spans="1:19" ht="20.25" hidden="1" x14ac:dyDescent="0.25">
      <c r="A451" s="121">
        <v>1</v>
      </c>
      <c r="B451" s="122" t="s">
        <v>1900</v>
      </c>
      <c r="C451" s="123">
        <v>1048</v>
      </c>
      <c r="D451" s="124">
        <v>44337</v>
      </c>
      <c r="E451" s="125">
        <v>438.4</v>
      </c>
      <c r="F451" s="126">
        <v>18</v>
      </c>
      <c r="G451" s="125">
        <v>438.4</v>
      </c>
      <c r="H451" s="126">
        <v>18</v>
      </c>
      <c r="I451" s="84" t="s">
        <v>1167</v>
      </c>
      <c r="J451" s="84" t="s">
        <v>1168</v>
      </c>
      <c r="K451" s="127">
        <v>18</v>
      </c>
      <c r="L451" s="127">
        <v>18</v>
      </c>
      <c r="M451" s="141">
        <v>8</v>
      </c>
      <c r="N451" s="141">
        <v>1</v>
      </c>
      <c r="O451" s="141">
        <v>7</v>
      </c>
      <c r="P451" s="128">
        <v>438.4</v>
      </c>
      <c r="Q451" s="128">
        <v>438.4</v>
      </c>
      <c r="R451" s="129"/>
      <c r="S451" s="151"/>
    </row>
    <row r="452" spans="1:19" s="116" customFormat="1" ht="20.25" hidden="1" customHeight="1" x14ac:dyDescent="0.25">
      <c r="A452" s="209" t="s">
        <v>1189</v>
      </c>
      <c r="B452" s="209"/>
      <c r="C452" s="117"/>
      <c r="D452" s="117"/>
      <c r="E452" s="131">
        <f>SUM(E453:E459)</f>
        <v>2474.6999999999998</v>
      </c>
      <c r="F452" s="132">
        <f t="shared" ref="F452:S452" si="35">SUM(F453:F459)</f>
        <v>155</v>
      </c>
      <c r="G452" s="118">
        <f t="shared" si="35"/>
        <v>2474.6999999999998</v>
      </c>
      <c r="H452" s="113">
        <f t="shared" si="35"/>
        <v>155</v>
      </c>
      <c r="I452" s="113"/>
      <c r="J452" s="113"/>
      <c r="K452" s="114">
        <f t="shared" ref="K452:P452" si="36">SUM(K453:K459)</f>
        <v>155</v>
      </c>
      <c r="L452" s="114">
        <f t="shared" si="36"/>
        <v>155</v>
      </c>
      <c r="M452" s="115">
        <v>57</v>
      </c>
      <c r="N452" s="115">
        <v>32</v>
      </c>
      <c r="O452" s="115">
        <v>25</v>
      </c>
      <c r="P452" s="107">
        <f t="shared" si="36"/>
        <v>2474.6999999999998</v>
      </c>
      <c r="Q452" s="107">
        <f t="shared" si="35"/>
        <v>2474.6999999999998</v>
      </c>
      <c r="R452" s="119">
        <f t="shared" si="35"/>
        <v>0</v>
      </c>
      <c r="S452" s="150">
        <f t="shared" si="35"/>
        <v>0</v>
      </c>
    </row>
    <row r="453" spans="1:19" ht="20.25" hidden="1" x14ac:dyDescent="0.25">
      <c r="A453" s="121">
        <v>1</v>
      </c>
      <c r="B453" s="122" t="s">
        <v>143</v>
      </c>
      <c r="C453" s="123">
        <v>275</v>
      </c>
      <c r="D453" s="124">
        <v>42773</v>
      </c>
      <c r="E453" s="125">
        <v>237.3</v>
      </c>
      <c r="F453" s="126">
        <v>14</v>
      </c>
      <c r="G453" s="125">
        <v>237.3</v>
      </c>
      <c r="H453" s="126">
        <v>14</v>
      </c>
      <c r="I453" s="84" t="s">
        <v>1166</v>
      </c>
      <c r="J453" s="84" t="s">
        <v>1167</v>
      </c>
      <c r="K453" s="127">
        <v>14</v>
      </c>
      <c r="L453" s="127">
        <v>14</v>
      </c>
      <c r="M453" s="127">
        <v>4</v>
      </c>
      <c r="N453" s="127">
        <v>0</v>
      </c>
      <c r="O453" s="127">
        <v>4</v>
      </c>
      <c r="P453" s="128">
        <v>237.3</v>
      </c>
      <c r="Q453" s="128">
        <v>237.3</v>
      </c>
      <c r="R453" s="129"/>
      <c r="S453" s="151"/>
    </row>
    <row r="454" spans="1:19" ht="20.25" hidden="1" x14ac:dyDescent="0.25">
      <c r="A454" s="121">
        <v>2</v>
      </c>
      <c r="B454" s="122" t="s">
        <v>144</v>
      </c>
      <c r="C454" s="123">
        <v>2402</v>
      </c>
      <c r="D454" s="124">
        <v>44490</v>
      </c>
      <c r="E454" s="125">
        <v>116.1</v>
      </c>
      <c r="F454" s="126">
        <v>8</v>
      </c>
      <c r="G454" s="125">
        <v>116.1</v>
      </c>
      <c r="H454" s="126">
        <v>8</v>
      </c>
      <c r="I454" s="84" t="s">
        <v>1166</v>
      </c>
      <c r="J454" s="84" t="s">
        <v>1167</v>
      </c>
      <c r="K454" s="127">
        <v>8</v>
      </c>
      <c r="L454" s="127">
        <v>8</v>
      </c>
      <c r="M454" s="127">
        <v>2</v>
      </c>
      <c r="N454" s="127">
        <v>0</v>
      </c>
      <c r="O454" s="127">
        <v>2</v>
      </c>
      <c r="P454" s="128">
        <v>116.1</v>
      </c>
      <c r="Q454" s="128">
        <v>116.1</v>
      </c>
      <c r="R454" s="129"/>
      <c r="S454" s="151"/>
    </row>
    <row r="455" spans="1:19" ht="20.25" hidden="1" x14ac:dyDescent="0.25">
      <c r="A455" s="121">
        <v>3</v>
      </c>
      <c r="B455" s="122" t="s">
        <v>145</v>
      </c>
      <c r="C455" s="123">
        <v>2636</v>
      </c>
      <c r="D455" s="124">
        <v>44524</v>
      </c>
      <c r="E455" s="125">
        <v>850.9</v>
      </c>
      <c r="F455" s="126">
        <v>47</v>
      </c>
      <c r="G455" s="125">
        <v>850.9</v>
      </c>
      <c r="H455" s="126">
        <v>47</v>
      </c>
      <c r="I455" s="84" t="s">
        <v>1166</v>
      </c>
      <c r="J455" s="84" t="s">
        <v>1167</v>
      </c>
      <c r="K455" s="127">
        <v>47</v>
      </c>
      <c r="L455" s="127">
        <v>47</v>
      </c>
      <c r="M455" s="127">
        <v>18</v>
      </c>
      <c r="N455" s="127">
        <v>9</v>
      </c>
      <c r="O455" s="127">
        <v>9</v>
      </c>
      <c r="P455" s="128">
        <v>850.9</v>
      </c>
      <c r="Q455" s="128">
        <v>850.9</v>
      </c>
      <c r="R455" s="129"/>
      <c r="S455" s="151"/>
    </row>
    <row r="456" spans="1:19" ht="20.25" hidden="1" x14ac:dyDescent="0.25">
      <c r="A456" s="121">
        <v>4</v>
      </c>
      <c r="B456" s="122" t="s">
        <v>146</v>
      </c>
      <c r="C456" s="123">
        <v>1822</v>
      </c>
      <c r="D456" s="124">
        <v>42909</v>
      </c>
      <c r="E456" s="125">
        <v>133.19999999999999</v>
      </c>
      <c r="F456" s="126">
        <v>10</v>
      </c>
      <c r="G456" s="125">
        <v>133.19999999999999</v>
      </c>
      <c r="H456" s="126">
        <v>10</v>
      </c>
      <c r="I456" s="84" t="s">
        <v>1166</v>
      </c>
      <c r="J456" s="84" t="s">
        <v>1167</v>
      </c>
      <c r="K456" s="127">
        <v>10</v>
      </c>
      <c r="L456" s="127">
        <v>10</v>
      </c>
      <c r="M456" s="127">
        <v>5</v>
      </c>
      <c r="N456" s="127">
        <v>4</v>
      </c>
      <c r="O456" s="127">
        <v>1</v>
      </c>
      <c r="P456" s="128">
        <v>133.19999999999999</v>
      </c>
      <c r="Q456" s="128">
        <v>133.19999999999999</v>
      </c>
      <c r="R456" s="129"/>
      <c r="S456" s="151"/>
    </row>
    <row r="457" spans="1:19" ht="20.25" hidden="1" x14ac:dyDescent="0.25">
      <c r="A457" s="121">
        <v>5</v>
      </c>
      <c r="B457" s="122" t="s">
        <v>147</v>
      </c>
      <c r="C457" s="123">
        <v>1924</v>
      </c>
      <c r="D457" s="124">
        <v>42916</v>
      </c>
      <c r="E457" s="125">
        <v>386.7</v>
      </c>
      <c r="F457" s="126">
        <v>29</v>
      </c>
      <c r="G457" s="125">
        <v>386.7</v>
      </c>
      <c r="H457" s="126">
        <v>29</v>
      </c>
      <c r="I457" s="84" t="s">
        <v>1166</v>
      </c>
      <c r="J457" s="84" t="s">
        <v>1167</v>
      </c>
      <c r="K457" s="127">
        <v>29</v>
      </c>
      <c r="L457" s="127">
        <v>29</v>
      </c>
      <c r="M457" s="127">
        <v>11</v>
      </c>
      <c r="N457" s="127">
        <v>8</v>
      </c>
      <c r="O457" s="127">
        <v>3</v>
      </c>
      <c r="P457" s="128">
        <v>386.7</v>
      </c>
      <c r="Q457" s="128">
        <v>386.7</v>
      </c>
      <c r="R457" s="129"/>
      <c r="S457" s="151"/>
    </row>
    <row r="458" spans="1:19" ht="20.25" hidden="1" x14ac:dyDescent="0.25">
      <c r="A458" s="121">
        <v>6</v>
      </c>
      <c r="B458" s="122" t="s">
        <v>148</v>
      </c>
      <c r="C458" s="123">
        <v>1331</v>
      </c>
      <c r="D458" s="124">
        <v>43663</v>
      </c>
      <c r="E458" s="125">
        <v>404.9</v>
      </c>
      <c r="F458" s="126">
        <v>22</v>
      </c>
      <c r="G458" s="125">
        <v>404.9</v>
      </c>
      <c r="H458" s="126">
        <v>22</v>
      </c>
      <c r="I458" s="84" t="s">
        <v>1166</v>
      </c>
      <c r="J458" s="84" t="s">
        <v>1167</v>
      </c>
      <c r="K458" s="127">
        <v>22</v>
      </c>
      <c r="L458" s="127">
        <v>22</v>
      </c>
      <c r="M458" s="127">
        <v>8</v>
      </c>
      <c r="N458" s="127">
        <v>5</v>
      </c>
      <c r="O458" s="127">
        <v>3</v>
      </c>
      <c r="P458" s="128">
        <v>404.9</v>
      </c>
      <c r="Q458" s="128">
        <v>404.9</v>
      </c>
      <c r="R458" s="129"/>
      <c r="S458" s="151"/>
    </row>
    <row r="459" spans="1:19" ht="20.25" hidden="1" x14ac:dyDescent="0.25">
      <c r="A459" s="121">
        <v>7</v>
      </c>
      <c r="B459" s="122" t="s">
        <v>149</v>
      </c>
      <c r="C459" s="123">
        <v>3258</v>
      </c>
      <c r="D459" s="124">
        <v>43042</v>
      </c>
      <c r="E459" s="125">
        <v>345.6</v>
      </c>
      <c r="F459" s="126">
        <v>25</v>
      </c>
      <c r="G459" s="125">
        <v>345.6</v>
      </c>
      <c r="H459" s="126">
        <v>25</v>
      </c>
      <c r="I459" s="84" t="s">
        <v>1166</v>
      </c>
      <c r="J459" s="84" t="s">
        <v>1167</v>
      </c>
      <c r="K459" s="127">
        <v>25</v>
      </c>
      <c r="L459" s="127">
        <v>25</v>
      </c>
      <c r="M459" s="127">
        <v>9</v>
      </c>
      <c r="N459" s="127">
        <v>6</v>
      </c>
      <c r="O459" s="127">
        <v>3</v>
      </c>
      <c r="P459" s="128">
        <v>345.6</v>
      </c>
      <c r="Q459" s="128">
        <v>345.6</v>
      </c>
      <c r="R459" s="129"/>
      <c r="S459" s="151"/>
    </row>
    <row r="460" spans="1:19" s="116" customFormat="1" ht="20.25" hidden="1" customHeight="1" x14ac:dyDescent="0.25">
      <c r="A460" s="209" t="s">
        <v>1815</v>
      </c>
      <c r="B460" s="209"/>
      <c r="C460" s="117"/>
      <c r="D460" s="117"/>
      <c r="E460" s="131">
        <f>SUM(E461:E464)</f>
        <v>513.29999999999995</v>
      </c>
      <c r="F460" s="132">
        <f t="shared" ref="F460:S460" si="37">SUM(F461:F464)</f>
        <v>31</v>
      </c>
      <c r="G460" s="118">
        <f t="shared" si="37"/>
        <v>513.29999999999995</v>
      </c>
      <c r="H460" s="113">
        <f t="shared" si="37"/>
        <v>31</v>
      </c>
      <c r="I460" s="113"/>
      <c r="J460" s="113"/>
      <c r="K460" s="114">
        <f t="shared" ref="K460:P460" si="38">SUM(K461:K464)</f>
        <v>31</v>
      </c>
      <c r="L460" s="114">
        <f t="shared" si="38"/>
        <v>31</v>
      </c>
      <c r="M460" s="115">
        <v>14</v>
      </c>
      <c r="N460" s="115">
        <v>7</v>
      </c>
      <c r="O460" s="115">
        <v>7</v>
      </c>
      <c r="P460" s="107">
        <f t="shared" si="38"/>
        <v>513.29999999999995</v>
      </c>
      <c r="Q460" s="107">
        <f t="shared" si="37"/>
        <v>513.29999999999995</v>
      </c>
      <c r="R460" s="119">
        <f t="shared" si="37"/>
        <v>0</v>
      </c>
      <c r="S460" s="150">
        <f t="shared" si="37"/>
        <v>0</v>
      </c>
    </row>
    <row r="461" spans="1:19" ht="20.25" hidden="1" x14ac:dyDescent="0.25">
      <c r="A461" s="121">
        <v>1</v>
      </c>
      <c r="B461" s="122" t="s">
        <v>349</v>
      </c>
      <c r="C461" s="123" t="s">
        <v>350</v>
      </c>
      <c r="D461" s="124">
        <v>42836</v>
      </c>
      <c r="E461" s="125">
        <v>51</v>
      </c>
      <c r="F461" s="126">
        <v>3</v>
      </c>
      <c r="G461" s="125">
        <v>51</v>
      </c>
      <c r="H461" s="126">
        <v>3</v>
      </c>
      <c r="I461" s="84" t="s">
        <v>1167</v>
      </c>
      <c r="J461" s="84" t="s">
        <v>1168</v>
      </c>
      <c r="K461" s="127">
        <v>3</v>
      </c>
      <c r="L461" s="127">
        <v>3</v>
      </c>
      <c r="M461" s="127">
        <v>1</v>
      </c>
      <c r="N461" s="127">
        <v>0</v>
      </c>
      <c r="O461" s="127">
        <v>1</v>
      </c>
      <c r="P461" s="128">
        <v>51</v>
      </c>
      <c r="Q461" s="128">
        <v>51</v>
      </c>
      <c r="R461" s="129"/>
      <c r="S461" s="151"/>
    </row>
    <row r="462" spans="1:19" ht="20.25" hidden="1" x14ac:dyDescent="0.25">
      <c r="A462" s="121">
        <v>2</v>
      </c>
      <c r="B462" s="122" t="s">
        <v>351</v>
      </c>
      <c r="C462" s="123" t="s">
        <v>352</v>
      </c>
      <c r="D462" s="124">
        <v>43872</v>
      </c>
      <c r="E462" s="125">
        <v>223.1</v>
      </c>
      <c r="F462" s="126">
        <v>7</v>
      </c>
      <c r="G462" s="125">
        <v>223.1</v>
      </c>
      <c r="H462" s="126">
        <v>7</v>
      </c>
      <c r="I462" s="84" t="s">
        <v>1167</v>
      </c>
      <c r="J462" s="84" t="s">
        <v>1168</v>
      </c>
      <c r="K462" s="127">
        <v>7</v>
      </c>
      <c r="L462" s="127">
        <v>7</v>
      </c>
      <c r="M462" s="127">
        <v>5</v>
      </c>
      <c r="N462" s="127">
        <v>4</v>
      </c>
      <c r="O462" s="127">
        <v>1</v>
      </c>
      <c r="P462" s="128">
        <v>223.1</v>
      </c>
      <c r="Q462" s="128">
        <v>223.1</v>
      </c>
      <c r="R462" s="129"/>
      <c r="S462" s="151"/>
    </row>
    <row r="463" spans="1:19" ht="20.25" hidden="1" x14ac:dyDescent="0.25">
      <c r="A463" s="121">
        <v>3</v>
      </c>
      <c r="B463" s="122" t="s">
        <v>353</v>
      </c>
      <c r="C463" s="123" t="s">
        <v>354</v>
      </c>
      <c r="D463" s="124">
        <v>43181</v>
      </c>
      <c r="E463" s="125">
        <v>54.7</v>
      </c>
      <c r="F463" s="126">
        <v>6</v>
      </c>
      <c r="G463" s="125">
        <v>54.7</v>
      </c>
      <c r="H463" s="126">
        <v>6</v>
      </c>
      <c r="I463" s="84" t="s">
        <v>1167</v>
      </c>
      <c r="J463" s="84" t="s">
        <v>1168</v>
      </c>
      <c r="K463" s="127">
        <v>6</v>
      </c>
      <c r="L463" s="127">
        <v>6</v>
      </c>
      <c r="M463" s="127">
        <v>3</v>
      </c>
      <c r="N463" s="127">
        <v>1</v>
      </c>
      <c r="O463" s="127">
        <v>2</v>
      </c>
      <c r="P463" s="128">
        <v>54.7</v>
      </c>
      <c r="Q463" s="128">
        <v>54.7</v>
      </c>
      <c r="R463" s="129"/>
      <c r="S463" s="151"/>
    </row>
    <row r="464" spans="1:19" ht="20.25" hidden="1" x14ac:dyDescent="0.25">
      <c r="A464" s="121">
        <v>4</v>
      </c>
      <c r="B464" s="122" t="s">
        <v>357</v>
      </c>
      <c r="C464" s="123" t="s">
        <v>358</v>
      </c>
      <c r="D464" s="124">
        <v>43872</v>
      </c>
      <c r="E464" s="125">
        <v>184.5</v>
      </c>
      <c r="F464" s="126">
        <v>15</v>
      </c>
      <c r="G464" s="125">
        <v>184.5</v>
      </c>
      <c r="H464" s="126">
        <v>15</v>
      </c>
      <c r="I464" s="84" t="s">
        <v>1167</v>
      </c>
      <c r="J464" s="84" t="s">
        <v>1168</v>
      </c>
      <c r="K464" s="127">
        <v>15</v>
      </c>
      <c r="L464" s="127">
        <v>15</v>
      </c>
      <c r="M464" s="127">
        <v>5</v>
      </c>
      <c r="N464" s="127">
        <v>2</v>
      </c>
      <c r="O464" s="127">
        <v>3</v>
      </c>
      <c r="P464" s="128">
        <v>184.5</v>
      </c>
      <c r="Q464" s="128">
        <v>184.5</v>
      </c>
      <c r="R464" s="129"/>
      <c r="S464" s="151"/>
    </row>
    <row r="465" spans="1:19" s="116" customFormat="1" ht="20.25" hidden="1" customHeight="1" x14ac:dyDescent="0.25">
      <c r="A465" s="209" t="s">
        <v>1816</v>
      </c>
      <c r="B465" s="209"/>
      <c r="C465" s="117"/>
      <c r="D465" s="117"/>
      <c r="E465" s="131">
        <f>SUM(E466)</f>
        <v>4986.3999999999996</v>
      </c>
      <c r="F465" s="132">
        <f t="shared" ref="F465:S465" si="39">SUM(F466)</f>
        <v>266</v>
      </c>
      <c r="G465" s="118">
        <f t="shared" si="39"/>
        <v>4986.3999999999996</v>
      </c>
      <c r="H465" s="113">
        <f t="shared" si="39"/>
        <v>266</v>
      </c>
      <c r="I465" s="113"/>
      <c r="J465" s="113"/>
      <c r="K465" s="114">
        <f t="shared" si="39"/>
        <v>266</v>
      </c>
      <c r="L465" s="114">
        <f t="shared" si="39"/>
        <v>266</v>
      </c>
      <c r="M465" s="115">
        <v>74</v>
      </c>
      <c r="N465" s="115">
        <v>62</v>
      </c>
      <c r="O465" s="115">
        <v>12</v>
      </c>
      <c r="P465" s="107">
        <f t="shared" si="39"/>
        <v>4986.3999999999996</v>
      </c>
      <c r="Q465" s="107">
        <f t="shared" si="39"/>
        <v>4986.3999999999996</v>
      </c>
      <c r="R465" s="119">
        <f t="shared" si="39"/>
        <v>0</v>
      </c>
      <c r="S465" s="150">
        <f t="shared" si="39"/>
        <v>0</v>
      </c>
    </row>
    <row r="466" spans="1:19" ht="20.25" hidden="1" x14ac:dyDescent="0.25">
      <c r="A466" s="121">
        <v>1</v>
      </c>
      <c r="B466" s="122" t="s">
        <v>380</v>
      </c>
      <c r="C466" s="123">
        <v>4372</v>
      </c>
      <c r="D466" s="124">
        <v>43787</v>
      </c>
      <c r="E466" s="125">
        <v>4986.3999999999996</v>
      </c>
      <c r="F466" s="126">
        <v>266</v>
      </c>
      <c r="G466" s="125">
        <v>4986.3999999999996</v>
      </c>
      <c r="H466" s="126">
        <v>266</v>
      </c>
      <c r="I466" s="84" t="s">
        <v>1167</v>
      </c>
      <c r="J466" s="84" t="s">
        <v>1168</v>
      </c>
      <c r="K466" s="127">
        <v>266</v>
      </c>
      <c r="L466" s="127">
        <v>266</v>
      </c>
      <c r="M466" s="127">
        <v>74</v>
      </c>
      <c r="N466" s="127">
        <v>62</v>
      </c>
      <c r="O466" s="127">
        <v>12</v>
      </c>
      <c r="P466" s="128">
        <v>4986.3999999999996</v>
      </c>
      <c r="Q466" s="128">
        <v>4986.3999999999996</v>
      </c>
      <c r="R466" s="129"/>
      <c r="S466" s="151"/>
    </row>
    <row r="467" spans="1:19" s="116" customFormat="1" ht="20.25" hidden="1" customHeight="1" x14ac:dyDescent="0.25">
      <c r="A467" s="209" t="s">
        <v>1823</v>
      </c>
      <c r="B467" s="209"/>
      <c r="C467" s="117"/>
      <c r="D467" s="117"/>
      <c r="E467" s="131">
        <f>SUM(E468:E476)</f>
        <v>3907.93</v>
      </c>
      <c r="F467" s="132">
        <f>SUM(F468:F476)</f>
        <v>290</v>
      </c>
      <c r="G467" s="118">
        <f>SUM(G468:G476)</f>
        <v>3907.93</v>
      </c>
      <c r="H467" s="113">
        <f>SUM(H468:H476)</f>
        <v>290</v>
      </c>
      <c r="I467" s="113"/>
      <c r="J467" s="113"/>
      <c r="K467" s="114">
        <f>SUM(K468:K476)</f>
        <v>290</v>
      </c>
      <c r="L467" s="114">
        <f>SUM(L468:L476)</f>
        <v>290</v>
      </c>
      <c r="M467" s="115">
        <v>184</v>
      </c>
      <c r="N467" s="115">
        <v>95</v>
      </c>
      <c r="O467" s="115">
        <v>89</v>
      </c>
      <c r="P467" s="107">
        <f>SUM(P468:P476)</f>
        <v>3907.93</v>
      </c>
      <c r="Q467" s="107">
        <f>SUM(Q468:Q476)</f>
        <v>3907.93</v>
      </c>
      <c r="R467" s="119">
        <f>SUM(R468:R476)</f>
        <v>0</v>
      </c>
      <c r="S467" s="150">
        <f>SUM(S468:S476)</f>
        <v>0</v>
      </c>
    </row>
    <row r="468" spans="1:19" ht="20.25" hidden="1" x14ac:dyDescent="0.25">
      <c r="A468" s="121">
        <v>1</v>
      </c>
      <c r="B468" s="122" t="s">
        <v>848</v>
      </c>
      <c r="C468" s="123" t="s">
        <v>849</v>
      </c>
      <c r="D468" s="124">
        <v>43140</v>
      </c>
      <c r="E468" s="125">
        <v>654.29999999999995</v>
      </c>
      <c r="F468" s="126">
        <v>30</v>
      </c>
      <c r="G468" s="125">
        <v>654.29999999999995</v>
      </c>
      <c r="H468" s="126">
        <v>30</v>
      </c>
      <c r="I468" s="84" t="s">
        <v>1167</v>
      </c>
      <c r="J468" s="84" t="s">
        <v>1168</v>
      </c>
      <c r="K468" s="127">
        <v>30</v>
      </c>
      <c r="L468" s="127">
        <v>30</v>
      </c>
      <c r="M468" s="127">
        <v>14</v>
      </c>
      <c r="N468" s="127">
        <v>14</v>
      </c>
      <c r="O468" s="127">
        <v>0</v>
      </c>
      <c r="P468" s="128">
        <v>654.29999999999995</v>
      </c>
      <c r="Q468" s="128">
        <v>654.29999999999995</v>
      </c>
      <c r="R468" s="129"/>
      <c r="S468" s="151"/>
    </row>
    <row r="469" spans="1:19" ht="20.25" hidden="1" x14ac:dyDescent="0.25">
      <c r="A469" s="121">
        <v>2</v>
      </c>
      <c r="B469" s="122" t="s">
        <v>854</v>
      </c>
      <c r="C469" s="123" t="s">
        <v>841</v>
      </c>
      <c r="D469" s="124">
        <v>43460</v>
      </c>
      <c r="E469" s="125">
        <v>433.12</v>
      </c>
      <c r="F469" s="126">
        <v>22</v>
      </c>
      <c r="G469" s="125">
        <v>433.12</v>
      </c>
      <c r="H469" s="126">
        <v>22</v>
      </c>
      <c r="I469" s="84" t="s">
        <v>1167</v>
      </c>
      <c r="J469" s="84" t="s">
        <v>1168</v>
      </c>
      <c r="K469" s="127">
        <v>22</v>
      </c>
      <c r="L469" s="127">
        <v>22</v>
      </c>
      <c r="M469" s="127">
        <v>10</v>
      </c>
      <c r="N469" s="127">
        <v>8</v>
      </c>
      <c r="O469" s="127">
        <v>2</v>
      </c>
      <c r="P469" s="128">
        <v>433.12</v>
      </c>
      <c r="Q469" s="128">
        <v>433.12</v>
      </c>
      <c r="R469" s="129"/>
      <c r="S469" s="151"/>
    </row>
    <row r="470" spans="1:19" ht="20.25" hidden="1" x14ac:dyDescent="0.25">
      <c r="A470" s="121">
        <v>3</v>
      </c>
      <c r="B470" s="122" t="s">
        <v>855</v>
      </c>
      <c r="C470" s="123" t="s">
        <v>839</v>
      </c>
      <c r="D470" s="124">
        <v>43140</v>
      </c>
      <c r="E470" s="125">
        <v>212.4</v>
      </c>
      <c r="F470" s="126">
        <v>11</v>
      </c>
      <c r="G470" s="125">
        <v>212.4</v>
      </c>
      <c r="H470" s="126">
        <v>11</v>
      </c>
      <c r="I470" s="84" t="s">
        <v>1167</v>
      </c>
      <c r="J470" s="84" t="s">
        <v>1168</v>
      </c>
      <c r="K470" s="127">
        <v>11</v>
      </c>
      <c r="L470" s="127">
        <v>11</v>
      </c>
      <c r="M470" s="127">
        <v>8</v>
      </c>
      <c r="N470" s="127">
        <v>6</v>
      </c>
      <c r="O470" s="127">
        <v>2</v>
      </c>
      <c r="P470" s="128">
        <v>212.4</v>
      </c>
      <c r="Q470" s="128">
        <v>212.4</v>
      </c>
      <c r="R470" s="129"/>
      <c r="S470" s="151"/>
    </row>
    <row r="471" spans="1:19" ht="20.25" hidden="1" x14ac:dyDescent="0.25">
      <c r="A471" s="121">
        <v>4</v>
      </c>
      <c r="B471" s="122" t="s">
        <v>856</v>
      </c>
      <c r="C471" s="123" t="s">
        <v>839</v>
      </c>
      <c r="D471" s="124">
        <v>43140</v>
      </c>
      <c r="E471" s="125">
        <v>261.94</v>
      </c>
      <c r="F471" s="126">
        <v>22</v>
      </c>
      <c r="G471" s="125">
        <v>261.94</v>
      </c>
      <c r="H471" s="126">
        <v>22</v>
      </c>
      <c r="I471" s="84" t="s">
        <v>1167</v>
      </c>
      <c r="J471" s="84" t="s">
        <v>1168</v>
      </c>
      <c r="K471" s="127">
        <v>22</v>
      </c>
      <c r="L471" s="127">
        <v>22</v>
      </c>
      <c r="M471" s="127">
        <v>8</v>
      </c>
      <c r="N471" s="127">
        <v>3</v>
      </c>
      <c r="O471" s="127">
        <v>5</v>
      </c>
      <c r="P471" s="128">
        <v>261.94</v>
      </c>
      <c r="Q471" s="128">
        <v>261.94</v>
      </c>
      <c r="R471" s="129"/>
      <c r="S471" s="151"/>
    </row>
    <row r="472" spans="1:19" ht="20.25" hidden="1" x14ac:dyDescent="0.25">
      <c r="A472" s="121">
        <v>5</v>
      </c>
      <c r="B472" s="122" t="s">
        <v>857</v>
      </c>
      <c r="C472" s="123" t="s">
        <v>858</v>
      </c>
      <c r="D472" s="124">
        <v>43425</v>
      </c>
      <c r="E472" s="125">
        <v>111.9</v>
      </c>
      <c r="F472" s="126">
        <v>17</v>
      </c>
      <c r="G472" s="125">
        <v>111.9</v>
      </c>
      <c r="H472" s="126">
        <v>17</v>
      </c>
      <c r="I472" s="84" t="s">
        <v>1167</v>
      </c>
      <c r="J472" s="84" t="s">
        <v>1168</v>
      </c>
      <c r="K472" s="127">
        <v>17</v>
      </c>
      <c r="L472" s="127">
        <v>17</v>
      </c>
      <c r="M472" s="127">
        <v>3</v>
      </c>
      <c r="N472" s="127">
        <v>1</v>
      </c>
      <c r="O472" s="127">
        <v>2</v>
      </c>
      <c r="P472" s="128">
        <v>111.9</v>
      </c>
      <c r="Q472" s="128">
        <v>111.9</v>
      </c>
      <c r="R472" s="129"/>
      <c r="S472" s="151"/>
    </row>
    <row r="473" spans="1:19" ht="20.25" hidden="1" x14ac:dyDescent="0.25">
      <c r="A473" s="121">
        <v>6</v>
      </c>
      <c r="B473" s="122" t="s">
        <v>867</v>
      </c>
      <c r="C473" s="123" t="s">
        <v>841</v>
      </c>
      <c r="D473" s="124">
        <v>43460</v>
      </c>
      <c r="E473" s="125">
        <v>494.49</v>
      </c>
      <c r="F473" s="126">
        <v>41</v>
      </c>
      <c r="G473" s="125">
        <v>494.49</v>
      </c>
      <c r="H473" s="126">
        <v>41</v>
      </c>
      <c r="I473" s="84" t="s">
        <v>1167</v>
      </c>
      <c r="J473" s="84" t="s">
        <v>1168</v>
      </c>
      <c r="K473" s="127">
        <v>41</v>
      </c>
      <c r="L473" s="127">
        <v>41</v>
      </c>
      <c r="M473" s="127">
        <v>18</v>
      </c>
      <c r="N473" s="127">
        <v>16</v>
      </c>
      <c r="O473" s="127">
        <v>2</v>
      </c>
      <c r="P473" s="128">
        <v>494.49</v>
      </c>
      <c r="Q473" s="128">
        <v>494.49</v>
      </c>
      <c r="R473" s="129"/>
      <c r="S473" s="151"/>
    </row>
    <row r="474" spans="1:19" ht="20.25" hidden="1" x14ac:dyDescent="0.25">
      <c r="A474" s="121">
        <v>7</v>
      </c>
      <c r="B474" s="122" t="s">
        <v>869</v>
      </c>
      <c r="C474" s="123" t="s">
        <v>851</v>
      </c>
      <c r="D474" s="124">
        <v>44039</v>
      </c>
      <c r="E474" s="125">
        <v>401.48</v>
      </c>
      <c r="F474" s="126">
        <v>23</v>
      </c>
      <c r="G474" s="125">
        <v>401.48</v>
      </c>
      <c r="H474" s="126">
        <v>23</v>
      </c>
      <c r="I474" s="84" t="s">
        <v>1167</v>
      </c>
      <c r="J474" s="84" t="s">
        <v>1168</v>
      </c>
      <c r="K474" s="127">
        <v>23</v>
      </c>
      <c r="L474" s="127">
        <v>23</v>
      </c>
      <c r="M474" s="127">
        <v>10</v>
      </c>
      <c r="N474" s="127">
        <v>6</v>
      </c>
      <c r="O474" s="127">
        <v>4</v>
      </c>
      <c r="P474" s="128">
        <v>401.48</v>
      </c>
      <c r="Q474" s="128">
        <v>401.48</v>
      </c>
      <c r="R474" s="129"/>
      <c r="S474" s="151"/>
    </row>
    <row r="475" spans="1:19" ht="20.25" hidden="1" x14ac:dyDescent="0.25">
      <c r="A475" s="121">
        <v>8</v>
      </c>
      <c r="B475" s="122" t="s">
        <v>870</v>
      </c>
      <c r="C475" s="123">
        <v>12</v>
      </c>
      <c r="D475" s="124">
        <v>42775</v>
      </c>
      <c r="E475" s="125">
        <v>307.5</v>
      </c>
      <c r="F475" s="126">
        <v>25</v>
      </c>
      <c r="G475" s="125">
        <v>307.5</v>
      </c>
      <c r="H475" s="126">
        <v>25</v>
      </c>
      <c r="I475" s="84" t="s">
        <v>1167</v>
      </c>
      <c r="J475" s="84" t="s">
        <v>1168</v>
      </c>
      <c r="K475" s="127">
        <v>25</v>
      </c>
      <c r="L475" s="127">
        <v>25</v>
      </c>
      <c r="M475" s="127">
        <v>9</v>
      </c>
      <c r="N475" s="127">
        <v>7</v>
      </c>
      <c r="O475" s="127">
        <v>2</v>
      </c>
      <c r="P475" s="128">
        <v>307.5</v>
      </c>
      <c r="Q475" s="128">
        <v>307.5</v>
      </c>
      <c r="R475" s="129"/>
      <c r="S475" s="151"/>
    </row>
    <row r="476" spans="1:19" ht="20.25" hidden="1" x14ac:dyDescent="0.25">
      <c r="A476" s="121">
        <v>9</v>
      </c>
      <c r="B476" s="122" t="s">
        <v>871</v>
      </c>
      <c r="C476" s="123" t="s">
        <v>1183</v>
      </c>
      <c r="D476" s="124">
        <v>44217</v>
      </c>
      <c r="E476" s="125">
        <v>1030.8</v>
      </c>
      <c r="F476" s="126">
        <v>99</v>
      </c>
      <c r="G476" s="125">
        <v>1030.8</v>
      </c>
      <c r="H476" s="126">
        <v>99</v>
      </c>
      <c r="I476" s="84" t="s">
        <v>1167</v>
      </c>
      <c r="J476" s="84" t="s">
        <v>1168</v>
      </c>
      <c r="K476" s="127">
        <v>99</v>
      </c>
      <c r="L476" s="127">
        <v>99</v>
      </c>
      <c r="M476" s="127">
        <v>51</v>
      </c>
      <c r="N476" s="127">
        <v>18</v>
      </c>
      <c r="O476" s="127">
        <v>33</v>
      </c>
      <c r="P476" s="128">
        <v>1030.8</v>
      </c>
      <c r="Q476" s="128">
        <v>1030.8</v>
      </c>
      <c r="R476" s="129"/>
      <c r="S476" s="151"/>
    </row>
    <row r="477" spans="1:19" s="116" customFormat="1" ht="20.25" hidden="1" customHeight="1" x14ac:dyDescent="0.25">
      <c r="A477" s="209" t="s">
        <v>1825</v>
      </c>
      <c r="B477" s="209"/>
      <c r="C477" s="117"/>
      <c r="D477" s="117"/>
      <c r="E477" s="131">
        <f>SUM(E478:E485)</f>
        <v>868.29</v>
      </c>
      <c r="F477" s="132">
        <f t="shared" ref="F477:S477" si="40">SUM(F478:F485)</f>
        <v>61</v>
      </c>
      <c r="G477" s="118">
        <f t="shared" si="40"/>
        <v>931.29</v>
      </c>
      <c r="H477" s="113">
        <f t="shared" si="40"/>
        <v>64</v>
      </c>
      <c r="I477" s="113"/>
      <c r="J477" s="113"/>
      <c r="K477" s="114">
        <f t="shared" ref="K477:P477" si="41">SUM(K478:K485)</f>
        <v>65</v>
      </c>
      <c r="L477" s="114">
        <f t="shared" si="41"/>
        <v>65</v>
      </c>
      <c r="M477" s="115">
        <v>19</v>
      </c>
      <c r="N477" s="115">
        <v>17</v>
      </c>
      <c r="O477" s="115">
        <v>2</v>
      </c>
      <c r="P477" s="107">
        <f t="shared" si="41"/>
        <v>931.29</v>
      </c>
      <c r="Q477" s="107">
        <f t="shared" si="40"/>
        <v>931.29</v>
      </c>
      <c r="R477" s="119">
        <f t="shared" si="40"/>
        <v>0</v>
      </c>
      <c r="S477" s="150">
        <f t="shared" si="40"/>
        <v>0</v>
      </c>
    </row>
    <row r="478" spans="1:19" ht="20.25" hidden="1" x14ac:dyDescent="0.25">
      <c r="A478" s="121">
        <v>1</v>
      </c>
      <c r="B478" s="122" t="s">
        <v>474</v>
      </c>
      <c r="C478" s="123" t="s">
        <v>475</v>
      </c>
      <c r="D478" s="124">
        <v>44242</v>
      </c>
      <c r="E478" s="125">
        <v>85.9</v>
      </c>
      <c r="F478" s="126">
        <v>8</v>
      </c>
      <c r="G478" s="125">
        <v>85.9</v>
      </c>
      <c r="H478" s="126">
        <v>8</v>
      </c>
      <c r="I478" s="84" t="s">
        <v>1166</v>
      </c>
      <c r="J478" s="84" t="s">
        <v>1167</v>
      </c>
      <c r="K478" s="127">
        <v>8</v>
      </c>
      <c r="L478" s="127">
        <v>8</v>
      </c>
      <c r="M478" s="127">
        <v>2</v>
      </c>
      <c r="N478" s="127">
        <v>1</v>
      </c>
      <c r="O478" s="127">
        <v>1</v>
      </c>
      <c r="P478" s="128">
        <v>85.9</v>
      </c>
      <c r="Q478" s="128">
        <v>85.9</v>
      </c>
      <c r="R478" s="129"/>
      <c r="S478" s="151"/>
    </row>
    <row r="479" spans="1:19" ht="20.25" hidden="1" x14ac:dyDescent="0.25">
      <c r="A479" s="121">
        <v>2</v>
      </c>
      <c r="B479" s="122" t="s">
        <v>484</v>
      </c>
      <c r="C479" s="123" t="s">
        <v>485</v>
      </c>
      <c r="D479" s="124">
        <v>44242</v>
      </c>
      <c r="E479" s="125">
        <v>116.16</v>
      </c>
      <c r="F479" s="126">
        <v>9</v>
      </c>
      <c r="G479" s="125">
        <v>116.16</v>
      </c>
      <c r="H479" s="126">
        <v>9</v>
      </c>
      <c r="I479" s="84" t="s">
        <v>1166</v>
      </c>
      <c r="J479" s="84" t="s">
        <v>1167</v>
      </c>
      <c r="K479" s="127">
        <v>9</v>
      </c>
      <c r="L479" s="127">
        <v>9</v>
      </c>
      <c r="M479" s="127">
        <v>3</v>
      </c>
      <c r="N479" s="127">
        <v>3</v>
      </c>
      <c r="O479" s="127">
        <v>0</v>
      </c>
      <c r="P479" s="128">
        <v>116.16</v>
      </c>
      <c r="Q479" s="128">
        <v>116.16</v>
      </c>
      <c r="R479" s="129"/>
      <c r="S479" s="151"/>
    </row>
    <row r="480" spans="1:19" ht="20.25" hidden="1" x14ac:dyDescent="0.25">
      <c r="A480" s="121">
        <v>3</v>
      </c>
      <c r="B480" s="122" t="s">
        <v>500</v>
      </c>
      <c r="C480" s="123">
        <v>386</v>
      </c>
      <c r="D480" s="124">
        <v>42800</v>
      </c>
      <c r="E480" s="125">
        <v>0</v>
      </c>
      <c r="F480" s="126">
        <v>0</v>
      </c>
      <c r="G480" s="125">
        <v>63</v>
      </c>
      <c r="H480" s="126">
        <v>3</v>
      </c>
      <c r="I480" s="84" t="s">
        <v>1166</v>
      </c>
      <c r="J480" s="84" t="s">
        <v>1167</v>
      </c>
      <c r="K480" s="127">
        <v>3</v>
      </c>
      <c r="L480" s="127">
        <v>3</v>
      </c>
      <c r="M480" s="127">
        <v>1</v>
      </c>
      <c r="N480" s="127">
        <v>1</v>
      </c>
      <c r="O480" s="127">
        <v>0</v>
      </c>
      <c r="P480" s="128">
        <v>63</v>
      </c>
      <c r="Q480" s="128">
        <v>63</v>
      </c>
      <c r="R480" s="129"/>
      <c r="S480" s="151"/>
    </row>
    <row r="481" spans="1:19" ht="20.25" hidden="1" x14ac:dyDescent="0.25">
      <c r="A481" s="121">
        <v>4</v>
      </c>
      <c r="B481" s="122" t="s">
        <v>501</v>
      </c>
      <c r="C481" s="123" t="s">
        <v>502</v>
      </c>
      <c r="D481" s="124">
        <v>44242</v>
      </c>
      <c r="E481" s="125">
        <v>271.8</v>
      </c>
      <c r="F481" s="126">
        <v>17</v>
      </c>
      <c r="G481" s="125">
        <v>271.8</v>
      </c>
      <c r="H481" s="126">
        <v>17</v>
      </c>
      <c r="I481" s="84" t="s">
        <v>1166</v>
      </c>
      <c r="J481" s="84" t="s">
        <v>1167</v>
      </c>
      <c r="K481" s="127">
        <v>17</v>
      </c>
      <c r="L481" s="127">
        <v>17</v>
      </c>
      <c r="M481" s="127">
        <v>4</v>
      </c>
      <c r="N481" s="127">
        <v>4</v>
      </c>
      <c r="O481" s="127">
        <v>0</v>
      </c>
      <c r="P481" s="128">
        <v>271.8</v>
      </c>
      <c r="Q481" s="128">
        <v>271.8</v>
      </c>
      <c r="R481" s="129"/>
      <c r="S481" s="151"/>
    </row>
    <row r="482" spans="1:19" ht="20.25" hidden="1" x14ac:dyDescent="0.25">
      <c r="A482" s="121">
        <v>5</v>
      </c>
      <c r="B482" s="122" t="s">
        <v>503</v>
      </c>
      <c r="C482" s="123">
        <v>317</v>
      </c>
      <c r="D482" s="124">
        <v>42795</v>
      </c>
      <c r="E482" s="125">
        <v>38.06</v>
      </c>
      <c r="F482" s="126">
        <v>0</v>
      </c>
      <c r="G482" s="125">
        <v>38.06</v>
      </c>
      <c r="H482" s="126">
        <v>0</v>
      </c>
      <c r="I482" s="84" t="s">
        <v>1166</v>
      </c>
      <c r="J482" s="84" t="s">
        <v>1167</v>
      </c>
      <c r="K482" s="127">
        <v>1</v>
      </c>
      <c r="L482" s="127">
        <v>1</v>
      </c>
      <c r="M482" s="127">
        <v>1</v>
      </c>
      <c r="N482" s="127">
        <v>1</v>
      </c>
      <c r="O482" s="127">
        <v>0</v>
      </c>
      <c r="P482" s="128">
        <v>38.06</v>
      </c>
      <c r="Q482" s="128">
        <v>38.06</v>
      </c>
      <c r="R482" s="129"/>
      <c r="S482" s="151"/>
    </row>
    <row r="483" spans="1:19" ht="20.25" hidden="1" x14ac:dyDescent="0.25">
      <c r="A483" s="121">
        <v>6</v>
      </c>
      <c r="B483" s="122" t="s">
        <v>504</v>
      </c>
      <c r="C483" s="123">
        <v>398</v>
      </c>
      <c r="D483" s="124">
        <v>43500</v>
      </c>
      <c r="E483" s="125">
        <v>42.2</v>
      </c>
      <c r="F483" s="126">
        <v>1</v>
      </c>
      <c r="G483" s="125">
        <v>42.2</v>
      </c>
      <c r="H483" s="126">
        <v>1</v>
      </c>
      <c r="I483" s="84" t="s">
        <v>1166</v>
      </c>
      <c r="J483" s="84" t="s">
        <v>1167</v>
      </c>
      <c r="K483" s="127">
        <v>1</v>
      </c>
      <c r="L483" s="127">
        <v>1</v>
      </c>
      <c r="M483" s="127">
        <v>1</v>
      </c>
      <c r="N483" s="127">
        <v>1</v>
      </c>
      <c r="O483" s="127">
        <v>0</v>
      </c>
      <c r="P483" s="128">
        <v>42.2</v>
      </c>
      <c r="Q483" s="128">
        <v>42.2</v>
      </c>
      <c r="R483" s="129"/>
      <c r="S483" s="151"/>
    </row>
    <row r="484" spans="1:19" ht="20.25" hidden="1" x14ac:dyDescent="0.25">
      <c r="A484" s="121">
        <v>7</v>
      </c>
      <c r="B484" s="122" t="s">
        <v>505</v>
      </c>
      <c r="C484" s="123" t="s">
        <v>506</v>
      </c>
      <c r="D484" s="124">
        <v>44242</v>
      </c>
      <c r="E484" s="125">
        <v>67.37</v>
      </c>
      <c r="F484" s="126">
        <v>7</v>
      </c>
      <c r="G484" s="125">
        <v>67.37</v>
      </c>
      <c r="H484" s="126">
        <v>7</v>
      </c>
      <c r="I484" s="84" t="s">
        <v>1166</v>
      </c>
      <c r="J484" s="84" t="s">
        <v>1167</v>
      </c>
      <c r="K484" s="127">
        <v>7</v>
      </c>
      <c r="L484" s="127">
        <v>7</v>
      </c>
      <c r="M484" s="127">
        <v>2</v>
      </c>
      <c r="N484" s="127">
        <v>1</v>
      </c>
      <c r="O484" s="127">
        <v>1</v>
      </c>
      <c r="P484" s="128">
        <v>67.37</v>
      </c>
      <c r="Q484" s="128">
        <v>67.37</v>
      </c>
      <c r="R484" s="129"/>
      <c r="S484" s="151"/>
    </row>
    <row r="485" spans="1:19" ht="20.25" hidden="1" x14ac:dyDescent="0.25">
      <c r="A485" s="121">
        <v>8</v>
      </c>
      <c r="B485" s="122" t="s">
        <v>527</v>
      </c>
      <c r="C485" s="123">
        <v>160</v>
      </c>
      <c r="D485" s="124">
        <v>43137</v>
      </c>
      <c r="E485" s="125">
        <v>246.8</v>
      </c>
      <c r="F485" s="126">
        <v>19</v>
      </c>
      <c r="G485" s="125">
        <v>246.8</v>
      </c>
      <c r="H485" s="126">
        <v>19</v>
      </c>
      <c r="I485" s="84" t="s">
        <v>1166</v>
      </c>
      <c r="J485" s="84" t="s">
        <v>1167</v>
      </c>
      <c r="K485" s="127">
        <v>19</v>
      </c>
      <c r="L485" s="127">
        <v>19</v>
      </c>
      <c r="M485" s="127">
        <v>5</v>
      </c>
      <c r="N485" s="127">
        <v>5</v>
      </c>
      <c r="O485" s="127">
        <v>0</v>
      </c>
      <c r="P485" s="128">
        <v>246.8</v>
      </c>
      <c r="Q485" s="128">
        <v>246.8</v>
      </c>
      <c r="R485" s="129"/>
      <c r="S485" s="151"/>
    </row>
    <row r="486" spans="1:19" s="116" customFormat="1" ht="20.25" hidden="1" customHeight="1" x14ac:dyDescent="0.25">
      <c r="A486" s="209" t="s">
        <v>1190</v>
      </c>
      <c r="B486" s="209"/>
      <c r="C486" s="117"/>
      <c r="D486" s="117"/>
      <c r="E486" s="131">
        <f>SUM(E487:E496)</f>
        <v>2235.8000000000002</v>
      </c>
      <c r="F486" s="132">
        <f t="shared" ref="F486:S486" si="42">SUM(F487:F496)</f>
        <v>117</v>
      </c>
      <c r="G486" s="118">
        <f t="shared" si="42"/>
        <v>2235.8000000000002</v>
      </c>
      <c r="H486" s="113">
        <f t="shared" si="42"/>
        <v>117</v>
      </c>
      <c r="I486" s="113"/>
      <c r="J486" s="113"/>
      <c r="K486" s="114">
        <f t="shared" ref="K486:P486" si="43">SUM(K487:K496)</f>
        <v>117</v>
      </c>
      <c r="L486" s="114">
        <f t="shared" si="43"/>
        <v>117</v>
      </c>
      <c r="M486" s="115">
        <v>53</v>
      </c>
      <c r="N486" s="115">
        <v>37</v>
      </c>
      <c r="O486" s="115">
        <v>16</v>
      </c>
      <c r="P486" s="107">
        <f t="shared" si="43"/>
        <v>2235.8000000000002</v>
      </c>
      <c r="Q486" s="107">
        <f t="shared" si="42"/>
        <v>2235.8000000000002</v>
      </c>
      <c r="R486" s="119">
        <f t="shared" si="42"/>
        <v>0</v>
      </c>
      <c r="S486" s="150">
        <f t="shared" si="42"/>
        <v>0</v>
      </c>
    </row>
    <row r="487" spans="1:19" ht="20.25" hidden="1" x14ac:dyDescent="0.25">
      <c r="A487" s="121">
        <v>1</v>
      </c>
      <c r="B487" s="122" t="s">
        <v>722</v>
      </c>
      <c r="C487" s="123">
        <v>2969</v>
      </c>
      <c r="D487" s="124">
        <v>44148</v>
      </c>
      <c r="E487" s="125">
        <v>185</v>
      </c>
      <c r="F487" s="126">
        <v>12</v>
      </c>
      <c r="G487" s="125">
        <v>185</v>
      </c>
      <c r="H487" s="126">
        <v>12</v>
      </c>
      <c r="I487" s="84" t="s">
        <v>1167</v>
      </c>
      <c r="J487" s="84" t="s">
        <v>1168</v>
      </c>
      <c r="K487" s="127">
        <v>12</v>
      </c>
      <c r="L487" s="127">
        <v>12</v>
      </c>
      <c r="M487" s="127">
        <v>4</v>
      </c>
      <c r="N487" s="127">
        <v>3</v>
      </c>
      <c r="O487" s="127">
        <v>1</v>
      </c>
      <c r="P487" s="128">
        <v>185</v>
      </c>
      <c r="Q487" s="128">
        <v>185</v>
      </c>
      <c r="R487" s="129"/>
      <c r="S487" s="151"/>
    </row>
    <row r="488" spans="1:19" ht="20.25" hidden="1" x14ac:dyDescent="0.25">
      <c r="A488" s="121">
        <v>2</v>
      </c>
      <c r="B488" s="122" t="s">
        <v>723</v>
      </c>
      <c r="C488" s="123">
        <v>2278</v>
      </c>
      <c r="D488" s="124">
        <v>44090</v>
      </c>
      <c r="E488" s="125">
        <v>75.900000000000006</v>
      </c>
      <c r="F488" s="126">
        <v>9</v>
      </c>
      <c r="G488" s="125">
        <v>75.900000000000006</v>
      </c>
      <c r="H488" s="126">
        <v>9</v>
      </c>
      <c r="I488" s="84" t="s">
        <v>1167</v>
      </c>
      <c r="J488" s="84" t="s">
        <v>1168</v>
      </c>
      <c r="K488" s="127">
        <v>9</v>
      </c>
      <c r="L488" s="127">
        <v>9</v>
      </c>
      <c r="M488" s="127">
        <v>3</v>
      </c>
      <c r="N488" s="127">
        <v>3</v>
      </c>
      <c r="O488" s="127">
        <v>0</v>
      </c>
      <c r="P488" s="128">
        <v>75.900000000000006</v>
      </c>
      <c r="Q488" s="128">
        <v>75.900000000000006</v>
      </c>
      <c r="R488" s="129"/>
      <c r="S488" s="151"/>
    </row>
    <row r="489" spans="1:19" ht="20.25" hidden="1" x14ac:dyDescent="0.25">
      <c r="A489" s="121">
        <v>3</v>
      </c>
      <c r="B489" s="122" t="s">
        <v>724</v>
      </c>
      <c r="C489" s="123">
        <v>3788</v>
      </c>
      <c r="D489" s="124">
        <v>43794</v>
      </c>
      <c r="E489" s="125">
        <v>252.8</v>
      </c>
      <c r="F489" s="126">
        <v>8</v>
      </c>
      <c r="G489" s="125">
        <v>252.8</v>
      </c>
      <c r="H489" s="126">
        <v>8</v>
      </c>
      <c r="I489" s="84" t="s">
        <v>1167</v>
      </c>
      <c r="J489" s="84" t="s">
        <v>1168</v>
      </c>
      <c r="K489" s="127">
        <v>8</v>
      </c>
      <c r="L489" s="127">
        <v>8</v>
      </c>
      <c r="M489" s="127">
        <v>5</v>
      </c>
      <c r="N489" s="127">
        <v>5</v>
      </c>
      <c r="O489" s="127">
        <v>0</v>
      </c>
      <c r="P489" s="128">
        <v>252.8</v>
      </c>
      <c r="Q489" s="128">
        <v>252.8</v>
      </c>
      <c r="R489" s="129"/>
      <c r="S489" s="151"/>
    </row>
    <row r="490" spans="1:19" ht="20.25" hidden="1" x14ac:dyDescent="0.25">
      <c r="A490" s="121">
        <v>4</v>
      </c>
      <c r="B490" s="122" t="s">
        <v>725</v>
      </c>
      <c r="C490" s="123">
        <v>2971</v>
      </c>
      <c r="D490" s="124">
        <v>44148</v>
      </c>
      <c r="E490" s="125">
        <v>137.69999999999999</v>
      </c>
      <c r="F490" s="126">
        <v>10</v>
      </c>
      <c r="G490" s="125">
        <v>137.69999999999999</v>
      </c>
      <c r="H490" s="126">
        <v>10</v>
      </c>
      <c r="I490" s="84" t="s">
        <v>1167</v>
      </c>
      <c r="J490" s="84" t="s">
        <v>1168</v>
      </c>
      <c r="K490" s="127">
        <v>10</v>
      </c>
      <c r="L490" s="127">
        <v>10</v>
      </c>
      <c r="M490" s="127">
        <v>2</v>
      </c>
      <c r="N490" s="127">
        <v>0</v>
      </c>
      <c r="O490" s="127">
        <v>2</v>
      </c>
      <c r="P490" s="128">
        <v>137.69999999999999</v>
      </c>
      <c r="Q490" s="128">
        <v>137.69999999999999</v>
      </c>
      <c r="R490" s="129"/>
      <c r="S490" s="151"/>
    </row>
    <row r="491" spans="1:19" ht="20.25" hidden="1" x14ac:dyDescent="0.25">
      <c r="A491" s="121">
        <v>5</v>
      </c>
      <c r="B491" s="122" t="s">
        <v>726</v>
      </c>
      <c r="C491" s="123">
        <v>1574</v>
      </c>
      <c r="D491" s="124">
        <v>43622</v>
      </c>
      <c r="E491" s="125">
        <v>110</v>
      </c>
      <c r="F491" s="126">
        <v>10</v>
      </c>
      <c r="G491" s="125">
        <v>110</v>
      </c>
      <c r="H491" s="126">
        <v>10</v>
      </c>
      <c r="I491" s="84" t="s">
        <v>1167</v>
      </c>
      <c r="J491" s="84" t="s">
        <v>1168</v>
      </c>
      <c r="K491" s="127">
        <v>10</v>
      </c>
      <c r="L491" s="127">
        <v>10</v>
      </c>
      <c r="M491" s="127">
        <v>3</v>
      </c>
      <c r="N491" s="127">
        <v>3</v>
      </c>
      <c r="O491" s="127">
        <v>0</v>
      </c>
      <c r="P491" s="128">
        <v>110</v>
      </c>
      <c r="Q491" s="128">
        <v>110</v>
      </c>
      <c r="R491" s="129"/>
      <c r="S491" s="151"/>
    </row>
    <row r="492" spans="1:19" ht="20.25" hidden="1" x14ac:dyDescent="0.25">
      <c r="A492" s="121">
        <v>6</v>
      </c>
      <c r="B492" s="122" t="s">
        <v>727</v>
      </c>
      <c r="C492" s="123">
        <v>2970</v>
      </c>
      <c r="D492" s="124">
        <v>44148</v>
      </c>
      <c r="E492" s="125">
        <v>94.3</v>
      </c>
      <c r="F492" s="126">
        <v>4</v>
      </c>
      <c r="G492" s="125">
        <v>94.3</v>
      </c>
      <c r="H492" s="126">
        <v>4</v>
      </c>
      <c r="I492" s="84" t="s">
        <v>1167</v>
      </c>
      <c r="J492" s="84" t="s">
        <v>1168</v>
      </c>
      <c r="K492" s="127">
        <v>4</v>
      </c>
      <c r="L492" s="127">
        <v>4</v>
      </c>
      <c r="M492" s="127">
        <v>4</v>
      </c>
      <c r="N492" s="127">
        <v>4</v>
      </c>
      <c r="O492" s="127">
        <v>0</v>
      </c>
      <c r="P492" s="128">
        <v>94.3</v>
      </c>
      <c r="Q492" s="128">
        <v>94.3</v>
      </c>
      <c r="R492" s="129"/>
      <c r="S492" s="151"/>
    </row>
    <row r="493" spans="1:19" ht="20.25" hidden="1" x14ac:dyDescent="0.25">
      <c r="A493" s="121">
        <v>7</v>
      </c>
      <c r="B493" s="122" t="s">
        <v>728</v>
      </c>
      <c r="C493" s="123">
        <v>1574</v>
      </c>
      <c r="D493" s="124">
        <v>43622</v>
      </c>
      <c r="E493" s="125">
        <v>338.9</v>
      </c>
      <c r="F493" s="126">
        <v>16</v>
      </c>
      <c r="G493" s="125">
        <v>338.9</v>
      </c>
      <c r="H493" s="126">
        <v>16</v>
      </c>
      <c r="I493" s="84" t="s">
        <v>1167</v>
      </c>
      <c r="J493" s="84" t="s">
        <v>1168</v>
      </c>
      <c r="K493" s="127">
        <v>16</v>
      </c>
      <c r="L493" s="127">
        <v>16</v>
      </c>
      <c r="M493" s="127">
        <v>7</v>
      </c>
      <c r="N493" s="127">
        <v>4</v>
      </c>
      <c r="O493" s="127">
        <v>3</v>
      </c>
      <c r="P493" s="128">
        <v>338.9</v>
      </c>
      <c r="Q493" s="128">
        <v>338.9</v>
      </c>
      <c r="R493" s="129"/>
      <c r="S493" s="151"/>
    </row>
    <row r="494" spans="1:19" ht="20.25" hidden="1" x14ac:dyDescent="0.25">
      <c r="A494" s="121">
        <v>8</v>
      </c>
      <c r="B494" s="122" t="s">
        <v>729</v>
      </c>
      <c r="C494" s="123">
        <v>1574</v>
      </c>
      <c r="D494" s="124">
        <v>43622</v>
      </c>
      <c r="E494" s="125">
        <v>322</v>
      </c>
      <c r="F494" s="126">
        <v>17</v>
      </c>
      <c r="G494" s="125">
        <v>322</v>
      </c>
      <c r="H494" s="126">
        <v>17</v>
      </c>
      <c r="I494" s="84" t="s">
        <v>1167</v>
      </c>
      <c r="J494" s="84" t="s">
        <v>1168</v>
      </c>
      <c r="K494" s="127">
        <v>17</v>
      </c>
      <c r="L494" s="127">
        <v>17</v>
      </c>
      <c r="M494" s="127">
        <v>8</v>
      </c>
      <c r="N494" s="127">
        <v>5</v>
      </c>
      <c r="O494" s="127">
        <v>3</v>
      </c>
      <c r="P494" s="128">
        <v>322</v>
      </c>
      <c r="Q494" s="128">
        <v>322</v>
      </c>
      <c r="R494" s="129"/>
      <c r="S494" s="151"/>
    </row>
    <row r="495" spans="1:19" ht="20.25" hidden="1" x14ac:dyDescent="0.25">
      <c r="A495" s="121">
        <v>9</v>
      </c>
      <c r="B495" s="122" t="s">
        <v>730</v>
      </c>
      <c r="C495" s="123">
        <v>1574</v>
      </c>
      <c r="D495" s="124">
        <v>43622</v>
      </c>
      <c r="E495" s="125">
        <v>359.4</v>
      </c>
      <c r="F495" s="126">
        <v>18</v>
      </c>
      <c r="G495" s="125">
        <v>359.4</v>
      </c>
      <c r="H495" s="126">
        <v>18</v>
      </c>
      <c r="I495" s="84" t="s">
        <v>1167</v>
      </c>
      <c r="J495" s="84" t="s">
        <v>1168</v>
      </c>
      <c r="K495" s="127">
        <v>18</v>
      </c>
      <c r="L495" s="127">
        <v>18</v>
      </c>
      <c r="M495" s="127">
        <v>9</v>
      </c>
      <c r="N495" s="127">
        <v>5</v>
      </c>
      <c r="O495" s="127">
        <v>4</v>
      </c>
      <c r="P495" s="128">
        <v>359.4</v>
      </c>
      <c r="Q495" s="128">
        <v>359.4</v>
      </c>
      <c r="R495" s="129"/>
      <c r="S495" s="151"/>
    </row>
    <row r="496" spans="1:19" ht="20.25" hidden="1" x14ac:dyDescent="0.25">
      <c r="A496" s="121">
        <v>10</v>
      </c>
      <c r="B496" s="122" t="s">
        <v>731</v>
      </c>
      <c r="C496" s="123">
        <v>1574</v>
      </c>
      <c r="D496" s="124">
        <v>43622</v>
      </c>
      <c r="E496" s="125">
        <v>359.8</v>
      </c>
      <c r="F496" s="126">
        <v>13</v>
      </c>
      <c r="G496" s="125">
        <v>359.8</v>
      </c>
      <c r="H496" s="126">
        <v>13</v>
      </c>
      <c r="I496" s="84" t="s">
        <v>1167</v>
      </c>
      <c r="J496" s="84" t="s">
        <v>1168</v>
      </c>
      <c r="K496" s="127">
        <v>13</v>
      </c>
      <c r="L496" s="127">
        <v>13</v>
      </c>
      <c r="M496" s="127">
        <v>8</v>
      </c>
      <c r="N496" s="127">
        <v>5</v>
      </c>
      <c r="O496" s="127">
        <v>3</v>
      </c>
      <c r="P496" s="128">
        <v>359.8</v>
      </c>
      <c r="Q496" s="128">
        <v>359.8</v>
      </c>
      <c r="R496" s="129"/>
      <c r="S496" s="151"/>
    </row>
    <row r="497" spans="1:19" ht="20.25" x14ac:dyDescent="0.25">
      <c r="A497" s="121">
        <v>85</v>
      </c>
      <c r="B497" s="122" t="s">
        <v>740</v>
      </c>
      <c r="C497" s="123">
        <v>223</v>
      </c>
      <c r="D497" s="124">
        <v>44228</v>
      </c>
      <c r="E497" s="125">
        <v>660.61</v>
      </c>
      <c r="F497" s="126">
        <v>42</v>
      </c>
      <c r="G497" s="125">
        <v>660.61</v>
      </c>
      <c r="H497" s="126">
        <v>42</v>
      </c>
      <c r="I497" s="84" t="s">
        <v>1167</v>
      </c>
      <c r="J497" s="84" t="s">
        <v>1168</v>
      </c>
      <c r="K497" s="127">
        <v>42</v>
      </c>
      <c r="L497" s="127">
        <v>42</v>
      </c>
      <c r="M497" s="127">
        <v>18</v>
      </c>
      <c r="N497" s="127">
        <v>14</v>
      </c>
      <c r="O497" s="127">
        <v>4</v>
      </c>
      <c r="P497" s="128">
        <v>660.61</v>
      </c>
      <c r="Q497" s="128">
        <v>660.61</v>
      </c>
      <c r="R497" s="129"/>
      <c r="S497" s="151"/>
    </row>
    <row r="498" spans="1:19" ht="20.25" x14ac:dyDescent="0.25">
      <c r="A498" s="121">
        <v>86</v>
      </c>
      <c r="B498" s="122" t="s">
        <v>741</v>
      </c>
      <c r="C498" s="123">
        <v>218</v>
      </c>
      <c r="D498" s="124">
        <v>44228</v>
      </c>
      <c r="E498" s="125">
        <v>258.39999999999998</v>
      </c>
      <c r="F498" s="126">
        <v>20</v>
      </c>
      <c r="G498" s="125">
        <v>258.39999999999998</v>
      </c>
      <c r="H498" s="126">
        <v>20</v>
      </c>
      <c r="I498" s="84" t="s">
        <v>1167</v>
      </c>
      <c r="J498" s="84" t="s">
        <v>1168</v>
      </c>
      <c r="K498" s="127">
        <v>20</v>
      </c>
      <c r="L498" s="127">
        <v>20</v>
      </c>
      <c r="M498" s="127">
        <v>8</v>
      </c>
      <c r="N498" s="127">
        <v>6</v>
      </c>
      <c r="O498" s="127">
        <v>2</v>
      </c>
      <c r="P498" s="128">
        <v>258.39999999999998</v>
      </c>
      <c r="Q498" s="128">
        <v>258.39999999999998</v>
      </c>
      <c r="R498" s="129"/>
      <c r="S498" s="151"/>
    </row>
    <row r="499" spans="1:19" ht="20.25" x14ac:dyDescent="0.25">
      <c r="A499" s="121">
        <v>87</v>
      </c>
      <c r="B499" s="122" t="s">
        <v>742</v>
      </c>
      <c r="C499" s="123">
        <v>1006</v>
      </c>
      <c r="D499" s="124">
        <v>43523</v>
      </c>
      <c r="E499" s="125">
        <v>304.7</v>
      </c>
      <c r="F499" s="126">
        <v>23</v>
      </c>
      <c r="G499" s="125">
        <v>304.7</v>
      </c>
      <c r="H499" s="126">
        <v>23</v>
      </c>
      <c r="I499" s="84" t="s">
        <v>1167</v>
      </c>
      <c r="J499" s="84" t="s">
        <v>1168</v>
      </c>
      <c r="K499" s="127">
        <v>23</v>
      </c>
      <c r="L499" s="127">
        <v>23</v>
      </c>
      <c r="M499" s="127">
        <v>8</v>
      </c>
      <c r="N499" s="127">
        <v>1</v>
      </c>
      <c r="O499" s="127">
        <v>7</v>
      </c>
      <c r="P499" s="128">
        <v>304.7</v>
      </c>
      <c r="Q499" s="128">
        <v>304.7</v>
      </c>
      <c r="R499" s="129"/>
      <c r="S499" s="151"/>
    </row>
    <row r="500" spans="1:19" ht="20.25" x14ac:dyDescent="0.25">
      <c r="A500" s="121">
        <v>88</v>
      </c>
      <c r="B500" s="122" t="s">
        <v>743</v>
      </c>
      <c r="C500" s="123">
        <v>220</v>
      </c>
      <c r="D500" s="124">
        <v>44228</v>
      </c>
      <c r="E500" s="125">
        <v>184.5</v>
      </c>
      <c r="F500" s="126">
        <v>12</v>
      </c>
      <c r="G500" s="125">
        <v>184.5</v>
      </c>
      <c r="H500" s="126">
        <v>12</v>
      </c>
      <c r="I500" s="84" t="s">
        <v>1167</v>
      </c>
      <c r="J500" s="84" t="s">
        <v>1168</v>
      </c>
      <c r="K500" s="127">
        <v>12</v>
      </c>
      <c r="L500" s="127">
        <v>12</v>
      </c>
      <c r="M500" s="127">
        <v>4</v>
      </c>
      <c r="N500" s="127">
        <v>1</v>
      </c>
      <c r="O500" s="127">
        <v>3</v>
      </c>
      <c r="P500" s="128">
        <v>184.5</v>
      </c>
      <c r="Q500" s="128">
        <v>184.5</v>
      </c>
      <c r="R500" s="129"/>
      <c r="S500" s="151"/>
    </row>
    <row r="501" spans="1:19" ht="20.25" x14ac:dyDescent="0.25">
      <c r="A501" s="121">
        <v>89</v>
      </c>
      <c r="B501" s="122" t="s">
        <v>744</v>
      </c>
      <c r="C501" s="123">
        <v>211</v>
      </c>
      <c r="D501" s="124">
        <v>44228</v>
      </c>
      <c r="E501" s="125">
        <v>294.89999999999998</v>
      </c>
      <c r="F501" s="126">
        <v>12</v>
      </c>
      <c r="G501" s="125">
        <v>294.89999999999998</v>
      </c>
      <c r="H501" s="126">
        <v>12</v>
      </c>
      <c r="I501" s="84" t="s">
        <v>1167</v>
      </c>
      <c r="J501" s="84" t="s">
        <v>1168</v>
      </c>
      <c r="K501" s="127">
        <v>12</v>
      </c>
      <c r="L501" s="127">
        <v>12</v>
      </c>
      <c r="M501" s="127">
        <v>6</v>
      </c>
      <c r="N501" s="127">
        <v>5</v>
      </c>
      <c r="O501" s="127">
        <v>1</v>
      </c>
      <c r="P501" s="128">
        <v>294.89999999999998</v>
      </c>
      <c r="Q501" s="128">
        <v>294.89999999999998</v>
      </c>
      <c r="R501" s="129"/>
      <c r="S501" s="151"/>
    </row>
    <row r="502" spans="1:19" s="116" customFormat="1" ht="20.25" hidden="1" customHeight="1" x14ac:dyDescent="0.25">
      <c r="A502" s="209" t="s">
        <v>1199</v>
      </c>
      <c r="B502" s="209"/>
      <c r="C502" s="117"/>
      <c r="D502" s="117"/>
      <c r="E502" s="131">
        <f>SUM(E503)</f>
        <v>244.5</v>
      </c>
      <c r="F502" s="132">
        <f t="shared" ref="F502:S502" si="44">SUM(F503)</f>
        <v>11</v>
      </c>
      <c r="G502" s="118">
        <f t="shared" si="44"/>
        <v>244.5</v>
      </c>
      <c r="H502" s="113">
        <f t="shared" si="44"/>
        <v>11</v>
      </c>
      <c r="I502" s="113"/>
      <c r="J502" s="113"/>
      <c r="K502" s="114">
        <f t="shared" si="44"/>
        <v>11</v>
      </c>
      <c r="L502" s="114">
        <f t="shared" si="44"/>
        <v>11</v>
      </c>
      <c r="M502" s="115">
        <v>5</v>
      </c>
      <c r="N502" s="115">
        <v>2</v>
      </c>
      <c r="O502" s="115">
        <v>3</v>
      </c>
      <c r="P502" s="107">
        <f t="shared" si="44"/>
        <v>244.5</v>
      </c>
      <c r="Q502" s="107">
        <f t="shared" si="44"/>
        <v>244.5</v>
      </c>
      <c r="R502" s="119">
        <f t="shared" si="44"/>
        <v>0</v>
      </c>
      <c r="S502" s="150">
        <f t="shared" si="44"/>
        <v>0</v>
      </c>
    </row>
    <row r="503" spans="1:19" ht="20.25" hidden="1" x14ac:dyDescent="0.25">
      <c r="A503" s="121">
        <v>1</v>
      </c>
      <c r="B503" s="122" t="s">
        <v>781</v>
      </c>
      <c r="C503" s="123" t="s">
        <v>782</v>
      </c>
      <c r="D503" s="124">
        <v>43930</v>
      </c>
      <c r="E503" s="125">
        <v>244.5</v>
      </c>
      <c r="F503" s="126">
        <v>11</v>
      </c>
      <c r="G503" s="125">
        <v>244.5</v>
      </c>
      <c r="H503" s="126">
        <v>11</v>
      </c>
      <c r="I503" s="84" t="s">
        <v>1166</v>
      </c>
      <c r="J503" s="84" t="s">
        <v>1167</v>
      </c>
      <c r="K503" s="127">
        <v>11</v>
      </c>
      <c r="L503" s="127">
        <v>11</v>
      </c>
      <c r="M503" s="127">
        <v>5</v>
      </c>
      <c r="N503" s="127">
        <v>2</v>
      </c>
      <c r="O503" s="127">
        <v>3</v>
      </c>
      <c r="P503" s="128">
        <v>244.5</v>
      </c>
      <c r="Q503" s="128">
        <v>244.5</v>
      </c>
      <c r="R503" s="129"/>
      <c r="S503" s="151"/>
    </row>
    <row r="504" spans="1:19" s="116" customFormat="1" ht="20.25" hidden="1" customHeight="1" x14ac:dyDescent="0.25">
      <c r="A504" s="209" t="s">
        <v>1200</v>
      </c>
      <c r="B504" s="209"/>
      <c r="C504" s="117"/>
      <c r="D504" s="117"/>
      <c r="E504" s="131">
        <f>SUM(E505:E505)</f>
        <v>1505.8</v>
      </c>
      <c r="F504" s="132">
        <f>SUM(F505:F505)</f>
        <v>77</v>
      </c>
      <c r="G504" s="118">
        <f>SUM(G505:G505)</f>
        <v>1505.8</v>
      </c>
      <c r="H504" s="113">
        <f>SUM(H505:H505)</f>
        <v>77</v>
      </c>
      <c r="I504" s="113"/>
      <c r="J504" s="113"/>
      <c r="K504" s="114">
        <f t="shared" ref="K504:S504" si="45">SUM(K505:K505)</f>
        <v>77</v>
      </c>
      <c r="L504" s="114">
        <f t="shared" si="45"/>
        <v>77</v>
      </c>
      <c r="M504" s="115">
        <v>36</v>
      </c>
      <c r="N504" s="115">
        <v>31</v>
      </c>
      <c r="O504" s="115">
        <v>5</v>
      </c>
      <c r="P504" s="107">
        <f t="shared" si="45"/>
        <v>1505.8</v>
      </c>
      <c r="Q504" s="107">
        <f t="shared" si="45"/>
        <v>1505.8</v>
      </c>
      <c r="R504" s="119">
        <f t="shared" si="45"/>
        <v>0</v>
      </c>
      <c r="S504" s="150">
        <f t="shared" si="45"/>
        <v>0</v>
      </c>
    </row>
    <row r="505" spans="1:19" ht="20.25" hidden="1" x14ac:dyDescent="0.25">
      <c r="A505" s="121">
        <v>1</v>
      </c>
      <c r="B505" s="122" t="s">
        <v>791</v>
      </c>
      <c r="C505" s="123">
        <v>969</v>
      </c>
      <c r="D505" s="124">
        <v>43350</v>
      </c>
      <c r="E505" s="125">
        <v>1505.8</v>
      </c>
      <c r="F505" s="126">
        <v>77</v>
      </c>
      <c r="G505" s="125">
        <v>1505.8</v>
      </c>
      <c r="H505" s="126">
        <v>77</v>
      </c>
      <c r="I505" s="84" t="s">
        <v>1166</v>
      </c>
      <c r="J505" s="84" t="s">
        <v>1167</v>
      </c>
      <c r="K505" s="127">
        <v>77</v>
      </c>
      <c r="L505" s="127">
        <v>77</v>
      </c>
      <c r="M505" s="127">
        <v>36</v>
      </c>
      <c r="N505" s="127">
        <v>31</v>
      </c>
      <c r="O505" s="127">
        <v>5</v>
      </c>
      <c r="P505" s="128">
        <v>1505.8</v>
      </c>
      <c r="Q505" s="128">
        <v>1505.8</v>
      </c>
      <c r="R505" s="129"/>
      <c r="S505" s="151"/>
    </row>
    <row r="506" spans="1:19" s="116" customFormat="1" ht="20.25" hidden="1" customHeight="1" x14ac:dyDescent="0.25">
      <c r="A506" s="209" t="s">
        <v>1201</v>
      </c>
      <c r="B506" s="209"/>
      <c r="C506" s="117"/>
      <c r="D506" s="117"/>
      <c r="E506" s="131">
        <f>SUM(E507:E514)</f>
        <v>2806.3</v>
      </c>
      <c r="F506" s="132">
        <f t="shared" ref="F506:S506" si="46">SUM(F507:F514)</f>
        <v>134</v>
      </c>
      <c r="G506" s="118">
        <f t="shared" si="46"/>
        <v>2806.3</v>
      </c>
      <c r="H506" s="113">
        <f t="shared" si="46"/>
        <v>134</v>
      </c>
      <c r="I506" s="113"/>
      <c r="J506" s="113"/>
      <c r="K506" s="114">
        <f t="shared" ref="K506:P506" si="47">SUM(K507:K514)</f>
        <v>127</v>
      </c>
      <c r="L506" s="114">
        <f t="shared" si="47"/>
        <v>127</v>
      </c>
      <c r="M506" s="115">
        <v>49</v>
      </c>
      <c r="N506" s="115">
        <v>30</v>
      </c>
      <c r="O506" s="115">
        <v>19</v>
      </c>
      <c r="P506" s="107">
        <f t="shared" si="47"/>
        <v>2542.9</v>
      </c>
      <c r="Q506" s="107">
        <f t="shared" si="46"/>
        <v>2542.9</v>
      </c>
      <c r="R506" s="119">
        <f t="shared" si="46"/>
        <v>0</v>
      </c>
      <c r="S506" s="150">
        <f t="shared" si="46"/>
        <v>0</v>
      </c>
    </row>
    <row r="507" spans="1:19" ht="20.25" hidden="1" x14ac:dyDescent="0.25">
      <c r="A507" s="121">
        <v>1</v>
      </c>
      <c r="B507" s="122" t="s">
        <v>889</v>
      </c>
      <c r="C507" s="123">
        <v>42</v>
      </c>
      <c r="D507" s="124">
        <v>43202</v>
      </c>
      <c r="E507" s="125">
        <v>536.9</v>
      </c>
      <c r="F507" s="126">
        <v>24</v>
      </c>
      <c r="G507" s="125">
        <v>536.9</v>
      </c>
      <c r="H507" s="126">
        <v>24</v>
      </c>
      <c r="I507" s="84" t="s">
        <v>1167</v>
      </c>
      <c r="J507" s="84" t="s">
        <v>1168</v>
      </c>
      <c r="K507" s="127">
        <v>24</v>
      </c>
      <c r="L507" s="127">
        <v>24</v>
      </c>
      <c r="M507" s="127">
        <v>10</v>
      </c>
      <c r="N507" s="127">
        <v>7</v>
      </c>
      <c r="O507" s="127">
        <v>3</v>
      </c>
      <c r="P507" s="128">
        <v>536.9</v>
      </c>
      <c r="Q507" s="128">
        <v>536.9</v>
      </c>
      <c r="R507" s="129"/>
      <c r="S507" s="151"/>
    </row>
    <row r="508" spans="1:19" ht="20.25" hidden="1" x14ac:dyDescent="0.25">
      <c r="A508" s="121">
        <v>2</v>
      </c>
      <c r="B508" s="122" t="s">
        <v>896</v>
      </c>
      <c r="C508" s="123">
        <v>3513</v>
      </c>
      <c r="D508" s="124">
        <v>42884</v>
      </c>
      <c r="E508" s="125">
        <v>234.3</v>
      </c>
      <c r="F508" s="126">
        <v>14</v>
      </c>
      <c r="G508" s="125">
        <v>234.3</v>
      </c>
      <c r="H508" s="126">
        <v>14</v>
      </c>
      <c r="I508" s="84" t="s">
        <v>1167</v>
      </c>
      <c r="J508" s="84" t="s">
        <v>1168</v>
      </c>
      <c r="K508" s="127">
        <v>14</v>
      </c>
      <c r="L508" s="127">
        <v>14</v>
      </c>
      <c r="M508" s="127">
        <v>4</v>
      </c>
      <c r="N508" s="127">
        <v>0</v>
      </c>
      <c r="O508" s="127">
        <v>4</v>
      </c>
      <c r="P508" s="128">
        <v>234.3</v>
      </c>
      <c r="Q508" s="128">
        <v>234.3</v>
      </c>
      <c r="R508" s="129"/>
      <c r="S508" s="151"/>
    </row>
    <row r="509" spans="1:19" ht="20.25" hidden="1" x14ac:dyDescent="0.25">
      <c r="A509" s="121">
        <v>3</v>
      </c>
      <c r="B509" s="122" t="s">
        <v>909</v>
      </c>
      <c r="C509" s="123">
        <v>634</v>
      </c>
      <c r="D509" s="124">
        <v>44225</v>
      </c>
      <c r="E509" s="125">
        <v>212.1</v>
      </c>
      <c r="F509" s="126">
        <v>9</v>
      </c>
      <c r="G509" s="125">
        <v>212.1</v>
      </c>
      <c r="H509" s="126">
        <v>9</v>
      </c>
      <c r="I509" s="84" t="s">
        <v>1167</v>
      </c>
      <c r="J509" s="84" t="s">
        <v>1168</v>
      </c>
      <c r="K509" s="127">
        <v>9</v>
      </c>
      <c r="L509" s="127">
        <v>9</v>
      </c>
      <c r="M509" s="127">
        <v>4</v>
      </c>
      <c r="N509" s="127">
        <v>3</v>
      </c>
      <c r="O509" s="127">
        <v>1</v>
      </c>
      <c r="P509" s="128">
        <v>212.1</v>
      </c>
      <c r="Q509" s="128">
        <v>212.1</v>
      </c>
      <c r="R509" s="129"/>
      <c r="S509" s="151"/>
    </row>
    <row r="510" spans="1:19" ht="20.25" hidden="1" x14ac:dyDescent="0.25">
      <c r="A510" s="121">
        <v>4</v>
      </c>
      <c r="B510" s="122" t="s">
        <v>922</v>
      </c>
      <c r="C510" s="123">
        <v>58</v>
      </c>
      <c r="D510" s="124">
        <v>43756</v>
      </c>
      <c r="E510" s="125">
        <v>410</v>
      </c>
      <c r="F510" s="126">
        <v>18</v>
      </c>
      <c r="G510" s="125">
        <v>410</v>
      </c>
      <c r="H510" s="126">
        <v>18</v>
      </c>
      <c r="I510" s="84" t="s">
        <v>1167</v>
      </c>
      <c r="J510" s="84" t="s">
        <v>1168</v>
      </c>
      <c r="K510" s="127">
        <v>18</v>
      </c>
      <c r="L510" s="127">
        <v>18</v>
      </c>
      <c r="M510" s="127">
        <v>9</v>
      </c>
      <c r="N510" s="127">
        <v>5</v>
      </c>
      <c r="O510" s="127">
        <v>4</v>
      </c>
      <c r="P510" s="128">
        <v>410</v>
      </c>
      <c r="Q510" s="128">
        <v>410</v>
      </c>
      <c r="R510" s="129"/>
      <c r="S510" s="151"/>
    </row>
    <row r="511" spans="1:19" ht="20.25" hidden="1" x14ac:dyDescent="0.25">
      <c r="A511" s="121">
        <v>5</v>
      </c>
      <c r="B511" s="122" t="s">
        <v>923</v>
      </c>
      <c r="C511" s="123">
        <v>51</v>
      </c>
      <c r="D511" s="124">
        <v>43713</v>
      </c>
      <c r="E511" s="125">
        <v>456.7</v>
      </c>
      <c r="F511" s="126">
        <v>17</v>
      </c>
      <c r="G511" s="125">
        <v>456.7</v>
      </c>
      <c r="H511" s="126">
        <v>17</v>
      </c>
      <c r="I511" s="84" t="s">
        <v>1167</v>
      </c>
      <c r="J511" s="84" t="s">
        <v>1168</v>
      </c>
      <c r="K511" s="127">
        <v>17</v>
      </c>
      <c r="L511" s="127">
        <v>17</v>
      </c>
      <c r="M511" s="127">
        <v>1</v>
      </c>
      <c r="N511" s="127">
        <v>1</v>
      </c>
      <c r="O511" s="127">
        <v>0</v>
      </c>
      <c r="P511" s="128">
        <v>456.7</v>
      </c>
      <c r="Q511" s="128">
        <v>456.7</v>
      </c>
      <c r="R511" s="129"/>
      <c r="S511" s="151"/>
    </row>
    <row r="512" spans="1:19" ht="20.25" hidden="1" x14ac:dyDescent="0.25">
      <c r="A512" s="121">
        <v>6</v>
      </c>
      <c r="B512" s="122" t="s">
        <v>924</v>
      </c>
      <c r="C512" s="123">
        <v>26</v>
      </c>
      <c r="D512" s="124">
        <v>43264</v>
      </c>
      <c r="E512" s="125">
        <v>404.1</v>
      </c>
      <c r="F512" s="126">
        <v>19</v>
      </c>
      <c r="G512" s="125">
        <v>404.1</v>
      </c>
      <c r="H512" s="126">
        <v>19</v>
      </c>
      <c r="I512" s="84" t="s">
        <v>1167</v>
      </c>
      <c r="J512" s="84" t="s">
        <v>1168</v>
      </c>
      <c r="K512" s="127">
        <v>12</v>
      </c>
      <c r="L512" s="127">
        <v>12</v>
      </c>
      <c r="M512" s="127">
        <v>8</v>
      </c>
      <c r="N512" s="127">
        <v>7</v>
      </c>
      <c r="O512" s="127">
        <v>1</v>
      </c>
      <c r="P512" s="128">
        <v>140.69999999999999</v>
      </c>
      <c r="Q512" s="128">
        <v>140.69999999999999</v>
      </c>
      <c r="R512" s="129"/>
      <c r="S512" s="151"/>
    </row>
    <row r="513" spans="1:19" ht="20.25" hidden="1" x14ac:dyDescent="0.25">
      <c r="A513" s="121">
        <v>7</v>
      </c>
      <c r="B513" s="122" t="s">
        <v>925</v>
      </c>
      <c r="C513" s="123">
        <v>7</v>
      </c>
      <c r="D513" s="124">
        <v>43517</v>
      </c>
      <c r="E513" s="125">
        <v>481.2</v>
      </c>
      <c r="F513" s="126">
        <v>28</v>
      </c>
      <c r="G513" s="125">
        <v>481.2</v>
      </c>
      <c r="H513" s="126">
        <v>28</v>
      </c>
      <c r="I513" s="84" t="s">
        <v>1167</v>
      </c>
      <c r="J513" s="84" t="s">
        <v>1168</v>
      </c>
      <c r="K513" s="127">
        <v>28</v>
      </c>
      <c r="L513" s="127">
        <v>28</v>
      </c>
      <c r="M513" s="127">
        <v>8</v>
      </c>
      <c r="N513" s="127">
        <v>3</v>
      </c>
      <c r="O513" s="127">
        <v>5</v>
      </c>
      <c r="P513" s="128">
        <v>481.2</v>
      </c>
      <c r="Q513" s="128">
        <v>481.2</v>
      </c>
      <c r="R513" s="129"/>
      <c r="S513" s="151"/>
    </row>
    <row r="514" spans="1:19" ht="20.25" hidden="1" x14ac:dyDescent="0.25">
      <c r="A514" s="121">
        <v>8</v>
      </c>
      <c r="B514" s="122" t="s">
        <v>927</v>
      </c>
      <c r="C514" s="123">
        <v>52</v>
      </c>
      <c r="D514" s="124">
        <v>43713</v>
      </c>
      <c r="E514" s="125">
        <v>71</v>
      </c>
      <c r="F514" s="126">
        <v>5</v>
      </c>
      <c r="G514" s="125">
        <v>71</v>
      </c>
      <c r="H514" s="126">
        <v>5</v>
      </c>
      <c r="I514" s="84" t="s">
        <v>1167</v>
      </c>
      <c r="J514" s="84" t="s">
        <v>1168</v>
      </c>
      <c r="K514" s="127">
        <v>5</v>
      </c>
      <c r="L514" s="127">
        <v>5</v>
      </c>
      <c r="M514" s="127">
        <v>5</v>
      </c>
      <c r="N514" s="127">
        <v>4</v>
      </c>
      <c r="O514" s="127">
        <v>1</v>
      </c>
      <c r="P514" s="128">
        <v>71</v>
      </c>
      <c r="Q514" s="128">
        <v>71</v>
      </c>
      <c r="R514" s="129"/>
      <c r="S514" s="151"/>
    </row>
    <row r="515" spans="1:19" s="116" customFormat="1" ht="20.25" hidden="1" customHeight="1" x14ac:dyDescent="0.25">
      <c r="A515" s="209" t="s">
        <v>1202</v>
      </c>
      <c r="B515" s="209"/>
      <c r="C515" s="117"/>
      <c r="D515" s="117"/>
      <c r="E515" s="131">
        <f>SUM(E516:E523)</f>
        <v>1172.9000000000001</v>
      </c>
      <c r="F515" s="132">
        <f>SUM(F516:F523)</f>
        <v>74</v>
      </c>
      <c r="G515" s="118">
        <f>SUM(G516:G523)</f>
        <v>1172.9000000000001</v>
      </c>
      <c r="H515" s="113">
        <f>SUM(H516:H523)</f>
        <v>74</v>
      </c>
      <c r="I515" s="113"/>
      <c r="J515" s="113"/>
      <c r="K515" s="114">
        <f>SUM(K516:K523)</f>
        <v>74</v>
      </c>
      <c r="L515" s="114">
        <f>SUM(L516:L523)</f>
        <v>74</v>
      </c>
      <c r="M515" s="115">
        <v>35</v>
      </c>
      <c r="N515" s="115">
        <v>18</v>
      </c>
      <c r="O515" s="115">
        <v>17</v>
      </c>
      <c r="P515" s="107">
        <f t="shared" ref="P515:S515" si="48">SUM(P516:P523)</f>
        <v>1172.9000000000001</v>
      </c>
      <c r="Q515" s="107">
        <f t="shared" si="48"/>
        <v>1172.9000000000001</v>
      </c>
      <c r="R515" s="119">
        <f t="shared" si="48"/>
        <v>0</v>
      </c>
      <c r="S515" s="150">
        <f t="shared" si="48"/>
        <v>0</v>
      </c>
    </row>
    <row r="516" spans="1:19" ht="20.25" hidden="1" x14ac:dyDescent="0.25">
      <c r="A516" s="121">
        <v>1</v>
      </c>
      <c r="B516" s="122" t="s">
        <v>1088</v>
      </c>
      <c r="C516" s="123">
        <v>1909</v>
      </c>
      <c r="D516" s="124">
        <v>43398</v>
      </c>
      <c r="E516" s="125">
        <v>55.8</v>
      </c>
      <c r="F516" s="126">
        <v>9</v>
      </c>
      <c r="G516" s="125">
        <v>55.8</v>
      </c>
      <c r="H516" s="126">
        <v>9</v>
      </c>
      <c r="I516" s="84" t="s">
        <v>1167</v>
      </c>
      <c r="J516" s="84" t="s">
        <v>1168</v>
      </c>
      <c r="K516" s="127">
        <v>9</v>
      </c>
      <c r="L516" s="127">
        <v>9</v>
      </c>
      <c r="M516" s="127">
        <v>2</v>
      </c>
      <c r="N516" s="127">
        <v>0</v>
      </c>
      <c r="O516" s="127">
        <v>2</v>
      </c>
      <c r="P516" s="128">
        <v>55.8</v>
      </c>
      <c r="Q516" s="128">
        <v>55.8</v>
      </c>
      <c r="R516" s="129"/>
      <c r="S516" s="151"/>
    </row>
    <row r="517" spans="1:19" ht="20.25" hidden="1" x14ac:dyDescent="0.25">
      <c r="A517" s="121">
        <v>2</v>
      </c>
      <c r="B517" s="122" t="s">
        <v>1089</v>
      </c>
      <c r="C517" s="123">
        <v>2486</v>
      </c>
      <c r="D517" s="124">
        <v>43798</v>
      </c>
      <c r="E517" s="125">
        <v>48.5</v>
      </c>
      <c r="F517" s="126">
        <v>9</v>
      </c>
      <c r="G517" s="125">
        <v>48.5</v>
      </c>
      <c r="H517" s="126">
        <v>9</v>
      </c>
      <c r="I517" s="84" t="s">
        <v>1167</v>
      </c>
      <c r="J517" s="84" t="s">
        <v>1168</v>
      </c>
      <c r="K517" s="127">
        <v>9</v>
      </c>
      <c r="L517" s="127">
        <v>9</v>
      </c>
      <c r="M517" s="127">
        <v>2</v>
      </c>
      <c r="N517" s="127">
        <v>1</v>
      </c>
      <c r="O517" s="127">
        <v>1</v>
      </c>
      <c r="P517" s="128">
        <v>48.5</v>
      </c>
      <c r="Q517" s="128">
        <v>48.5</v>
      </c>
      <c r="R517" s="129"/>
      <c r="S517" s="151"/>
    </row>
    <row r="518" spans="1:19" ht="20.25" hidden="1" x14ac:dyDescent="0.25">
      <c r="A518" s="121">
        <v>3</v>
      </c>
      <c r="B518" s="122" t="s">
        <v>1090</v>
      </c>
      <c r="C518" s="123">
        <v>1908</v>
      </c>
      <c r="D518" s="124">
        <v>43398</v>
      </c>
      <c r="E518" s="125">
        <v>65.599999999999994</v>
      </c>
      <c r="F518" s="126">
        <v>2</v>
      </c>
      <c r="G518" s="125">
        <v>65.599999999999994</v>
      </c>
      <c r="H518" s="126">
        <v>2</v>
      </c>
      <c r="I518" s="84" t="s">
        <v>1167</v>
      </c>
      <c r="J518" s="84" t="s">
        <v>1168</v>
      </c>
      <c r="K518" s="127">
        <v>2</v>
      </c>
      <c r="L518" s="127">
        <v>2</v>
      </c>
      <c r="M518" s="127">
        <v>2</v>
      </c>
      <c r="N518" s="127">
        <v>0</v>
      </c>
      <c r="O518" s="127">
        <v>2</v>
      </c>
      <c r="P518" s="128">
        <v>65.599999999999994</v>
      </c>
      <c r="Q518" s="128">
        <v>65.599999999999994</v>
      </c>
      <c r="R518" s="129"/>
      <c r="S518" s="151"/>
    </row>
    <row r="519" spans="1:19" ht="20.25" hidden="1" x14ac:dyDescent="0.25">
      <c r="A519" s="121">
        <v>4</v>
      </c>
      <c r="B519" s="122" t="s">
        <v>1092</v>
      </c>
      <c r="C519" s="123">
        <v>1922</v>
      </c>
      <c r="D519" s="124">
        <v>43398</v>
      </c>
      <c r="E519" s="125">
        <v>79.8</v>
      </c>
      <c r="F519" s="126">
        <v>2</v>
      </c>
      <c r="G519" s="125">
        <v>79.8</v>
      </c>
      <c r="H519" s="126">
        <v>2</v>
      </c>
      <c r="I519" s="84" t="s">
        <v>1167</v>
      </c>
      <c r="J519" s="84" t="s">
        <v>1168</v>
      </c>
      <c r="K519" s="127">
        <v>2</v>
      </c>
      <c r="L519" s="127">
        <v>2</v>
      </c>
      <c r="M519" s="127">
        <v>2</v>
      </c>
      <c r="N519" s="127">
        <v>0</v>
      </c>
      <c r="O519" s="127">
        <v>2</v>
      </c>
      <c r="P519" s="128">
        <v>79.8</v>
      </c>
      <c r="Q519" s="128">
        <v>79.8</v>
      </c>
      <c r="R519" s="129"/>
      <c r="S519" s="151"/>
    </row>
    <row r="520" spans="1:19" ht="20.25" hidden="1" x14ac:dyDescent="0.25">
      <c r="A520" s="121">
        <v>5</v>
      </c>
      <c r="B520" s="122" t="s">
        <v>1093</v>
      </c>
      <c r="C520" s="123">
        <v>2486</v>
      </c>
      <c r="D520" s="124">
        <v>43798</v>
      </c>
      <c r="E520" s="125">
        <v>48.2</v>
      </c>
      <c r="F520" s="126">
        <v>3</v>
      </c>
      <c r="G520" s="125">
        <v>48.2</v>
      </c>
      <c r="H520" s="126">
        <v>3</v>
      </c>
      <c r="I520" s="84" t="s">
        <v>1167</v>
      </c>
      <c r="J520" s="84" t="s">
        <v>1168</v>
      </c>
      <c r="K520" s="127">
        <v>3</v>
      </c>
      <c r="L520" s="127">
        <v>3</v>
      </c>
      <c r="M520" s="127">
        <v>2</v>
      </c>
      <c r="N520" s="127">
        <v>0</v>
      </c>
      <c r="O520" s="127">
        <v>2</v>
      </c>
      <c r="P520" s="128">
        <v>48.2</v>
      </c>
      <c r="Q520" s="128">
        <v>48.2</v>
      </c>
      <c r="R520" s="129"/>
      <c r="S520" s="151"/>
    </row>
    <row r="521" spans="1:19" ht="20.25" hidden="1" x14ac:dyDescent="0.25">
      <c r="A521" s="121">
        <v>6</v>
      </c>
      <c r="B521" s="122" t="s">
        <v>1094</v>
      </c>
      <c r="C521" s="123">
        <v>1920</v>
      </c>
      <c r="D521" s="124">
        <v>43398</v>
      </c>
      <c r="E521" s="125">
        <v>153.19999999999999</v>
      </c>
      <c r="F521" s="126">
        <v>18</v>
      </c>
      <c r="G521" s="125">
        <v>153.19999999999999</v>
      </c>
      <c r="H521" s="126">
        <v>18</v>
      </c>
      <c r="I521" s="84" t="s">
        <v>1167</v>
      </c>
      <c r="J521" s="84" t="s">
        <v>1168</v>
      </c>
      <c r="K521" s="127">
        <v>18</v>
      </c>
      <c r="L521" s="127">
        <v>18</v>
      </c>
      <c r="M521" s="127">
        <v>5</v>
      </c>
      <c r="N521" s="127">
        <v>2</v>
      </c>
      <c r="O521" s="127">
        <v>3</v>
      </c>
      <c r="P521" s="128">
        <v>153.19999999999999</v>
      </c>
      <c r="Q521" s="128">
        <v>153.19999999999999</v>
      </c>
      <c r="R521" s="129"/>
      <c r="S521" s="151"/>
    </row>
    <row r="522" spans="1:19" ht="20.25" hidden="1" x14ac:dyDescent="0.25">
      <c r="A522" s="121">
        <v>7</v>
      </c>
      <c r="B522" s="122" t="s">
        <v>1095</v>
      </c>
      <c r="C522" s="123">
        <v>2486</v>
      </c>
      <c r="D522" s="124">
        <v>43798</v>
      </c>
      <c r="E522" s="125">
        <v>73.900000000000006</v>
      </c>
      <c r="F522" s="126">
        <v>4</v>
      </c>
      <c r="G522" s="125">
        <v>73.900000000000006</v>
      </c>
      <c r="H522" s="126">
        <v>4</v>
      </c>
      <c r="I522" s="84" t="s">
        <v>1167</v>
      </c>
      <c r="J522" s="84" t="s">
        <v>1168</v>
      </c>
      <c r="K522" s="127">
        <v>4</v>
      </c>
      <c r="L522" s="127">
        <v>4</v>
      </c>
      <c r="M522" s="127">
        <v>2</v>
      </c>
      <c r="N522" s="127">
        <v>1</v>
      </c>
      <c r="O522" s="127">
        <v>1</v>
      </c>
      <c r="P522" s="128">
        <v>73.900000000000006</v>
      </c>
      <c r="Q522" s="128">
        <v>73.900000000000006</v>
      </c>
      <c r="R522" s="129"/>
      <c r="S522" s="151"/>
    </row>
    <row r="523" spans="1:19" ht="20.25" hidden="1" x14ac:dyDescent="0.25">
      <c r="A523" s="121">
        <v>8</v>
      </c>
      <c r="B523" s="122" t="s">
        <v>1098</v>
      </c>
      <c r="C523" s="123">
        <v>2009</v>
      </c>
      <c r="D523" s="124">
        <v>43403</v>
      </c>
      <c r="E523" s="125">
        <v>647.9</v>
      </c>
      <c r="F523" s="126">
        <v>27</v>
      </c>
      <c r="G523" s="125">
        <v>647.9</v>
      </c>
      <c r="H523" s="126">
        <v>27</v>
      </c>
      <c r="I523" s="84" t="s">
        <v>1167</v>
      </c>
      <c r="J523" s="84" t="s">
        <v>1168</v>
      </c>
      <c r="K523" s="127">
        <v>27</v>
      </c>
      <c r="L523" s="127">
        <v>27</v>
      </c>
      <c r="M523" s="127">
        <v>16</v>
      </c>
      <c r="N523" s="127">
        <v>13</v>
      </c>
      <c r="O523" s="127">
        <v>3</v>
      </c>
      <c r="P523" s="128">
        <v>647.9</v>
      </c>
      <c r="Q523" s="128">
        <v>647.9</v>
      </c>
      <c r="R523" s="129"/>
      <c r="S523" s="151"/>
    </row>
    <row r="524" spans="1:19" s="116" customFormat="1" ht="95.25" hidden="1" customHeight="1" x14ac:dyDescent="0.25">
      <c r="A524" s="220" t="s">
        <v>1180</v>
      </c>
      <c r="B524" s="220"/>
      <c r="C524" s="137"/>
      <c r="D524" s="137"/>
      <c r="E524" s="125" t="e">
        <f>E533+E544+E546+E620+E625+E632+E644+E660+E691+E693+#REF!+E713+E727+E761+E594+E525+E732+E554+E628+E538+E707</f>
        <v>#REF!</v>
      </c>
      <c r="F524" s="114" t="e">
        <f>F533+F544+F546+F620+F625+F632+F644+F660+F691+F693+#REF!+F713+F727+F761+F594+F525+F732+F554+F628+F538+F707</f>
        <v>#REF!</v>
      </c>
      <c r="G524" s="107" t="e">
        <f>G533+G544+G546+G620+G625+G632+G644+G660+G691+G693+#REF!+G713+G727+G761+G594+G525+G732+G554+G628+G538+G707</f>
        <v>#REF!</v>
      </c>
      <c r="H524" s="114" t="e">
        <f>H533+H544+H546+H620+H625+H632+H644+H660+H691+H693+#REF!+H713+H727+H761+H594+H525+H732+H554+H628+H538+H707</f>
        <v>#REF!</v>
      </c>
      <c r="I524" s="114"/>
      <c r="J524" s="114"/>
      <c r="K524" s="114" t="e">
        <f>K533+K544+K546+K620+K625+K632+K644+K660+K691+K693+#REF!+K713+K727+K761+K594+K525+K732+K554+K628+K538+K707</f>
        <v>#REF!</v>
      </c>
      <c r="L524" s="114" t="e">
        <f>L533+L544+L546+L620+L625+L632+L644+L660+L691+L693+#REF!+L713+L727+L761+L594+L525+L732+L554+L628+L538+L707</f>
        <v>#REF!</v>
      </c>
      <c r="M524" s="115" t="e">
        <f>M533+M544+M546+M620+M625+M632+M644+M660+M691+M693+#REF!+M713+M727+M761+M594+M525+M732+M554+M628+M538+M707</f>
        <v>#REF!</v>
      </c>
      <c r="N524" s="115" t="e">
        <f>N533+N544+N546+N620+N625+N632+N644+N660+N691+N693+#REF!+N713+N727+N761+N594+N525+N732+N554+N628+N538+N707</f>
        <v>#REF!</v>
      </c>
      <c r="O524" s="115" t="e">
        <f>O533+O544+O546+O620+O625+O632+O644+O660+O691+O693+#REF!+O713+O727+O761+O594+O525+O732+O554+O628+O538+O707</f>
        <v>#REF!</v>
      </c>
      <c r="P524" s="107" t="e">
        <f>P533+P544+P546+P620+P625+P632+P644+P660+P691+P693+#REF!+P713+P727+P761+P594+P525+P732+P554+P628+P538+P707</f>
        <v>#REF!</v>
      </c>
      <c r="Q524" s="107" t="e">
        <f>Q533+Q544+Q546+Q620+Q625+Q632+Q644+Q660+Q691+Q693+#REF!+Q713+Q727+Q761+Q594+Q525+Q732+Q554+Q628+Q538+Q707</f>
        <v>#REF!</v>
      </c>
      <c r="R524" s="107" t="e">
        <f>R533+R544+R546+R620+R625+R632+R644+R660+R691+R693+#REF!+R713+R727+R761+R594+R525+R732+R554+R628+R538+R707</f>
        <v>#REF!</v>
      </c>
      <c r="S524" s="149" t="e">
        <f>S533+S544+S546+S620+S625+S632+S644+S660+S691+S693+#REF!+S713+S727+S761+S594+S525+S732+S554+S628+S538+S707</f>
        <v>#REF!</v>
      </c>
    </row>
    <row r="525" spans="1:19" s="116" customFormat="1" ht="20.25" hidden="1" customHeight="1" x14ac:dyDescent="0.25">
      <c r="A525" s="209" t="s">
        <v>1826</v>
      </c>
      <c r="B525" s="209"/>
      <c r="C525" s="117"/>
      <c r="D525" s="117"/>
      <c r="E525" s="131">
        <f t="shared" ref="E525:S525" si="49">SUM(E526:E532)</f>
        <v>4080.26</v>
      </c>
      <c r="F525" s="132">
        <f t="shared" si="49"/>
        <v>262</v>
      </c>
      <c r="G525" s="118">
        <f t="shared" si="49"/>
        <v>4080.26</v>
      </c>
      <c r="H525" s="113">
        <f t="shared" si="49"/>
        <v>262</v>
      </c>
      <c r="I525" s="113"/>
      <c r="J525" s="113"/>
      <c r="K525" s="114">
        <f t="shared" ref="K525:L525" si="50">SUM(K526:K532)</f>
        <v>262</v>
      </c>
      <c r="L525" s="114">
        <f t="shared" si="50"/>
        <v>262</v>
      </c>
      <c r="M525" s="115">
        <v>119</v>
      </c>
      <c r="N525" s="115">
        <v>61</v>
      </c>
      <c r="O525" s="115">
        <v>58</v>
      </c>
      <c r="P525" s="107">
        <f t="shared" si="49"/>
        <v>4080.26</v>
      </c>
      <c r="Q525" s="107">
        <f t="shared" si="49"/>
        <v>4080.26</v>
      </c>
      <c r="R525" s="119">
        <f t="shared" si="49"/>
        <v>0</v>
      </c>
      <c r="S525" s="150">
        <f t="shared" si="49"/>
        <v>0</v>
      </c>
    </row>
    <row r="526" spans="1:19" ht="20.25" hidden="1" x14ac:dyDescent="0.25">
      <c r="A526" s="121">
        <v>1</v>
      </c>
      <c r="B526" s="122" t="s">
        <v>8</v>
      </c>
      <c r="C526" s="123" t="s">
        <v>9</v>
      </c>
      <c r="D526" s="124">
        <v>44057</v>
      </c>
      <c r="E526" s="125">
        <v>246.41</v>
      </c>
      <c r="F526" s="126">
        <v>15</v>
      </c>
      <c r="G526" s="125">
        <v>246.41</v>
      </c>
      <c r="H526" s="126">
        <v>15</v>
      </c>
      <c r="I526" s="84" t="s">
        <v>1166</v>
      </c>
      <c r="J526" s="84" t="s">
        <v>1167</v>
      </c>
      <c r="K526" s="127">
        <v>15</v>
      </c>
      <c r="L526" s="127">
        <v>15</v>
      </c>
      <c r="M526" s="127">
        <v>4</v>
      </c>
      <c r="N526" s="127">
        <v>2</v>
      </c>
      <c r="O526" s="127">
        <v>2</v>
      </c>
      <c r="P526" s="128">
        <v>246.41</v>
      </c>
      <c r="Q526" s="128">
        <v>246.41</v>
      </c>
      <c r="R526" s="129"/>
      <c r="S526" s="151"/>
    </row>
    <row r="527" spans="1:19" ht="20.25" hidden="1" x14ac:dyDescent="0.25">
      <c r="A527" s="121">
        <v>2</v>
      </c>
      <c r="B527" s="122" t="s">
        <v>10</v>
      </c>
      <c r="C527" s="123" t="s">
        <v>11</v>
      </c>
      <c r="D527" s="124">
        <v>44378</v>
      </c>
      <c r="E527" s="125">
        <v>412.8</v>
      </c>
      <c r="F527" s="126">
        <v>22</v>
      </c>
      <c r="G527" s="125">
        <v>412.8</v>
      </c>
      <c r="H527" s="126">
        <v>22</v>
      </c>
      <c r="I527" s="84" t="s">
        <v>1166</v>
      </c>
      <c r="J527" s="84" t="s">
        <v>1167</v>
      </c>
      <c r="K527" s="127">
        <v>22</v>
      </c>
      <c r="L527" s="127">
        <v>22</v>
      </c>
      <c r="M527" s="127">
        <v>10</v>
      </c>
      <c r="N527" s="127">
        <v>6</v>
      </c>
      <c r="O527" s="127">
        <v>4</v>
      </c>
      <c r="P527" s="128">
        <v>412.8</v>
      </c>
      <c r="Q527" s="128">
        <v>412.8</v>
      </c>
      <c r="R527" s="129"/>
      <c r="S527" s="151"/>
    </row>
    <row r="528" spans="1:19" ht="20.25" hidden="1" x14ac:dyDescent="0.25">
      <c r="A528" s="121">
        <v>3</v>
      </c>
      <c r="B528" s="122" t="s">
        <v>12</v>
      </c>
      <c r="C528" s="123" t="s">
        <v>13</v>
      </c>
      <c r="D528" s="124">
        <v>43098</v>
      </c>
      <c r="E528" s="125">
        <v>115.69</v>
      </c>
      <c r="F528" s="126">
        <v>7</v>
      </c>
      <c r="G528" s="125">
        <v>115.69</v>
      </c>
      <c r="H528" s="126">
        <v>7</v>
      </c>
      <c r="I528" s="84" t="s">
        <v>1166</v>
      </c>
      <c r="J528" s="84" t="s">
        <v>1167</v>
      </c>
      <c r="K528" s="127">
        <v>7</v>
      </c>
      <c r="L528" s="127">
        <v>7</v>
      </c>
      <c r="M528" s="127">
        <v>5</v>
      </c>
      <c r="N528" s="127">
        <v>3</v>
      </c>
      <c r="O528" s="127">
        <v>2</v>
      </c>
      <c r="P528" s="128">
        <v>115.69</v>
      </c>
      <c r="Q528" s="128">
        <v>115.69</v>
      </c>
      <c r="R528" s="129"/>
      <c r="S528" s="151"/>
    </row>
    <row r="529" spans="1:19" ht="20.25" hidden="1" x14ac:dyDescent="0.25">
      <c r="A529" s="121">
        <v>4</v>
      </c>
      <c r="B529" s="122" t="s">
        <v>14</v>
      </c>
      <c r="C529" s="123" t="s">
        <v>15</v>
      </c>
      <c r="D529" s="124">
        <v>43808</v>
      </c>
      <c r="E529" s="125">
        <v>1236.3</v>
      </c>
      <c r="F529" s="126">
        <v>57</v>
      </c>
      <c r="G529" s="125">
        <v>1236.3</v>
      </c>
      <c r="H529" s="126">
        <v>57</v>
      </c>
      <c r="I529" s="84" t="s">
        <v>1167</v>
      </c>
      <c r="J529" s="84" t="s">
        <v>1168</v>
      </c>
      <c r="K529" s="127">
        <v>57</v>
      </c>
      <c r="L529" s="127">
        <v>57</v>
      </c>
      <c r="M529" s="127">
        <v>27</v>
      </c>
      <c r="N529" s="127">
        <v>17</v>
      </c>
      <c r="O529" s="127">
        <v>10</v>
      </c>
      <c r="P529" s="128">
        <v>1236.3</v>
      </c>
      <c r="Q529" s="128">
        <v>1236.3</v>
      </c>
      <c r="R529" s="129"/>
      <c r="S529" s="151"/>
    </row>
    <row r="530" spans="1:19" ht="20.25" hidden="1" x14ac:dyDescent="0.25">
      <c r="A530" s="121">
        <v>5</v>
      </c>
      <c r="B530" s="122" t="s">
        <v>16</v>
      </c>
      <c r="C530" s="123">
        <v>409</v>
      </c>
      <c r="D530" s="124">
        <v>44057</v>
      </c>
      <c r="E530" s="125">
        <v>832.5</v>
      </c>
      <c r="F530" s="126">
        <v>41</v>
      </c>
      <c r="G530" s="125">
        <v>832.5</v>
      </c>
      <c r="H530" s="126">
        <v>41</v>
      </c>
      <c r="I530" s="84" t="s">
        <v>1167</v>
      </c>
      <c r="J530" s="84" t="s">
        <v>1168</v>
      </c>
      <c r="K530" s="127">
        <v>41</v>
      </c>
      <c r="L530" s="127">
        <v>41</v>
      </c>
      <c r="M530" s="127">
        <v>23</v>
      </c>
      <c r="N530" s="127">
        <v>20</v>
      </c>
      <c r="O530" s="127">
        <v>3</v>
      </c>
      <c r="P530" s="128">
        <v>832.5</v>
      </c>
      <c r="Q530" s="128">
        <v>832.5</v>
      </c>
      <c r="R530" s="129"/>
      <c r="S530" s="151"/>
    </row>
    <row r="531" spans="1:19" ht="20.25" hidden="1" x14ac:dyDescent="0.25">
      <c r="A531" s="121">
        <v>6</v>
      </c>
      <c r="B531" s="122" t="s">
        <v>17</v>
      </c>
      <c r="C531" s="123" t="s">
        <v>18</v>
      </c>
      <c r="D531" s="124">
        <v>44147</v>
      </c>
      <c r="E531" s="125">
        <v>580.25</v>
      </c>
      <c r="F531" s="126">
        <v>62</v>
      </c>
      <c r="G531" s="125">
        <v>580.25</v>
      </c>
      <c r="H531" s="126">
        <v>62</v>
      </c>
      <c r="I531" s="84" t="s">
        <v>1167</v>
      </c>
      <c r="J531" s="84" t="s">
        <v>1168</v>
      </c>
      <c r="K531" s="127">
        <v>62</v>
      </c>
      <c r="L531" s="127">
        <v>62</v>
      </c>
      <c r="M531" s="127">
        <v>24</v>
      </c>
      <c r="N531" s="127">
        <v>6</v>
      </c>
      <c r="O531" s="127">
        <v>18</v>
      </c>
      <c r="P531" s="128">
        <v>580.25</v>
      </c>
      <c r="Q531" s="128">
        <v>580.25</v>
      </c>
      <c r="R531" s="129"/>
      <c r="S531" s="151"/>
    </row>
    <row r="532" spans="1:19" ht="20.25" hidden="1" x14ac:dyDescent="0.25">
      <c r="A532" s="121">
        <v>7</v>
      </c>
      <c r="B532" s="122" t="s">
        <v>19</v>
      </c>
      <c r="C532" s="123" t="s">
        <v>20</v>
      </c>
      <c r="D532" s="124">
        <v>44147</v>
      </c>
      <c r="E532" s="125">
        <v>656.31</v>
      </c>
      <c r="F532" s="126">
        <v>58</v>
      </c>
      <c r="G532" s="125">
        <v>656.31</v>
      </c>
      <c r="H532" s="126">
        <v>58</v>
      </c>
      <c r="I532" s="84" t="s">
        <v>1167</v>
      </c>
      <c r="J532" s="84" t="s">
        <v>1168</v>
      </c>
      <c r="K532" s="127">
        <v>58</v>
      </c>
      <c r="L532" s="127">
        <v>58</v>
      </c>
      <c r="M532" s="127">
        <v>26</v>
      </c>
      <c r="N532" s="127">
        <v>7</v>
      </c>
      <c r="O532" s="127">
        <v>19</v>
      </c>
      <c r="P532" s="128">
        <v>656.31</v>
      </c>
      <c r="Q532" s="128">
        <v>656.31</v>
      </c>
      <c r="R532" s="129"/>
      <c r="S532" s="151"/>
    </row>
    <row r="533" spans="1:19" s="116" customFormat="1" ht="20.25" hidden="1" customHeight="1" x14ac:dyDescent="0.25">
      <c r="A533" s="209" t="s">
        <v>1810</v>
      </c>
      <c r="B533" s="209"/>
      <c r="C533" s="117"/>
      <c r="D533" s="117"/>
      <c r="E533" s="131">
        <f>SUM(E534:E537)</f>
        <v>559.9</v>
      </c>
      <c r="F533" s="132">
        <f t="shared" ref="F533:S533" si="51">SUM(F534:F537)</f>
        <v>41</v>
      </c>
      <c r="G533" s="118">
        <f t="shared" si="51"/>
        <v>582.79999999999995</v>
      </c>
      <c r="H533" s="113">
        <f t="shared" si="51"/>
        <v>42</v>
      </c>
      <c r="I533" s="113"/>
      <c r="J533" s="113"/>
      <c r="K533" s="114">
        <f>SUM(K534:K537)</f>
        <v>42</v>
      </c>
      <c r="L533" s="114">
        <f t="shared" ref="L533:O533" si="52">SUM(L534:L537)</f>
        <v>42</v>
      </c>
      <c r="M533" s="115">
        <f t="shared" si="52"/>
        <v>18</v>
      </c>
      <c r="N533" s="115">
        <f t="shared" si="52"/>
        <v>4</v>
      </c>
      <c r="O533" s="115">
        <f t="shared" si="52"/>
        <v>14</v>
      </c>
      <c r="P533" s="107">
        <f t="shared" ref="P533" si="53">SUM(P534:P537)</f>
        <v>582.79999999999995</v>
      </c>
      <c r="Q533" s="107">
        <f t="shared" si="51"/>
        <v>582.79999999999995</v>
      </c>
      <c r="R533" s="119">
        <f t="shared" si="51"/>
        <v>0</v>
      </c>
      <c r="S533" s="150">
        <f t="shared" si="51"/>
        <v>0</v>
      </c>
    </row>
    <row r="534" spans="1:19" ht="20.25" hidden="1" x14ac:dyDescent="0.25">
      <c r="A534" s="121">
        <v>1</v>
      </c>
      <c r="B534" s="122" t="s">
        <v>68</v>
      </c>
      <c r="C534" s="123" t="s">
        <v>69</v>
      </c>
      <c r="D534" s="124">
        <v>43297</v>
      </c>
      <c r="E534" s="125">
        <v>0</v>
      </c>
      <c r="F534" s="126">
        <v>0</v>
      </c>
      <c r="G534" s="125">
        <v>22.9</v>
      </c>
      <c r="H534" s="126">
        <v>1</v>
      </c>
      <c r="I534" s="84" t="s">
        <v>1167</v>
      </c>
      <c r="J534" s="84" t="s">
        <v>1168</v>
      </c>
      <c r="K534" s="127">
        <v>1</v>
      </c>
      <c r="L534" s="127">
        <v>1</v>
      </c>
      <c r="M534" s="127">
        <v>1</v>
      </c>
      <c r="N534" s="127">
        <v>1</v>
      </c>
      <c r="O534" s="127">
        <v>0</v>
      </c>
      <c r="P534" s="128">
        <v>22.9</v>
      </c>
      <c r="Q534" s="128">
        <v>22.9</v>
      </c>
      <c r="R534" s="129"/>
      <c r="S534" s="151"/>
    </row>
    <row r="535" spans="1:19" ht="20.25" hidden="1" x14ac:dyDescent="0.25">
      <c r="A535" s="121">
        <v>2</v>
      </c>
      <c r="B535" s="122" t="s">
        <v>70</v>
      </c>
      <c r="C535" s="123">
        <v>488</v>
      </c>
      <c r="D535" s="124">
        <v>43706</v>
      </c>
      <c r="E535" s="125">
        <v>370.9</v>
      </c>
      <c r="F535" s="126">
        <v>23</v>
      </c>
      <c r="G535" s="125">
        <v>370.9</v>
      </c>
      <c r="H535" s="126">
        <v>23</v>
      </c>
      <c r="I535" s="84" t="s">
        <v>1167</v>
      </c>
      <c r="J535" s="84" t="s">
        <v>1168</v>
      </c>
      <c r="K535" s="127">
        <v>23</v>
      </c>
      <c r="L535" s="127">
        <v>23</v>
      </c>
      <c r="M535" s="127">
        <f>N535+O535</f>
        <v>11</v>
      </c>
      <c r="N535" s="127">
        <v>3</v>
      </c>
      <c r="O535" s="127">
        <v>8</v>
      </c>
      <c r="P535" s="128">
        <v>370.9</v>
      </c>
      <c r="Q535" s="128">
        <v>370.9</v>
      </c>
      <c r="R535" s="129"/>
      <c r="S535" s="151"/>
    </row>
    <row r="536" spans="1:19" ht="20.25" hidden="1" x14ac:dyDescent="0.25">
      <c r="A536" s="121">
        <v>3</v>
      </c>
      <c r="B536" s="122" t="s">
        <v>66</v>
      </c>
      <c r="C536" s="123">
        <v>601</v>
      </c>
      <c r="D536" s="124">
        <v>43791</v>
      </c>
      <c r="E536" s="125">
        <v>88.7</v>
      </c>
      <c r="F536" s="126">
        <v>12</v>
      </c>
      <c r="G536" s="125">
        <v>88.7</v>
      </c>
      <c r="H536" s="126">
        <v>12</v>
      </c>
      <c r="I536" s="84" t="s">
        <v>1167</v>
      </c>
      <c r="J536" s="84" t="s">
        <v>1168</v>
      </c>
      <c r="K536" s="127">
        <v>12</v>
      </c>
      <c r="L536" s="127">
        <v>12</v>
      </c>
      <c r="M536" s="127">
        <v>3</v>
      </c>
      <c r="N536" s="127">
        <v>0</v>
      </c>
      <c r="O536" s="127">
        <v>3</v>
      </c>
      <c r="P536" s="128">
        <v>88.7</v>
      </c>
      <c r="Q536" s="128">
        <v>88.7</v>
      </c>
      <c r="R536" s="129"/>
      <c r="S536" s="151"/>
    </row>
    <row r="537" spans="1:19" ht="20.25" hidden="1" x14ac:dyDescent="0.25">
      <c r="A537" s="121">
        <v>4</v>
      </c>
      <c r="B537" s="122" t="s">
        <v>67</v>
      </c>
      <c r="C537" s="123">
        <v>602</v>
      </c>
      <c r="D537" s="124">
        <v>43791</v>
      </c>
      <c r="E537" s="125">
        <v>100.3</v>
      </c>
      <c r="F537" s="126">
        <v>6</v>
      </c>
      <c r="G537" s="125">
        <v>100.3</v>
      </c>
      <c r="H537" s="126">
        <v>6</v>
      </c>
      <c r="I537" s="84" t="s">
        <v>1167</v>
      </c>
      <c r="J537" s="84" t="s">
        <v>1168</v>
      </c>
      <c r="K537" s="127">
        <v>6</v>
      </c>
      <c r="L537" s="127">
        <v>6</v>
      </c>
      <c r="M537" s="127">
        <v>3</v>
      </c>
      <c r="N537" s="127">
        <v>0</v>
      </c>
      <c r="O537" s="127">
        <v>3</v>
      </c>
      <c r="P537" s="128">
        <v>100.3</v>
      </c>
      <c r="Q537" s="128">
        <v>100.3</v>
      </c>
      <c r="R537" s="129"/>
      <c r="S537" s="151"/>
    </row>
    <row r="538" spans="1:19" s="116" customFormat="1" ht="20.25" hidden="1" customHeight="1" x14ac:dyDescent="0.25">
      <c r="A538" s="209" t="s">
        <v>1184</v>
      </c>
      <c r="B538" s="209"/>
      <c r="C538" s="117"/>
      <c r="D538" s="117"/>
      <c r="E538" s="118">
        <f>SUM(E539:E543)</f>
        <v>1413.26</v>
      </c>
      <c r="F538" s="113">
        <f t="shared" ref="F538:S538" si="54">SUM(F539:F543)</f>
        <v>88</v>
      </c>
      <c r="G538" s="118">
        <f t="shared" si="54"/>
        <v>1413.26</v>
      </c>
      <c r="H538" s="113">
        <f t="shared" si="54"/>
        <v>88</v>
      </c>
      <c r="I538" s="113"/>
      <c r="J538" s="113"/>
      <c r="K538" s="114">
        <f t="shared" ref="K538:P538" si="55">SUM(K539:K543)</f>
        <v>88</v>
      </c>
      <c r="L538" s="114">
        <f t="shared" si="55"/>
        <v>88</v>
      </c>
      <c r="M538" s="115">
        <v>36</v>
      </c>
      <c r="N538" s="115">
        <v>24</v>
      </c>
      <c r="O538" s="115">
        <v>12</v>
      </c>
      <c r="P538" s="107">
        <f t="shared" si="55"/>
        <v>1413.26</v>
      </c>
      <c r="Q538" s="107">
        <f t="shared" si="54"/>
        <v>1413.26</v>
      </c>
      <c r="R538" s="119">
        <f t="shared" si="54"/>
        <v>0</v>
      </c>
      <c r="S538" s="150">
        <f t="shared" si="54"/>
        <v>0</v>
      </c>
    </row>
    <row r="539" spans="1:19" ht="20.25" hidden="1" x14ac:dyDescent="0.25">
      <c r="A539" s="121">
        <v>1</v>
      </c>
      <c r="B539" s="122" t="s">
        <v>112</v>
      </c>
      <c r="C539" s="123">
        <v>307</v>
      </c>
      <c r="D539" s="124">
        <v>43228</v>
      </c>
      <c r="E539" s="125">
        <v>161.19999999999999</v>
      </c>
      <c r="F539" s="126">
        <v>17</v>
      </c>
      <c r="G539" s="125">
        <v>161.19999999999999</v>
      </c>
      <c r="H539" s="126">
        <v>17</v>
      </c>
      <c r="I539" s="84" t="s">
        <v>1167</v>
      </c>
      <c r="J539" s="84" t="s">
        <v>1168</v>
      </c>
      <c r="K539" s="127">
        <v>17</v>
      </c>
      <c r="L539" s="127">
        <v>17</v>
      </c>
      <c r="M539" s="127">
        <v>3</v>
      </c>
      <c r="N539" s="127">
        <v>0</v>
      </c>
      <c r="O539" s="127">
        <v>3</v>
      </c>
      <c r="P539" s="128">
        <v>161.19999999999999</v>
      </c>
      <c r="Q539" s="128">
        <v>161.19999999999999</v>
      </c>
      <c r="R539" s="129"/>
      <c r="S539" s="151"/>
    </row>
    <row r="540" spans="1:19" ht="20.25" hidden="1" x14ac:dyDescent="0.25">
      <c r="A540" s="121">
        <v>2</v>
      </c>
      <c r="B540" s="122" t="s">
        <v>113</v>
      </c>
      <c r="C540" s="123">
        <v>62</v>
      </c>
      <c r="D540" s="124">
        <v>43230</v>
      </c>
      <c r="E540" s="125">
        <v>195.66</v>
      </c>
      <c r="F540" s="126">
        <v>8</v>
      </c>
      <c r="G540" s="125">
        <v>195.66</v>
      </c>
      <c r="H540" s="126">
        <v>8</v>
      </c>
      <c r="I540" s="84" t="s">
        <v>1167</v>
      </c>
      <c r="J540" s="84" t="s">
        <v>1168</v>
      </c>
      <c r="K540" s="127">
        <v>8</v>
      </c>
      <c r="L540" s="127">
        <v>8</v>
      </c>
      <c r="M540" s="127">
        <v>4</v>
      </c>
      <c r="N540" s="127">
        <v>2</v>
      </c>
      <c r="O540" s="127">
        <v>2</v>
      </c>
      <c r="P540" s="128">
        <v>195.66</v>
      </c>
      <c r="Q540" s="128">
        <v>195.66</v>
      </c>
      <c r="R540" s="129"/>
      <c r="S540" s="151"/>
    </row>
    <row r="541" spans="1:19" ht="20.25" hidden="1" x14ac:dyDescent="0.25">
      <c r="A541" s="121">
        <v>3</v>
      </c>
      <c r="B541" s="122" t="s">
        <v>114</v>
      </c>
      <c r="C541" s="123">
        <v>62</v>
      </c>
      <c r="D541" s="124">
        <v>43230</v>
      </c>
      <c r="E541" s="125">
        <v>184.1</v>
      </c>
      <c r="F541" s="126">
        <v>19</v>
      </c>
      <c r="G541" s="125">
        <v>184.1</v>
      </c>
      <c r="H541" s="126">
        <v>19</v>
      </c>
      <c r="I541" s="84" t="s">
        <v>1167</v>
      </c>
      <c r="J541" s="84" t="s">
        <v>1168</v>
      </c>
      <c r="K541" s="127">
        <v>19</v>
      </c>
      <c r="L541" s="127">
        <v>19</v>
      </c>
      <c r="M541" s="127">
        <v>8</v>
      </c>
      <c r="N541" s="127">
        <v>7</v>
      </c>
      <c r="O541" s="127">
        <v>1</v>
      </c>
      <c r="P541" s="128">
        <v>184.1</v>
      </c>
      <c r="Q541" s="128">
        <v>184.1</v>
      </c>
      <c r="R541" s="129"/>
      <c r="S541" s="151"/>
    </row>
    <row r="542" spans="1:19" ht="20.25" hidden="1" x14ac:dyDescent="0.25">
      <c r="A542" s="121">
        <v>4</v>
      </c>
      <c r="B542" s="122" t="s">
        <v>115</v>
      </c>
      <c r="C542" s="123">
        <v>62</v>
      </c>
      <c r="D542" s="124">
        <v>43230</v>
      </c>
      <c r="E542" s="125">
        <v>182.3</v>
      </c>
      <c r="F542" s="126">
        <v>9</v>
      </c>
      <c r="G542" s="125">
        <v>182.3</v>
      </c>
      <c r="H542" s="126">
        <v>9</v>
      </c>
      <c r="I542" s="84" t="s">
        <v>1167</v>
      </c>
      <c r="J542" s="84" t="s">
        <v>1168</v>
      </c>
      <c r="K542" s="127">
        <v>9</v>
      </c>
      <c r="L542" s="127">
        <v>9</v>
      </c>
      <c r="M542" s="127">
        <v>8</v>
      </c>
      <c r="N542" s="127">
        <v>6</v>
      </c>
      <c r="O542" s="127">
        <v>2</v>
      </c>
      <c r="P542" s="128">
        <v>182.3</v>
      </c>
      <c r="Q542" s="128">
        <v>182.3</v>
      </c>
      <c r="R542" s="129"/>
      <c r="S542" s="151"/>
    </row>
    <row r="543" spans="1:19" ht="20.25" hidden="1" x14ac:dyDescent="0.25">
      <c r="A543" s="121">
        <v>5</v>
      </c>
      <c r="B543" s="122" t="s">
        <v>116</v>
      </c>
      <c r="C543" s="123">
        <v>62</v>
      </c>
      <c r="D543" s="124">
        <v>43230</v>
      </c>
      <c r="E543" s="125">
        <v>690</v>
      </c>
      <c r="F543" s="126">
        <v>35</v>
      </c>
      <c r="G543" s="125">
        <v>690</v>
      </c>
      <c r="H543" s="126">
        <v>35</v>
      </c>
      <c r="I543" s="84" t="s">
        <v>1167</v>
      </c>
      <c r="J543" s="84" t="s">
        <v>1168</v>
      </c>
      <c r="K543" s="127">
        <v>35</v>
      </c>
      <c r="L543" s="127">
        <v>35</v>
      </c>
      <c r="M543" s="127">
        <v>13</v>
      </c>
      <c r="N543" s="127">
        <v>9</v>
      </c>
      <c r="O543" s="127">
        <v>4</v>
      </c>
      <c r="P543" s="128">
        <v>690</v>
      </c>
      <c r="Q543" s="128">
        <v>690</v>
      </c>
      <c r="R543" s="129"/>
      <c r="S543" s="151"/>
    </row>
    <row r="544" spans="1:19" s="116" customFormat="1" ht="20.25" hidden="1" customHeight="1" x14ac:dyDescent="0.25">
      <c r="A544" s="209" t="s">
        <v>1813</v>
      </c>
      <c r="B544" s="209"/>
      <c r="C544" s="117"/>
      <c r="D544" s="117"/>
      <c r="E544" s="131">
        <f>SUM(E545)</f>
        <v>246.8</v>
      </c>
      <c r="F544" s="132">
        <f t="shared" ref="F544:S544" si="56">SUM(F545)</f>
        <v>14</v>
      </c>
      <c r="G544" s="118">
        <f t="shared" si="56"/>
        <v>246.8</v>
      </c>
      <c r="H544" s="113">
        <f t="shared" si="56"/>
        <v>14</v>
      </c>
      <c r="I544" s="113"/>
      <c r="J544" s="113"/>
      <c r="K544" s="114">
        <f t="shared" si="56"/>
        <v>14</v>
      </c>
      <c r="L544" s="114">
        <f t="shared" si="56"/>
        <v>14</v>
      </c>
      <c r="M544" s="115">
        <v>6</v>
      </c>
      <c r="N544" s="115">
        <v>1</v>
      </c>
      <c r="O544" s="115">
        <v>5</v>
      </c>
      <c r="P544" s="107">
        <f t="shared" si="56"/>
        <v>246.8</v>
      </c>
      <c r="Q544" s="107">
        <f t="shared" si="56"/>
        <v>246.8</v>
      </c>
      <c r="R544" s="119">
        <f t="shared" si="56"/>
        <v>0</v>
      </c>
      <c r="S544" s="150">
        <f t="shared" si="56"/>
        <v>0</v>
      </c>
    </row>
    <row r="545" spans="1:19" ht="20.25" hidden="1" x14ac:dyDescent="0.25">
      <c r="A545" s="121">
        <v>1</v>
      </c>
      <c r="B545" s="122" t="s">
        <v>118</v>
      </c>
      <c r="C545" s="123">
        <v>1047</v>
      </c>
      <c r="D545" s="124">
        <v>44337</v>
      </c>
      <c r="E545" s="125">
        <v>246.8</v>
      </c>
      <c r="F545" s="126">
        <v>14</v>
      </c>
      <c r="G545" s="125">
        <v>246.8</v>
      </c>
      <c r="H545" s="126">
        <v>14</v>
      </c>
      <c r="I545" s="84" t="s">
        <v>1167</v>
      </c>
      <c r="J545" s="84" t="s">
        <v>1168</v>
      </c>
      <c r="K545" s="127">
        <v>14</v>
      </c>
      <c r="L545" s="127">
        <v>14</v>
      </c>
      <c r="M545" s="127">
        <v>6</v>
      </c>
      <c r="N545" s="127">
        <v>1</v>
      </c>
      <c r="O545" s="127">
        <v>5</v>
      </c>
      <c r="P545" s="128">
        <v>246.8</v>
      </c>
      <c r="Q545" s="128">
        <v>246.8</v>
      </c>
      <c r="R545" s="129"/>
      <c r="S545" s="151"/>
    </row>
    <row r="546" spans="1:19" s="116" customFormat="1" ht="20.25" hidden="1" customHeight="1" x14ac:dyDescent="0.25">
      <c r="A546" s="209" t="s">
        <v>1189</v>
      </c>
      <c r="B546" s="209"/>
      <c r="C546" s="117"/>
      <c r="D546" s="117"/>
      <c r="E546" s="131">
        <f>SUM(E547:E553)</f>
        <v>2253.8000000000002</v>
      </c>
      <c r="F546" s="132">
        <f t="shared" ref="F546:S546" si="57">SUM(F547:F553)</f>
        <v>124</v>
      </c>
      <c r="G546" s="118">
        <f t="shared" si="57"/>
        <v>2253.8000000000002</v>
      </c>
      <c r="H546" s="113">
        <f t="shared" si="57"/>
        <v>124</v>
      </c>
      <c r="I546" s="113"/>
      <c r="J546" s="113"/>
      <c r="K546" s="114">
        <f t="shared" ref="K546:P546" si="58">SUM(K547:K553)</f>
        <v>124</v>
      </c>
      <c r="L546" s="114">
        <f t="shared" si="58"/>
        <v>124</v>
      </c>
      <c r="M546" s="115">
        <v>61</v>
      </c>
      <c r="N546" s="115">
        <v>46</v>
      </c>
      <c r="O546" s="115">
        <v>15</v>
      </c>
      <c r="P546" s="107">
        <f t="shared" si="58"/>
        <v>2253.8000000000002</v>
      </c>
      <c r="Q546" s="107">
        <f t="shared" si="57"/>
        <v>2253.8000000000002</v>
      </c>
      <c r="R546" s="119">
        <f t="shared" si="57"/>
        <v>0</v>
      </c>
      <c r="S546" s="150">
        <f t="shared" si="57"/>
        <v>0</v>
      </c>
    </row>
    <row r="547" spans="1:19" ht="20.25" hidden="1" x14ac:dyDescent="0.25">
      <c r="A547" s="121">
        <v>1</v>
      </c>
      <c r="B547" s="122" t="s">
        <v>150</v>
      </c>
      <c r="C547" s="123">
        <v>710</v>
      </c>
      <c r="D547" s="124">
        <v>43573</v>
      </c>
      <c r="E547" s="125">
        <v>667.9</v>
      </c>
      <c r="F547" s="126">
        <v>26</v>
      </c>
      <c r="G547" s="125">
        <v>667.9</v>
      </c>
      <c r="H547" s="126">
        <v>26</v>
      </c>
      <c r="I547" s="84" t="s">
        <v>1167</v>
      </c>
      <c r="J547" s="84" t="s">
        <v>1168</v>
      </c>
      <c r="K547" s="127">
        <v>26</v>
      </c>
      <c r="L547" s="127">
        <v>26</v>
      </c>
      <c r="M547" s="127">
        <v>16</v>
      </c>
      <c r="N547" s="127">
        <v>15</v>
      </c>
      <c r="O547" s="127">
        <v>1</v>
      </c>
      <c r="P547" s="128">
        <v>667.9</v>
      </c>
      <c r="Q547" s="128">
        <v>667.9</v>
      </c>
      <c r="R547" s="129"/>
      <c r="S547" s="151"/>
    </row>
    <row r="548" spans="1:19" ht="20.25" hidden="1" x14ac:dyDescent="0.25">
      <c r="A548" s="121">
        <v>2</v>
      </c>
      <c r="B548" s="122" t="s">
        <v>151</v>
      </c>
      <c r="C548" s="123">
        <v>1535</v>
      </c>
      <c r="D548" s="124">
        <v>42885</v>
      </c>
      <c r="E548" s="125">
        <v>156</v>
      </c>
      <c r="F548" s="126">
        <v>14</v>
      </c>
      <c r="G548" s="125">
        <v>156</v>
      </c>
      <c r="H548" s="126">
        <v>14</v>
      </c>
      <c r="I548" s="84" t="s">
        <v>1167</v>
      </c>
      <c r="J548" s="84" t="s">
        <v>1168</v>
      </c>
      <c r="K548" s="127">
        <v>14</v>
      </c>
      <c r="L548" s="127">
        <v>14</v>
      </c>
      <c r="M548" s="127">
        <v>6</v>
      </c>
      <c r="N548" s="127">
        <v>4</v>
      </c>
      <c r="O548" s="127">
        <v>2</v>
      </c>
      <c r="P548" s="128">
        <v>156</v>
      </c>
      <c r="Q548" s="128">
        <v>156</v>
      </c>
      <c r="R548" s="129"/>
      <c r="S548" s="151"/>
    </row>
    <row r="549" spans="1:19" ht="20.25" hidden="1" x14ac:dyDescent="0.25">
      <c r="A549" s="121">
        <v>3</v>
      </c>
      <c r="B549" s="122" t="s">
        <v>152</v>
      </c>
      <c r="C549" s="123">
        <v>1243</v>
      </c>
      <c r="D549" s="124">
        <v>42859</v>
      </c>
      <c r="E549" s="125">
        <v>356.2</v>
      </c>
      <c r="F549" s="126">
        <v>19</v>
      </c>
      <c r="G549" s="125">
        <v>356.2</v>
      </c>
      <c r="H549" s="126">
        <v>19</v>
      </c>
      <c r="I549" s="84" t="s">
        <v>1167</v>
      </c>
      <c r="J549" s="84" t="s">
        <v>1168</v>
      </c>
      <c r="K549" s="127">
        <v>19</v>
      </c>
      <c r="L549" s="127">
        <v>19</v>
      </c>
      <c r="M549" s="127">
        <v>11</v>
      </c>
      <c r="N549" s="127">
        <v>8</v>
      </c>
      <c r="O549" s="127">
        <v>3</v>
      </c>
      <c r="P549" s="128">
        <v>356.2</v>
      </c>
      <c r="Q549" s="128">
        <v>356.2</v>
      </c>
      <c r="R549" s="129"/>
      <c r="S549" s="151"/>
    </row>
    <row r="550" spans="1:19" ht="20.25" hidden="1" x14ac:dyDescent="0.25">
      <c r="A550" s="121">
        <v>4</v>
      </c>
      <c r="B550" s="122" t="s">
        <v>153</v>
      </c>
      <c r="C550" s="123">
        <v>2488</v>
      </c>
      <c r="D550" s="124">
        <v>43305</v>
      </c>
      <c r="E550" s="125">
        <v>428</v>
      </c>
      <c r="F550" s="126">
        <v>34</v>
      </c>
      <c r="G550" s="125">
        <v>428</v>
      </c>
      <c r="H550" s="126">
        <v>34</v>
      </c>
      <c r="I550" s="84" t="s">
        <v>1167</v>
      </c>
      <c r="J550" s="84" t="s">
        <v>1168</v>
      </c>
      <c r="K550" s="127">
        <v>34</v>
      </c>
      <c r="L550" s="127">
        <v>34</v>
      </c>
      <c r="M550" s="127">
        <v>10</v>
      </c>
      <c r="N550" s="127">
        <v>4</v>
      </c>
      <c r="O550" s="127">
        <v>6</v>
      </c>
      <c r="P550" s="128">
        <v>428</v>
      </c>
      <c r="Q550" s="128">
        <v>428</v>
      </c>
      <c r="R550" s="129"/>
      <c r="S550" s="151"/>
    </row>
    <row r="551" spans="1:19" ht="20.25" hidden="1" x14ac:dyDescent="0.25">
      <c r="A551" s="121">
        <v>5</v>
      </c>
      <c r="B551" s="122" t="s">
        <v>154</v>
      </c>
      <c r="C551" s="123">
        <v>1823</v>
      </c>
      <c r="D551" s="124">
        <v>42909</v>
      </c>
      <c r="E551" s="125">
        <v>128.30000000000001</v>
      </c>
      <c r="F551" s="126">
        <v>9</v>
      </c>
      <c r="G551" s="125">
        <v>128.30000000000001</v>
      </c>
      <c r="H551" s="126">
        <v>9</v>
      </c>
      <c r="I551" s="84" t="s">
        <v>1167</v>
      </c>
      <c r="J551" s="84" t="s">
        <v>1168</v>
      </c>
      <c r="K551" s="127">
        <v>9</v>
      </c>
      <c r="L551" s="127">
        <v>9</v>
      </c>
      <c r="M551" s="127">
        <v>4</v>
      </c>
      <c r="N551" s="127">
        <v>3</v>
      </c>
      <c r="O551" s="127">
        <v>1</v>
      </c>
      <c r="P551" s="128">
        <v>128.30000000000001</v>
      </c>
      <c r="Q551" s="128">
        <v>128.30000000000001</v>
      </c>
      <c r="R551" s="129"/>
      <c r="S551" s="151"/>
    </row>
    <row r="552" spans="1:19" ht="20.25" hidden="1" x14ac:dyDescent="0.25">
      <c r="A552" s="121">
        <v>6</v>
      </c>
      <c r="B552" s="122" t="s">
        <v>155</v>
      </c>
      <c r="C552" s="123">
        <v>1512</v>
      </c>
      <c r="D552" s="124">
        <v>42884</v>
      </c>
      <c r="E552" s="125">
        <v>175.7</v>
      </c>
      <c r="F552" s="126">
        <v>10</v>
      </c>
      <c r="G552" s="125">
        <v>175.7</v>
      </c>
      <c r="H552" s="126">
        <v>10</v>
      </c>
      <c r="I552" s="84" t="s">
        <v>1167</v>
      </c>
      <c r="J552" s="84" t="s">
        <v>1168</v>
      </c>
      <c r="K552" s="127">
        <v>10</v>
      </c>
      <c r="L552" s="127">
        <v>10</v>
      </c>
      <c r="M552" s="127">
        <v>6</v>
      </c>
      <c r="N552" s="127">
        <v>6</v>
      </c>
      <c r="O552" s="127">
        <v>0</v>
      </c>
      <c r="P552" s="128">
        <v>175.7</v>
      </c>
      <c r="Q552" s="128">
        <v>175.7</v>
      </c>
      <c r="R552" s="129"/>
      <c r="S552" s="151"/>
    </row>
    <row r="553" spans="1:19" ht="20.25" hidden="1" x14ac:dyDescent="0.25">
      <c r="A553" s="121">
        <v>7</v>
      </c>
      <c r="B553" s="122" t="s">
        <v>156</v>
      </c>
      <c r="C553" s="123">
        <v>241</v>
      </c>
      <c r="D553" s="124">
        <v>43504</v>
      </c>
      <c r="E553" s="125">
        <v>341.7</v>
      </c>
      <c r="F553" s="126">
        <v>12</v>
      </c>
      <c r="G553" s="125">
        <v>341.7</v>
      </c>
      <c r="H553" s="126">
        <v>12</v>
      </c>
      <c r="I553" s="84" t="s">
        <v>1167</v>
      </c>
      <c r="J553" s="84" t="s">
        <v>1168</v>
      </c>
      <c r="K553" s="127">
        <v>12</v>
      </c>
      <c r="L553" s="127">
        <v>12</v>
      </c>
      <c r="M553" s="127">
        <v>8</v>
      </c>
      <c r="N553" s="127">
        <v>6</v>
      </c>
      <c r="O553" s="127">
        <v>2</v>
      </c>
      <c r="P553" s="128">
        <v>341.7</v>
      </c>
      <c r="Q553" s="128">
        <v>341.7</v>
      </c>
      <c r="R553" s="129"/>
      <c r="S553" s="151"/>
    </row>
    <row r="554" spans="1:19" s="116" customFormat="1" ht="20.25" hidden="1" customHeight="1" x14ac:dyDescent="0.25">
      <c r="A554" s="219" t="s">
        <v>1191</v>
      </c>
      <c r="B554" s="209"/>
      <c r="C554" s="117"/>
      <c r="D554" s="117"/>
      <c r="E554" s="131">
        <f>SUM(E555:E593)</f>
        <v>21529.73</v>
      </c>
      <c r="F554" s="132">
        <f>SUM(F555:F593)</f>
        <v>1509</v>
      </c>
      <c r="G554" s="118">
        <f>SUM(G555:G593)</f>
        <v>21529.73</v>
      </c>
      <c r="H554" s="113">
        <f>SUM(H555:H593)</f>
        <v>1509</v>
      </c>
      <c r="I554" s="113"/>
      <c r="J554" s="113"/>
      <c r="K554" s="114">
        <f t="shared" ref="K554:S554" si="59">SUM(K555:K593)</f>
        <v>1509</v>
      </c>
      <c r="L554" s="114">
        <f t="shared" si="59"/>
        <v>1509</v>
      </c>
      <c r="M554" s="115">
        <v>624</v>
      </c>
      <c r="N554" s="115">
        <v>419</v>
      </c>
      <c r="O554" s="115">
        <v>205</v>
      </c>
      <c r="P554" s="107">
        <f t="shared" si="59"/>
        <v>21529.73</v>
      </c>
      <c r="Q554" s="107">
        <f t="shared" si="59"/>
        <v>21529.73</v>
      </c>
      <c r="R554" s="119">
        <f t="shared" si="59"/>
        <v>0</v>
      </c>
      <c r="S554" s="150">
        <f t="shared" si="59"/>
        <v>0</v>
      </c>
    </row>
    <row r="555" spans="1:19" ht="20.25" hidden="1" x14ac:dyDescent="0.25">
      <c r="A555" s="121">
        <v>1</v>
      </c>
      <c r="B555" s="122" t="s">
        <v>167</v>
      </c>
      <c r="C555" s="123">
        <v>2065</v>
      </c>
      <c r="D555" s="124">
        <v>43463</v>
      </c>
      <c r="E555" s="125">
        <v>202.9</v>
      </c>
      <c r="F555" s="126">
        <v>26</v>
      </c>
      <c r="G555" s="125">
        <v>202.9</v>
      </c>
      <c r="H555" s="126">
        <v>26</v>
      </c>
      <c r="I555" s="84" t="s">
        <v>1167</v>
      </c>
      <c r="J555" s="84" t="s">
        <v>1168</v>
      </c>
      <c r="K555" s="127">
        <v>26</v>
      </c>
      <c r="L555" s="127">
        <v>26</v>
      </c>
      <c r="M555" s="127">
        <v>7</v>
      </c>
      <c r="N555" s="127">
        <v>0</v>
      </c>
      <c r="O555" s="127">
        <v>7</v>
      </c>
      <c r="P555" s="128">
        <v>202.9</v>
      </c>
      <c r="Q555" s="128">
        <v>202.9</v>
      </c>
      <c r="R555" s="129"/>
      <c r="S555" s="151"/>
    </row>
    <row r="556" spans="1:19" ht="20.25" hidden="1" x14ac:dyDescent="0.25">
      <c r="A556" s="121">
        <v>2</v>
      </c>
      <c r="B556" s="122" t="s">
        <v>168</v>
      </c>
      <c r="C556" s="123">
        <v>2065</v>
      </c>
      <c r="D556" s="124">
        <v>43463</v>
      </c>
      <c r="E556" s="125">
        <v>593</v>
      </c>
      <c r="F556" s="126">
        <v>38</v>
      </c>
      <c r="G556" s="125">
        <v>593</v>
      </c>
      <c r="H556" s="126">
        <v>38</v>
      </c>
      <c r="I556" s="84" t="s">
        <v>1167</v>
      </c>
      <c r="J556" s="84" t="s">
        <v>1168</v>
      </c>
      <c r="K556" s="127">
        <v>38</v>
      </c>
      <c r="L556" s="127">
        <v>38</v>
      </c>
      <c r="M556" s="127">
        <v>14</v>
      </c>
      <c r="N556" s="127">
        <v>13</v>
      </c>
      <c r="O556" s="127">
        <v>1</v>
      </c>
      <c r="P556" s="128">
        <v>593</v>
      </c>
      <c r="Q556" s="128">
        <v>593</v>
      </c>
      <c r="R556" s="129"/>
      <c r="S556" s="151"/>
    </row>
    <row r="557" spans="1:19" ht="20.25" hidden="1" x14ac:dyDescent="0.25">
      <c r="A557" s="121">
        <v>3</v>
      </c>
      <c r="B557" s="122" t="s">
        <v>169</v>
      </c>
      <c r="C557" s="123">
        <v>2065</v>
      </c>
      <c r="D557" s="124">
        <v>43463</v>
      </c>
      <c r="E557" s="125">
        <v>698</v>
      </c>
      <c r="F557" s="126">
        <v>43</v>
      </c>
      <c r="G557" s="125">
        <v>698</v>
      </c>
      <c r="H557" s="126">
        <v>43</v>
      </c>
      <c r="I557" s="84" t="s">
        <v>1167</v>
      </c>
      <c r="J557" s="84" t="s">
        <v>1168</v>
      </c>
      <c r="K557" s="127">
        <v>43</v>
      </c>
      <c r="L557" s="127">
        <v>43</v>
      </c>
      <c r="M557" s="127">
        <v>16</v>
      </c>
      <c r="N557" s="127">
        <v>12</v>
      </c>
      <c r="O557" s="127">
        <v>4</v>
      </c>
      <c r="P557" s="128">
        <v>698</v>
      </c>
      <c r="Q557" s="128">
        <v>698</v>
      </c>
      <c r="R557" s="129"/>
      <c r="S557" s="151"/>
    </row>
    <row r="558" spans="1:19" ht="20.25" hidden="1" x14ac:dyDescent="0.25">
      <c r="A558" s="121">
        <v>4</v>
      </c>
      <c r="B558" s="122" t="s">
        <v>170</v>
      </c>
      <c r="C558" s="123">
        <v>2065</v>
      </c>
      <c r="D558" s="124">
        <v>43463</v>
      </c>
      <c r="E558" s="125">
        <v>379.3</v>
      </c>
      <c r="F558" s="126">
        <v>30</v>
      </c>
      <c r="G558" s="125">
        <v>379.3</v>
      </c>
      <c r="H558" s="126">
        <v>30</v>
      </c>
      <c r="I558" s="84" t="s">
        <v>1167</v>
      </c>
      <c r="J558" s="84" t="s">
        <v>1168</v>
      </c>
      <c r="K558" s="127">
        <v>30</v>
      </c>
      <c r="L558" s="127">
        <v>30</v>
      </c>
      <c r="M558" s="127">
        <v>8</v>
      </c>
      <c r="N558" s="127">
        <v>3</v>
      </c>
      <c r="O558" s="127">
        <v>5</v>
      </c>
      <c r="P558" s="128">
        <v>379.3</v>
      </c>
      <c r="Q558" s="128">
        <v>379.3</v>
      </c>
      <c r="R558" s="129"/>
      <c r="S558" s="151"/>
    </row>
    <row r="559" spans="1:19" ht="20.25" hidden="1" x14ac:dyDescent="0.25">
      <c r="A559" s="121">
        <v>5</v>
      </c>
      <c r="B559" s="122" t="s">
        <v>171</v>
      </c>
      <c r="C559" s="123">
        <v>2065</v>
      </c>
      <c r="D559" s="124">
        <v>43463</v>
      </c>
      <c r="E559" s="125">
        <v>635.1</v>
      </c>
      <c r="F559" s="126">
        <v>71</v>
      </c>
      <c r="G559" s="125">
        <v>635.1</v>
      </c>
      <c r="H559" s="126">
        <v>71</v>
      </c>
      <c r="I559" s="84" t="s">
        <v>1167</v>
      </c>
      <c r="J559" s="84" t="s">
        <v>1168</v>
      </c>
      <c r="K559" s="127">
        <v>71</v>
      </c>
      <c r="L559" s="127">
        <v>71</v>
      </c>
      <c r="M559" s="127">
        <v>37</v>
      </c>
      <c r="N559" s="127">
        <v>7</v>
      </c>
      <c r="O559" s="127">
        <v>30</v>
      </c>
      <c r="P559" s="128">
        <v>635.1</v>
      </c>
      <c r="Q559" s="128">
        <v>635.1</v>
      </c>
      <c r="R559" s="129"/>
      <c r="S559" s="151"/>
    </row>
    <row r="560" spans="1:19" ht="20.25" hidden="1" x14ac:dyDescent="0.25">
      <c r="A560" s="121">
        <v>6</v>
      </c>
      <c r="B560" s="122" t="s">
        <v>172</v>
      </c>
      <c r="C560" s="123">
        <v>2065</v>
      </c>
      <c r="D560" s="124">
        <v>43463</v>
      </c>
      <c r="E560" s="125">
        <v>605.1</v>
      </c>
      <c r="F560" s="126">
        <v>78</v>
      </c>
      <c r="G560" s="125">
        <v>605.1</v>
      </c>
      <c r="H560" s="126">
        <v>78</v>
      </c>
      <c r="I560" s="84" t="s">
        <v>1167</v>
      </c>
      <c r="J560" s="84" t="s">
        <v>1168</v>
      </c>
      <c r="K560" s="127">
        <v>78</v>
      </c>
      <c r="L560" s="127">
        <v>78</v>
      </c>
      <c r="M560" s="127">
        <v>38</v>
      </c>
      <c r="N560" s="127">
        <v>4</v>
      </c>
      <c r="O560" s="127">
        <v>34</v>
      </c>
      <c r="P560" s="128">
        <v>605.1</v>
      </c>
      <c r="Q560" s="128">
        <v>605.1</v>
      </c>
      <c r="R560" s="129"/>
      <c r="S560" s="151"/>
    </row>
    <row r="561" spans="1:19" ht="20.25" hidden="1" x14ac:dyDescent="0.25">
      <c r="A561" s="121">
        <v>7</v>
      </c>
      <c r="B561" s="122" t="s">
        <v>173</v>
      </c>
      <c r="C561" s="123">
        <v>2065</v>
      </c>
      <c r="D561" s="124">
        <v>43463</v>
      </c>
      <c r="E561" s="125">
        <v>429.2</v>
      </c>
      <c r="F561" s="126">
        <v>20</v>
      </c>
      <c r="G561" s="125">
        <v>429.2</v>
      </c>
      <c r="H561" s="126">
        <v>20</v>
      </c>
      <c r="I561" s="84" t="s">
        <v>1167</v>
      </c>
      <c r="J561" s="84" t="s">
        <v>1168</v>
      </c>
      <c r="K561" s="127">
        <v>20</v>
      </c>
      <c r="L561" s="127">
        <v>20</v>
      </c>
      <c r="M561" s="127">
        <v>7</v>
      </c>
      <c r="N561" s="127">
        <v>5</v>
      </c>
      <c r="O561" s="127">
        <v>2</v>
      </c>
      <c r="P561" s="128">
        <v>429.2</v>
      </c>
      <c r="Q561" s="128">
        <v>429.2</v>
      </c>
      <c r="R561" s="129"/>
      <c r="S561" s="151"/>
    </row>
    <row r="562" spans="1:19" ht="20.25" hidden="1" x14ac:dyDescent="0.25">
      <c r="A562" s="121">
        <v>8</v>
      </c>
      <c r="B562" s="122" t="s">
        <v>174</v>
      </c>
      <c r="C562" s="123">
        <v>2065</v>
      </c>
      <c r="D562" s="124">
        <v>43463</v>
      </c>
      <c r="E562" s="125">
        <v>383.4</v>
      </c>
      <c r="F562" s="126">
        <v>19</v>
      </c>
      <c r="G562" s="125">
        <v>383.4</v>
      </c>
      <c r="H562" s="126">
        <v>19</v>
      </c>
      <c r="I562" s="84" t="s">
        <v>1167</v>
      </c>
      <c r="J562" s="84" t="s">
        <v>1168</v>
      </c>
      <c r="K562" s="127">
        <v>19</v>
      </c>
      <c r="L562" s="127">
        <v>19</v>
      </c>
      <c r="M562" s="127">
        <v>10</v>
      </c>
      <c r="N562" s="127">
        <v>7</v>
      </c>
      <c r="O562" s="127">
        <v>3</v>
      </c>
      <c r="P562" s="128">
        <v>383.4</v>
      </c>
      <c r="Q562" s="128">
        <v>383.4</v>
      </c>
      <c r="R562" s="129"/>
      <c r="S562" s="151"/>
    </row>
    <row r="563" spans="1:19" ht="20.25" hidden="1" x14ac:dyDescent="0.25">
      <c r="A563" s="121">
        <v>9</v>
      </c>
      <c r="B563" s="122" t="s">
        <v>175</v>
      </c>
      <c r="C563" s="123">
        <v>2065</v>
      </c>
      <c r="D563" s="124">
        <v>43463</v>
      </c>
      <c r="E563" s="125">
        <v>391.9</v>
      </c>
      <c r="F563" s="126">
        <v>20</v>
      </c>
      <c r="G563" s="125">
        <v>391.9</v>
      </c>
      <c r="H563" s="126">
        <v>20</v>
      </c>
      <c r="I563" s="84" t="s">
        <v>1167</v>
      </c>
      <c r="J563" s="84" t="s">
        <v>1168</v>
      </c>
      <c r="K563" s="127">
        <v>20</v>
      </c>
      <c r="L563" s="127">
        <v>20</v>
      </c>
      <c r="M563" s="127">
        <v>9</v>
      </c>
      <c r="N563" s="127">
        <v>7</v>
      </c>
      <c r="O563" s="127">
        <v>2</v>
      </c>
      <c r="P563" s="128">
        <v>391.9</v>
      </c>
      <c r="Q563" s="128">
        <v>391.9</v>
      </c>
      <c r="R563" s="129"/>
      <c r="S563" s="151"/>
    </row>
    <row r="564" spans="1:19" ht="20.25" hidden="1" x14ac:dyDescent="0.25">
      <c r="A564" s="121">
        <v>10</v>
      </c>
      <c r="B564" s="122" t="s">
        <v>176</v>
      </c>
      <c r="C564" s="123">
        <v>2065</v>
      </c>
      <c r="D564" s="124">
        <v>43463</v>
      </c>
      <c r="E564" s="125">
        <v>313</v>
      </c>
      <c r="F564" s="126">
        <v>21</v>
      </c>
      <c r="G564" s="125">
        <v>313</v>
      </c>
      <c r="H564" s="126">
        <v>21</v>
      </c>
      <c r="I564" s="84" t="s">
        <v>1167</v>
      </c>
      <c r="J564" s="84" t="s">
        <v>1168</v>
      </c>
      <c r="K564" s="127">
        <v>21</v>
      </c>
      <c r="L564" s="127">
        <v>21</v>
      </c>
      <c r="M564" s="127">
        <v>7</v>
      </c>
      <c r="N564" s="127">
        <v>3</v>
      </c>
      <c r="O564" s="127">
        <v>4</v>
      </c>
      <c r="P564" s="128">
        <v>313</v>
      </c>
      <c r="Q564" s="128">
        <v>313</v>
      </c>
      <c r="R564" s="129"/>
      <c r="S564" s="151"/>
    </row>
    <row r="565" spans="1:19" ht="20.25" hidden="1" x14ac:dyDescent="0.25">
      <c r="A565" s="121">
        <v>11</v>
      </c>
      <c r="B565" s="122" t="s">
        <v>177</v>
      </c>
      <c r="C565" s="123">
        <v>2065</v>
      </c>
      <c r="D565" s="124">
        <v>43463</v>
      </c>
      <c r="E565" s="125">
        <v>391.1</v>
      </c>
      <c r="F565" s="126">
        <v>21</v>
      </c>
      <c r="G565" s="125">
        <v>391.1</v>
      </c>
      <c r="H565" s="126">
        <v>21</v>
      </c>
      <c r="I565" s="84" t="s">
        <v>1167</v>
      </c>
      <c r="J565" s="84" t="s">
        <v>1168</v>
      </c>
      <c r="K565" s="127">
        <v>21</v>
      </c>
      <c r="L565" s="127">
        <v>21</v>
      </c>
      <c r="M565" s="127">
        <v>9</v>
      </c>
      <c r="N565" s="127">
        <v>7</v>
      </c>
      <c r="O565" s="127">
        <v>2</v>
      </c>
      <c r="P565" s="128">
        <v>391.1</v>
      </c>
      <c r="Q565" s="128">
        <v>391.1</v>
      </c>
      <c r="R565" s="129"/>
      <c r="S565" s="151"/>
    </row>
    <row r="566" spans="1:19" ht="20.25" hidden="1" x14ac:dyDescent="0.25">
      <c r="A566" s="121">
        <v>12</v>
      </c>
      <c r="B566" s="122" t="s">
        <v>178</v>
      </c>
      <c r="C566" s="123">
        <v>2065</v>
      </c>
      <c r="D566" s="124">
        <v>43463</v>
      </c>
      <c r="E566" s="125">
        <v>392.8</v>
      </c>
      <c r="F566" s="126">
        <v>25</v>
      </c>
      <c r="G566" s="125">
        <v>392.8</v>
      </c>
      <c r="H566" s="126">
        <v>25</v>
      </c>
      <c r="I566" s="84" t="s">
        <v>1167</v>
      </c>
      <c r="J566" s="84" t="s">
        <v>1168</v>
      </c>
      <c r="K566" s="127">
        <v>25</v>
      </c>
      <c r="L566" s="127">
        <v>25</v>
      </c>
      <c r="M566" s="127">
        <v>8</v>
      </c>
      <c r="N566" s="127">
        <v>5</v>
      </c>
      <c r="O566" s="127">
        <v>3</v>
      </c>
      <c r="P566" s="128">
        <v>392.8</v>
      </c>
      <c r="Q566" s="128">
        <v>392.8</v>
      </c>
      <c r="R566" s="129"/>
      <c r="S566" s="151"/>
    </row>
    <row r="567" spans="1:19" ht="20.25" hidden="1" x14ac:dyDescent="0.25">
      <c r="A567" s="121">
        <v>13</v>
      </c>
      <c r="B567" s="122" t="s">
        <v>179</v>
      </c>
      <c r="C567" s="123">
        <v>2065</v>
      </c>
      <c r="D567" s="124">
        <v>43463</v>
      </c>
      <c r="E567" s="125">
        <v>390.6</v>
      </c>
      <c r="F567" s="126">
        <v>23</v>
      </c>
      <c r="G567" s="125">
        <v>390.6</v>
      </c>
      <c r="H567" s="126">
        <v>23</v>
      </c>
      <c r="I567" s="84" t="s">
        <v>1167</v>
      </c>
      <c r="J567" s="84" t="s">
        <v>1168</v>
      </c>
      <c r="K567" s="127">
        <v>23</v>
      </c>
      <c r="L567" s="127">
        <v>23</v>
      </c>
      <c r="M567" s="127">
        <v>8</v>
      </c>
      <c r="N567" s="127">
        <v>7</v>
      </c>
      <c r="O567" s="127">
        <v>1</v>
      </c>
      <c r="P567" s="128">
        <v>390.6</v>
      </c>
      <c r="Q567" s="128">
        <v>390.6</v>
      </c>
      <c r="R567" s="129"/>
      <c r="S567" s="151"/>
    </row>
    <row r="568" spans="1:19" ht="20.25" hidden="1" x14ac:dyDescent="0.25">
      <c r="A568" s="121">
        <v>14</v>
      </c>
      <c r="B568" s="122" t="s">
        <v>180</v>
      </c>
      <c r="C568" s="123">
        <v>2065</v>
      </c>
      <c r="D568" s="124">
        <v>43463</v>
      </c>
      <c r="E568" s="125">
        <v>408.4</v>
      </c>
      <c r="F568" s="126">
        <v>23</v>
      </c>
      <c r="G568" s="125">
        <v>408.4</v>
      </c>
      <c r="H568" s="126">
        <v>23</v>
      </c>
      <c r="I568" s="84" t="s">
        <v>1167</v>
      </c>
      <c r="J568" s="84" t="s">
        <v>1168</v>
      </c>
      <c r="K568" s="127">
        <v>23</v>
      </c>
      <c r="L568" s="127">
        <v>23</v>
      </c>
      <c r="M568" s="127">
        <v>8</v>
      </c>
      <c r="N568" s="127">
        <v>6</v>
      </c>
      <c r="O568" s="127">
        <v>2</v>
      </c>
      <c r="P568" s="128">
        <v>408.4</v>
      </c>
      <c r="Q568" s="128">
        <v>408.4</v>
      </c>
      <c r="R568" s="129"/>
      <c r="S568" s="151"/>
    </row>
    <row r="569" spans="1:19" ht="20.25" hidden="1" x14ac:dyDescent="0.25">
      <c r="A569" s="121">
        <v>15</v>
      </c>
      <c r="B569" s="122" t="s">
        <v>181</v>
      </c>
      <c r="C569" s="123">
        <v>2065</v>
      </c>
      <c r="D569" s="124">
        <v>43463</v>
      </c>
      <c r="E569" s="125">
        <v>380</v>
      </c>
      <c r="F569" s="126">
        <v>26</v>
      </c>
      <c r="G569" s="125">
        <v>380</v>
      </c>
      <c r="H569" s="126">
        <v>26</v>
      </c>
      <c r="I569" s="84" t="s">
        <v>1167</v>
      </c>
      <c r="J569" s="84" t="s">
        <v>1168</v>
      </c>
      <c r="K569" s="127">
        <v>26</v>
      </c>
      <c r="L569" s="127">
        <v>26</v>
      </c>
      <c r="M569" s="127">
        <v>10</v>
      </c>
      <c r="N569" s="127">
        <v>6</v>
      </c>
      <c r="O569" s="127">
        <v>4</v>
      </c>
      <c r="P569" s="128">
        <v>380</v>
      </c>
      <c r="Q569" s="128">
        <v>380</v>
      </c>
      <c r="R569" s="129"/>
      <c r="S569" s="151"/>
    </row>
    <row r="570" spans="1:19" ht="20.25" hidden="1" x14ac:dyDescent="0.25">
      <c r="A570" s="121">
        <v>16</v>
      </c>
      <c r="B570" s="122" t="s">
        <v>182</v>
      </c>
      <c r="C570" s="123">
        <v>2065</v>
      </c>
      <c r="D570" s="124">
        <v>43463</v>
      </c>
      <c r="E570" s="125">
        <v>379.6</v>
      </c>
      <c r="F570" s="126">
        <v>37</v>
      </c>
      <c r="G570" s="125">
        <v>379.6</v>
      </c>
      <c r="H570" s="126">
        <v>37</v>
      </c>
      <c r="I570" s="84" t="s">
        <v>1167</v>
      </c>
      <c r="J570" s="84" t="s">
        <v>1168</v>
      </c>
      <c r="K570" s="127">
        <v>37</v>
      </c>
      <c r="L570" s="127">
        <v>37</v>
      </c>
      <c r="M570" s="127">
        <v>11</v>
      </c>
      <c r="N570" s="127">
        <v>5</v>
      </c>
      <c r="O570" s="127">
        <v>6</v>
      </c>
      <c r="P570" s="128">
        <v>379.6</v>
      </c>
      <c r="Q570" s="128">
        <v>379.6</v>
      </c>
      <c r="R570" s="129"/>
      <c r="S570" s="151"/>
    </row>
    <row r="571" spans="1:19" ht="20.25" hidden="1" x14ac:dyDescent="0.25">
      <c r="A571" s="121">
        <v>17</v>
      </c>
      <c r="B571" s="122" t="s">
        <v>183</v>
      </c>
      <c r="C571" s="123">
        <v>2065</v>
      </c>
      <c r="D571" s="124">
        <v>43463</v>
      </c>
      <c r="E571" s="125">
        <v>772.4</v>
      </c>
      <c r="F571" s="126">
        <v>55</v>
      </c>
      <c r="G571" s="125">
        <v>772.4</v>
      </c>
      <c r="H571" s="126">
        <v>55</v>
      </c>
      <c r="I571" s="84" t="s">
        <v>1167</v>
      </c>
      <c r="J571" s="84" t="s">
        <v>1168</v>
      </c>
      <c r="K571" s="127">
        <v>55</v>
      </c>
      <c r="L571" s="127">
        <v>55</v>
      </c>
      <c r="M571" s="127">
        <v>23</v>
      </c>
      <c r="N571" s="127">
        <v>17</v>
      </c>
      <c r="O571" s="127">
        <v>6</v>
      </c>
      <c r="P571" s="128">
        <v>772.4</v>
      </c>
      <c r="Q571" s="128">
        <v>772.4</v>
      </c>
      <c r="R571" s="129"/>
      <c r="S571" s="151"/>
    </row>
    <row r="572" spans="1:19" ht="20.25" hidden="1" x14ac:dyDescent="0.25">
      <c r="A572" s="121">
        <v>18</v>
      </c>
      <c r="B572" s="122" t="s">
        <v>184</v>
      </c>
      <c r="C572" s="123">
        <v>2065</v>
      </c>
      <c r="D572" s="124">
        <v>43463</v>
      </c>
      <c r="E572" s="125">
        <v>362.23</v>
      </c>
      <c r="F572" s="126">
        <v>26</v>
      </c>
      <c r="G572" s="125">
        <v>362.23</v>
      </c>
      <c r="H572" s="126">
        <v>26</v>
      </c>
      <c r="I572" s="84" t="s">
        <v>1167</v>
      </c>
      <c r="J572" s="84" t="s">
        <v>1168</v>
      </c>
      <c r="K572" s="127">
        <v>26</v>
      </c>
      <c r="L572" s="127">
        <v>26</v>
      </c>
      <c r="M572" s="127">
        <v>13</v>
      </c>
      <c r="N572" s="127">
        <v>8</v>
      </c>
      <c r="O572" s="127">
        <v>5</v>
      </c>
      <c r="P572" s="128">
        <v>362.23</v>
      </c>
      <c r="Q572" s="128">
        <v>362.23</v>
      </c>
      <c r="R572" s="129"/>
      <c r="S572" s="151"/>
    </row>
    <row r="573" spans="1:19" ht="20.25" hidden="1" x14ac:dyDescent="0.25">
      <c r="A573" s="121">
        <v>19</v>
      </c>
      <c r="B573" s="122" t="s">
        <v>185</v>
      </c>
      <c r="C573" s="123">
        <v>2065</v>
      </c>
      <c r="D573" s="124">
        <v>43463</v>
      </c>
      <c r="E573" s="125">
        <v>772.9</v>
      </c>
      <c r="F573" s="126">
        <v>55</v>
      </c>
      <c r="G573" s="125">
        <v>772.9</v>
      </c>
      <c r="H573" s="126">
        <v>55</v>
      </c>
      <c r="I573" s="84" t="s">
        <v>1167</v>
      </c>
      <c r="J573" s="84" t="s">
        <v>1168</v>
      </c>
      <c r="K573" s="127">
        <v>55</v>
      </c>
      <c r="L573" s="127">
        <v>55</v>
      </c>
      <c r="M573" s="127">
        <v>28</v>
      </c>
      <c r="N573" s="127">
        <v>27</v>
      </c>
      <c r="O573" s="127">
        <v>1</v>
      </c>
      <c r="P573" s="128">
        <v>772.9</v>
      </c>
      <c r="Q573" s="128">
        <v>772.9</v>
      </c>
      <c r="R573" s="129"/>
      <c r="S573" s="151"/>
    </row>
    <row r="574" spans="1:19" ht="20.25" hidden="1" x14ac:dyDescent="0.25">
      <c r="A574" s="121">
        <v>20</v>
      </c>
      <c r="B574" s="122" t="s">
        <v>186</v>
      </c>
      <c r="C574" s="123">
        <v>2065</v>
      </c>
      <c r="D574" s="124">
        <v>43463</v>
      </c>
      <c r="E574" s="125">
        <v>768.2</v>
      </c>
      <c r="F574" s="126">
        <v>37</v>
      </c>
      <c r="G574" s="125">
        <v>768.2</v>
      </c>
      <c r="H574" s="126">
        <v>37</v>
      </c>
      <c r="I574" s="84" t="s">
        <v>1167</v>
      </c>
      <c r="J574" s="84" t="s">
        <v>1168</v>
      </c>
      <c r="K574" s="127">
        <v>37</v>
      </c>
      <c r="L574" s="127">
        <v>37</v>
      </c>
      <c r="M574" s="127">
        <v>17</v>
      </c>
      <c r="N574" s="127">
        <v>16</v>
      </c>
      <c r="O574" s="127">
        <v>1</v>
      </c>
      <c r="P574" s="128">
        <v>768.2</v>
      </c>
      <c r="Q574" s="128">
        <v>768.2</v>
      </c>
      <c r="R574" s="129"/>
      <c r="S574" s="151"/>
    </row>
    <row r="575" spans="1:19" ht="20.25" hidden="1" x14ac:dyDescent="0.25">
      <c r="A575" s="121">
        <v>21</v>
      </c>
      <c r="B575" s="122" t="s">
        <v>187</v>
      </c>
      <c r="C575" s="123">
        <v>2065</v>
      </c>
      <c r="D575" s="124">
        <v>43463</v>
      </c>
      <c r="E575" s="125">
        <v>692.2</v>
      </c>
      <c r="F575" s="126">
        <v>45</v>
      </c>
      <c r="G575" s="125">
        <v>692.2</v>
      </c>
      <c r="H575" s="126">
        <v>45</v>
      </c>
      <c r="I575" s="84" t="s">
        <v>1167</v>
      </c>
      <c r="J575" s="84" t="s">
        <v>1168</v>
      </c>
      <c r="K575" s="127">
        <v>45</v>
      </c>
      <c r="L575" s="127">
        <v>45</v>
      </c>
      <c r="M575" s="127">
        <v>20</v>
      </c>
      <c r="N575" s="127">
        <v>16</v>
      </c>
      <c r="O575" s="127">
        <v>4</v>
      </c>
      <c r="P575" s="128">
        <v>692.2</v>
      </c>
      <c r="Q575" s="128">
        <v>692.2</v>
      </c>
      <c r="R575" s="129"/>
      <c r="S575" s="151"/>
    </row>
    <row r="576" spans="1:19" ht="20.25" hidden="1" x14ac:dyDescent="0.25">
      <c r="A576" s="121">
        <v>22</v>
      </c>
      <c r="B576" s="122" t="s">
        <v>188</v>
      </c>
      <c r="C576" s="123">
        <v>2065</v>
      </c>
      <c r="D576" s="124">
        <v>43463</v>
      </c>
      <c r="E576" s="125">
        <v>422.8</v>
      </c>
      <c r="F576" s="126">
        <v>52</v>
      </c>
      <c r="G576" s="125">
        <v>422.8</v>
      </c>
      <c r="H576" s="126">
        <v>52</v>
      </c>
      <c r="I576" s="84" t="s">
        <v>1167</v>
      </c>
      <c r="J576" s="84" t="s">
        <v>1168</v>
      </c>
      <c r="K576" s="127">
        <v>52</v>
      </c>
      <c r="L576" s="127">
        <v>52</v>
      </c>
      <c r="M576" s="127">
        <v>24</v>
      </c>
      <c r="N576" s="127">
        <v>12</v>
      </c>
      <c r="O576" s="127">
        <v>12</v>
      </c>
      <c r="P576" s="128">
        <v>422.8</v>
      </c>
      <c r="Q576" s="128">
        <v>422.8</v>
      </c>
      <c r="R576" s="129"/>
      <c r="S576" s="151"/>
    </row>
    <row r="577" spans="1:19" ht="20.25" hidden="1" x14ac:dyDescent="0.25">
      <c r="A577" s="121">
        <v>23</v>
      </c>
      <c r="B577" s="122" t="s">
        <v>189</v>
      </c>
      <c r="C577" s="123">
        <v>2065</v>
      </c>
      <c r="D577" s="124">
        <v>43463</v>
      </c>
      <c r="E577" s="125">
        <v>774.6</v>
      </c>
      <c r="F577" s="126">
        <v>81</v>
      </c>
      <c r="G577" s="125">
        <v>774.6</v>
      </c>
      <c r="H577" s="126">
        <v>81</v>
      </c>
      <c r="I577" s="84" t="s">
        <v>1167</v>
      </c>
      <c r="J577" s="84" t="s">
        <v>1168</v>
      </c>
      <c r="K577" s="127">
        <v>81</v>
      </c>
      <c r="L577" s="127">
        <v>81</v>
      </c>
      <c r="M577" s="127">
        <v>27</v>
      </c>
      <c r="N577" s="127">
        <v>24</v>
      </c>
      <c r="O577" s="127">
        <v>3</v>
      </c>
      <c r="P577" s="128">
        <v>774.6</v>
      </c>
      <c r="Q577" s="128">
        <v>774.6</v>
      </c>
      <c r="R577" s="129"/>
      <c r="S577" s="151"/>
    </row>
    <row r="578" spans="1:19" ht="20.25" hidden="1" x14ac:dyDescent="0.25">
      <c r="A578" s="121">
        <v>24</v>
      </c>
      <c r="B578" s="122" t="s">
        <v>190</v>
      </c>
      <c r="C578" s="123">
        <v>2065</v>
      </c>
      <c r="D578" s="124">
        <v>43463</v>
      </c>
      <c r="E578" s="125">
        <v>227.8</v>
      </c>
      <c r="F578" s="126">
        <v>12</v>
      </c>
      <c r="G578" s="125">
        <v>227.8</v>
      </c>
      <c r="H578" s="126">
        <v>12</v>
      </c>
      <c r="I578" s="84" t="s">
        <v>1167</v>
      </c>
      <c r="J578" s="84" t="s">
        <v>1168</v>
      </c>
      <c r="K578" s="127">
        <v>12</v>
      </c>
      <c r="L578" s="127">
        <v>12</v>
      </c>
      <c r="M578" s="127">
        <v>7</v>
      </c>
      <c r="N578" s="127">
        <v>5</v>
      </c>
      <c r="O578" s="127">
        <v>2</v>
      </c>
      <c r="P578" s="128">
        <v>227.8</v>
      </c>
      <c r="Q578" s="128">
        <v>227.8</v>
      </c>
      <c r="R578" s="129"/>
      <c r="S578" s="151"/>
    </row>
    <row r="579" spans="1:19" ht="20.25" hidden="1" x14ac:dyDescent="0.25">
      <c r="A579" s="121">
        <v>25</v>
      </c>
      <c r="B579" s="122" t="s">
        <v>191</v>
      </c>
      <c r="C579" s="123">
        <v>2065</v>
      </c>
      <c r="D579" s="124">
        <v>43463</v>
      </c>
      <c r="E579" s="125">
        <v>379.1</v>
      </c>
      <c r="F579" s="126">
        <v>40</v>
      </c>
      <c r="G579" s="125">
        <v>379.1</v>
      </c>
      <c r="H579" s="126">
        <v>40</v>
      </c>
      <c r="I579" s="84" t="s">
        <v>1167</v>
      </c>
      <c r="J579" s="84" t="s">
        <v>1168</v>
      </c>
      <c r="K579" s="127">
        <v>40</v>
      </c>
      <c r="L579" s="127">
        <v>40</v>
      </c>
      <c r="M579" s="127">
        <v>12</v>
      </c>
      <c r="N579" s="127">
        <v>8</v>
      </c>
      <c r="O579" s="127">
        <v>4</v>
      </c>
      <c r="P579" s="128">
        <v>379.1</v>
      </c>
      <c r="Q579" s="128">
        <v>379.1</v>
      </c>
      <c r="R579" s="129"/>
      <c r="S579" s="151"/>
    </row>
    <row r="580" spans="1:19" ht="20.25" hidden="1" x14ac:dyDescent="0.25">
      <c r="A580" s="121">
        <v>26</v>
      </c>
      <c r="B580" s="122" t="s">
        <v>192</v>
      </c>
      <c r="C580" s="123">
        <v>2065</v>
      </c>
      <c r="D580" s="124">
        <v>43463</v>
      </c>
      <c r="E580" s="125">
        <v>407.9</v>
      </c>
      <c r="F580" s="126">
        <v>17</v>
      </c>
      <c r="G580" s="125">
        <v>407.9</v>
      </c>
      <c r="H580" s="126">
        <v>17</v>
      </c>
      <c r="I580" s="84" t="s">
        <v>1167</v>
      </c>
      <c r="J580" s="84" t="s">
        <v>1168</v>
      </c>
      <c r="K580" s="127">
        <v>17</v>
      </c>
      <c r="L580" s="127">
        <v>17</v>
      </c>
      <c r="M580" s="127">
        <v>10</v>
      </c>
      <c r="N580" s="127">
        <v>10</v>
      </c>
      <c r="O580" s="127">
        <v>0</v>
      </c>
      <c r="P580" s="128">
        <v>407.9</v>
      </c>
      <c r="Q580" s="128">
        <v>407.9</v>
      </c>
      <c r="R580" s="129"/>
      <c r="S580" s="151"/>
    </row>
    <row r="581" spans="1:19" ht="20.25" hidden="1" x14ac:dyDescent="0.25">
      <c r="A581" s="121">
        <v>27</v>
      </c>
      <c r="B581" s="122" t="s">
        <v>193</v>
      </c>
      <c r="C581" s="123">
        <v>2065</v>
      </c>
      <c r="D581" s="124">
        <v>43463</v>
      </c>
      <c r="E581" s="125">
        <v>763</v>
      </c>
      <c r="F581" s="126">
        <v>29</v>
      </c>
      <c r="G581" s="125">
        <v>763</v>
      </c>
      <c r="H581" s="126">
        <v>29</v>
      </c>
      <c r="I581" s="84" t="s">
        <v>1167</v>
      </c>
      <c r="J581" s="84" t="s">
        <v>1168</v>
      </c>
      <c r="K581" s="127">
        <v>29</v>
      </c>
      <c r="L581" s="127">
        <v>29</v>
      </c>
      <c r="M581" s="127">
        <v>17</v>
      </c>
      <c r="N581" s="127">
        <v>15</v>
      </c>
      <c r="O581" s="127">
        <v>2</v>
      </c>
      <c r="P581" s="128">
        <v>763</v>
      </c>
      <c r="Q581" s="128">
        <v>763</v>
      </c>
      <c r="R581" s="129"/>
      <c r="S581" s="151"/>
    </row>
    <row r="582" spans="1:19" ht="20.25" hidden="1" x14ac:dyDescent="0.25">
      <c r="A582" s="121">
        <v>28</v>
      </c>
      <c r="B582" s="122" t="s">
        <v>194</v>
      </c>
      <c r="C582" s="123">
        <v>2065</v>
      </c>
      <c r="D582" s="124">
        <v>43463</v>
      </c>
      <c r="E582" s="125">
        <v>701.6</v>
      </c>
      <c r="F582" s="126">
        <v>56</v>
      </c>
      <c r="G582" s="125">
        <v>701.6</v>
      </c>
      <c r="H582" s="126">
        <v>56</v>
      </c>
      <c r="I582" s="84" t="s">
        <v>1167</v>
      </c>
      <c r="J582" s="84" t="s">
        <v>1168</v>
      </c>
      <c r="K582" s="127">
        <v>56</v>
      </c>
      <c r="L582" s="127">
        <v>56</v>
      </c>
      <c r="M582" s="127">
        <v>22</v>
      </c>
      <c r="N582" s="127">
        <v>15</v>
      </c>
      <c r="O582" s="127">
        <v>7</v>
      </c>
      <c r="P582" s="128">
        <v>701.6</v>
      </c>
      <c r="Q582" s="128">
        <v>701.6</v>
      </c>
      <c r="R582" s="129"/>
      <c r="S582" s="151"/>
    </row>
    <row r="583" spans="1:19" ht="20.25" hidden="1" x14ac:dyDescent="0.25">
      <c r="A583" s="121">
        <v>29</v>
      </c>
      <c r="B583" s="122" t="s">
        <v>195</v>
      </c>
      <c r="C583" s="123">
        <v>2065</v>
      </c>
      <c r="D583" s="124">
        <v>43463</v>
      </c>
      <c r="E583" s="125">
        <v>626.20000000000005</v>
      </c>
      <c r="F583" s="126">
        <v>38</v>
      </c>
      <c r="G583" s="125">
        <v>626.20000000000005</v>
      </c>
      <c r="H583" s="126">
        <v>38</v>
      </c>
      <c r="I583" s="84" t="s">
        <v>1167</v>
      </c>
      <c r="J583" s="84" t="s">
        <v>1168</v>
      </c>
      <c r="K583" s="127">
        <v>38</v>
      </c>
      <c r="L583" s="127">
        <v>38</v>
      </c>
      <c r="M583" s="127">
        <v>13</v>
      </c>
      <c r="N583" s="127">
        <v>10</v>
      </c>
      <c r="O583" s="127">
        <v>3</v>
      </c>
      <c r="P583" s="128">
        <v>626.20000000000005</v>
      </c>
      <c r="Q583" s="128">
        <v>626.20000000000005</v>
      </c>
      <c r="R583" s="129"/>
      <c r="S583" s="151"/>
    </row>
    <row r="584" spans="1:19" ht="20.25" hidden="1" x14ac:dyDescent="0.25">
      <c r="A584" s="121">
        <v>30</v>
      </c>
      <c r="B584" s="122" t="s">
        <v>196</v>
      </c>
      <c r="C584" s="123">
        <v>2065</v>
      </c>
      <c r="D584" s="124">
        <v>43463</v>
      </c>
      <c r="E584" s="125">
        <v>443.1</v>
      </c>
      <c r="F584" s="126">
        <v>63</v>
      </c>
      <c r="G584" s="125">
        <v>443.1</v>
      </c>
      <c r="H584" s="126">
        <v>63</v>
      </c>
      <c r="I584" s="84" t="s">
        <v>1167</v>
      </c>
      <c r="J584" s="84" t="s">
        <v>1168</v>
      </c>
      <c r="K584" s="127">
        <v>63</v>
      </c>
      <c r="L584" s="127">
        <v>63</v>
      </c>
      <c r="M584" s="127">
        <v>25</v>
      </c>
      <c r="N584" s="127">
        <v>15</v>
      </c>
      <c r="O584" s="127">
        <v>10</v>
      </c>
      <c r="P584" s="128">
        <v>443.1</v>
      </c>
      <c r="Q584" s="128">
        <v>443.1</v>
      </c>
      <c r="R584" s="129"/>
      <c r="S584" s="151"/>
    </row>
    <row r="585" spans="1:19" ht="20.25" hidden="1" x14ac:dyDescent="0.25">
      <c r="A585" s="121">
        <v>31</v>
      </c>
      <c r="B585" s="122" t="s">
        <v>197</v>
      </c>
      <c r="C585" s="123">
        <v>2065</v>
      </c>
      <c r="D585" s="124">
        <v>43463</v>
      </c>
      <c r="E585" s="125">
        <v>640.5</v>
      </c>
      <c r="F585" s="126">
        <v>47</v>
      </c>
      <c r="G585" s="125">
        <v>640.5</v>
      </c>
      <c r="H585" s="126">
        <v>47</v>
      </c>
      <c r="I585" s="84" t="s">
        <v>1167</v>
      </c>
      <c r="J585" s="84" t="s">
        <v>1168</v>
      </c>
      <c r="K585" s="127">
        <v>47</v>
      </c>
      <c r="L585" s="127">
        <v>47</v>
      </c>
      <c r="M585" s="127">
        <v>17</v>
      </c>
      <c r="N585" s="127">
        <v>7</v>
      </c>
      <c r="O585" s="127">
        <v>10</v>
      </c>
      <c r="P585" s="128">
        <v>640.5</v>
      </c>
      <c r="Q585" s="128">
        <v>640.5</v>
      </c>
      <c r="R585" s="129"/>
      <c r="S585" s="151"/>
    </row>
    <row r="586" spans="1:19" ht="20.25" hidden="1" x14ac:dyDescent="0.25">
      <c r="A586" s="121">
        <v>32</v>
      </c>
      <c r="B586" s="122" t="s">
        <v>198</v>
      </c>
      <c r="C586" s="123">
        <v>2065</v>
      </c>
      <c r="D586" s="124">
        <v>43463</v>
      </c>
      <c r="E586" s="125">
        <v>668.4</v>
      </c>
      <c r="F586" s="126">
        <v>25</v>
      </c>
      <c r="G586" s="125">
        <v>668.4</v>
      </c>
      <c r="H586" s="126">
        <v>25</v>
      </c>
      <c r="I586" s="84" t="s">
        <v>1167</v>
      </c>
      <c r="J586" s="84" t="s">
        <v>1168</v>
      </c>
      <c r="K586" s="127">
        <v>25</v>
      </c>
      <c r="L586" s="127">
        <v>25</v>
      </c>
      <c r="M586" s="127">
        <v>13</v>
      </c>
      <c r="N586" s="127">
        <v>12</v>
      </c>
      <c r="O586" s="127">
        <v>1</v>
      </c>
      <c r="P586" s="128">
        <v>668.4</v>
      </c>
      <c r="Q586" s="128">
        <v>668.4</v>
      </c>
      <c r="R586" s="129"/>
      <c r="S586" s="151"/>
    </row>
    <row r="587" spans="1:19" ht="20.25" hidden="1" x14ac:dyDescent="0.25">
      <c r="A587" s="121">
        <v>33</v>
      </c>
      <c r="B587" s="122" t="s">
        <v>199</v>
      </c>
      <c r="C587" s="123">
        <v>2065</v>
      </c>
      <c r="D587" s="124">
        <v>43463</v>
      </c>
      <c r="E587" s="125">
        <v>600.70000000000005</v>
      </c>
      <c r="F587" s="126">
        <v>28</v>
      </c>
      <c r="G587" s="125">
        <v>600.70000000000005</v>
      </c>
      <c r="H587" s="126">
        <v>28</v>
      </c>
      <c r="I587" s="84" t="s">
        <v>1167</v>
      </c>
      <c r="J587" s="84" t="s">
        <v>1168</v>
      </c>
      <c r="K587" s="127">
        <v>28</v>
      </c>
      <c r="L587" s="127">
        <v>28</v>
      </c>
      <c r="M587" s="127">
        <v>14</v>
      </c>
      <c r="N587" s="127">
        <v>12</v>
      </c>
      <c r="O587" s="127">
        <v>2</v>
      </c>
      <c r="P587" s="128">
        <v>600.70000000000005</v>
      </c>
      <c r="Q587" s="128">
        <v>600.70000000000005</v>
      </c>
      <c r="R587" s="129"/>
      <c r="S587" s="151"/>
    </row>
    <row r="588" spans="1:19" ht="20.25" hidden="1" x14ac:dyDescent="0.25">
      <c r="A588" s="121">
        <v>34</v>
      </c>
      <c r="B588" s="122" t="s">
        <v>200</v>
      </c>
      <c r="C588" s="123">
        <v>2065</v>
      </c>
      <c r="D588" s="124">
        <v>43463</v>
      </c>
      <c r="E588" s="125">
        <v>778</v>
      </c>
      <c r="F588" s="126">
        <v>49</v>
      </c>
      <c r="G588" s="125">
        <v>778</v>
      </c>
      <c r="H588" s="126">
        <v>49</v>
      </c>
      <c r="I588" s="84" t="s">
        <v>1167</v>
      </c>
      <c r="J588" s="84" t="s">
        <v>1168</v>
      </c>
      <c r="K588" s="127">
        <v>49</v>
      </c>
      <c r="L588" s="127">
        <v>49</v>
      </c>
      <c r="M588" s="127">
        <v>15</v>
      </c>
      <c r="N588" s="127">
        <v>12</v>
      </c>
      <c r="O588" s="127">
        <v>3</v>
      </c>
      <c r="P588" s="128">
        <v>778</v>
      </c>
      <c r="Q588" s="128">
        <v>778</v>
      </c>
      <c r="R588" s="129"/>
      <c r="S588" s="151"/>
    </row>
    <row r="589" spans="1:19" ht="20.25" hidden="1" x14ac:dyDescent="0.25">
      <c r="A589" s="121">
        <v>35</v>
      </c>
      <c r="B589" s="122" t="s">
        <v>201</v>
      </c>
      <c r="C589" s="123">
        <v>2065</v>
      </c>
      <c r="D589" s="124">
        <v>43463</v>
      </c>
      <c r="E589" s="125">
        <v>734.2</v>
      </c>
      <c r="F589" s="126">
        <v>50</v>
      </c>
      <c r="G589" s="125">
        <v>734.2</v>
      </c>
      <c r="H589" s="126">
        <v>50</v>
      </c>
      <c r="I589" s="84" t="s">
        <v>1167</v>
      </c>
      <c r="J589" s="84" t="s">
        <v>1168</v>
      </c>
      <c r="K589" s="127">
        <v>50</v>
      </c>
      <c r="L589" s="127">
        <v>50</v>
      </c>
      <c r="M589" s="127">
        <v>19</v>
      </c>
      <c r="N589" s="127">
        <v>14</v>
      </c>
      <c r="O589" s="127">
        <v>5</v>
      </c>
      <c r="P589" s="128">
        <v>734.2</v>
      </c>
      <c r="Q589" s="128">
        <v>734.2</v>
      </c>
      <c r="R589" s="129"/>
      <c r="S589" s="151"/>
    </row>
    <row r="590" spans="1:19" ht="20.25" hidden="1" x14ac:dyDescent="0.25">
      <c r="A590" s="121">
        <v>36</v>
      </c>
      <c r="B590" s="122" t="s">
        <v>202</v>
      </c>
      <c r="C590" s="123">
        <v>2065</v>
      </c>
      <c r="D590" s="124">
        <v>43463</v>
      </c>
      <c r="E590" s="125">
        <v>759.2</v>
      </c>
      <c r="F590" s="126">
        <v>53</v>
      </c>
      <c r="G590" s="125">
        <v>759.2</v>
      </c>
      <c r="H590" s="126">
        <v>53</v>
      </c>
      <c r="I590" s="84" t="s">
        <v>1167</v>
      </c>
      <c r="J590" s="84" t="s">
        <v>1168</v>
      </c>
      <c r="K590" s="127">
        <v>53</v>
      </c>
      <c r="L590" s="127">
        <v>53</v>
      </c>
      <c r="M590" s="127">
        <v>21</v>
      </c>
      <c r="N590" s="127">
        <v>15</v>
      </c>
      <c r="O590" s="127">
        <v>6</v>
      </c>
      <c r="P590" s="128">
        <v>759.2</v>
      </c>
      <c r="Q590" s="128">
        <v>759.2</v>
      </c>
      <c r="R590" s="129"/>
      <c r="S590" s="151"/>
    </row>
    <row r="591" spans="1:19" ht="20.25" hidden="1" x14ac:dyDescent="0.25">
      <c r="A591" s="121">
        <v>37</v>
      </c>
      <c r="B591" s="122" t="s">
        <v>203</v>
      </c>
      <c r="C591" s="123">
        <v>2065</v>
      </c>
      <c r="D591" s="124">
        <v>43463</v>
      </c>
      <c r="E591" s="125">
        <v>770.3</v>
      </c>
      <c r="F591" s="126">
        <v>51</v>
      </c>
      <c r="G591" s="125">
        <v>770.3</v>
      </c>
      <c r="H591" s="126">
        <v>51</v>
      </c>
      <c r="I591" s="84" t="s">
        <v>1167</v>
      </c>
      <c r="J591" s="84" t="s">
        <v>1168</v>
      </c>
      <c r="K591" s="127">
        <v>51</v>
      </c>
      <c r="L591" s="127">
        <v>51</v>
      </c>
      <c r="M591" s="127">
        <v>23</v>
      </c>
      <c r="N591" s="127">
        <v>19</v>
      </c>
      <c r="O591" s="127">
        <v>4</v>
      </c>
      <c r="P591" s="128">
        <v>770.3</v>
      </c>
      <c r="Q591" s="128">
        <v>770.3</v>
      </c>
      <c r="R591" s="129"/>
      <c r="S591" s="151"/>
    </row>
    <row r="592" spans="1:19" ht="20.25" hidden="1" x14ac:dyDescent="0.25">
      <c r="A592" s="121">
        <v>38</v>
      </c>
      <c r="B592" s="122" t="s">
        <v>204</v>
      </c>
      <c r="C592" s="123">
        <v>2065</v>
      </c>
      <c r="D592" s="124">
        <v>43463</v>
      </c>
      <c r="E592" s="125">
        <v>742.9</v>
      </c>
      <c r="F592" s="126">
        <v>43</v>
      </c>
      <c r="G592" s="125">
        <v>742.9</v>
      </c>
      <c r="H592" s="126">
        <v>43</v>
      </c>
      <c r="I592" s="84" t="s">
        <v>1167</v>
      </c>
      <c r="J592" s="84" t="s">
        <v>1168</v>
      </c>
      <c r="K592" s="127">
        <v>43</v>
      </c>
      <c r="L592" s="127">
        <v>43</v>
      </c>
      <c r="M592" s="127">
        <v>20</v>
      </c>
      <c r="N592" s="127">
        <v>18</v>
      </c>
      <c r="O592" s="127">
        <v>2</v>
      </c>
      <c r="P592" s="128">
        <v>742.9</v>
      </c>
      <c r="Q592" s="128">
        <v>742.9</v>
      </c>
      <c r="R592" s="129"/>
      <c r="S592" s="151"/>
    </row>
    <row r="593" spans="1:19" ht="20.25" hidden="1" x14ac:dyDescent="0.25">
      <c r="A593" s="121">
        <v>39</v>
      </c>
      <c r="B593" s="122" t="s">
        <v>205</v>
      </c>
      <c r="C593" s="123">
        <v>2065</v>
      </c>
      <c r="D593" s="124">
        <v>43463</v>
      </c>
      <c r="E593" s="125">
        <v>748.1</v>
      </c>
      <c r="F593" s="126">
        <v>36</v>
      </c>
      <c r="G593" s="125">
        <v>748.1</v>
      </c>
      <c r="H593" s="126">
        <v>36</v>
      </c>
      <c r="I593" s="84" t="s">
        <v>1167</v>
      </c>
      <c r="J593" s="84" t="s">
        <v>1168</v>
      </c>
      <c r="K593" s="127">
        <v>36</v>
      </c>
      <c r="L593" s="127">
        <v>36</v>
      </c>
      <c r="M593" s="127">
        <v>17</v>
      </c>
      <c r="N593" s="127">
        <v>15</v>
      </c>
      <c r="O593" s="127">
        <v>2</v>
      </c>
      <c r="P593" s="128">
        <v>748.1</v>
      </c>
      <c r="Q593" s="128">
        <v>748.1</v>
      </c>
      <c r="R593" s="129"/>
      <c r="S593" s="151"/>
    </row>
    <row r="594" spans="1:19" s="116" customFormat="1" ht="20.25" hidden="1" customHeight="1" x14ac:dyDescent="0.25">
      <c r="A594" s="209" t="s">
        <v>1814</v>
      </c>
      <c r="B594" s="209"/>
      <c r="C594" s="117"/>
      <c r="D594" s="117"/>
      <c r="E594" s="131">
        <f>SUM(E595:E619)</f>
        <v>6833.5</v>
      </c>
      <c r="F594" s="132">
        <f t="shared" ref="F594:S594" si="60">SUM(F595:F619)</f>
        <v>439</v>
      </c>
      <c r="G594" s="118">
        <f t="shared" si="60"/>
        <v>6833.5</v>
      </c>
      <c r="H594" s="113">
        <f t="shared" si="60"/>
        <v>439</v>
      </c>
      <c r="I594" s="113"/>
      <c r="J594" s="113"/>
      <c r="K594" s="114">
        <f t="shared" ref="K594:P594" si="61">SUM(K595:K619)</f>
        <v>439</v>
      </c>
      <c r="L594" s="114">
        <f t="shared" si="61"/>
        <v>439</v>
      </c>
      <c r="M594" s="115">
        <v>214</v>
      </c>
      <c r="N594" s="115">
        <v>149</v>
      </c>
      <c r="O594" s="115">
        <v>65</v>
      </c>
      <c r="P594" s="107">
        <f t="shared" si="61"/>
        <v>6833.5</v>
      </c>
      <c r="Q594" s="107">
        <f t="shared" si="60"/>
        <v>6833.5</v>
      </c>
      <c r="R594" s="119">
        <f t="shared" si="60"/>
        <v>0</v>
      </c>
      <c r="S594" s="150">
        <f t="shared" si="60"/>
        <v>0</v>
      </c>
    </row>
    <row r="595" spans="1:19" ht="20.25" hidden="1" x14ac:dyDescent="0.25">
      <c r="A595" s="121">
        <v>1</v>
      </c>
      <c r="B595" s="122" t="s">
        <v>207</v>
      </c>
      <c r="C595" s="123" t="s">
        <v>208</v>
      </c>
      <c r="D595" s="124">
        <v>43938</v>
      </c>
      <c r="E595" s="125">
        <v>279</v>
      </c>
      <c r="F595" s="126">
        <v>22</v>
      </c>
      <c r="G595" s="125">
        <v>279</v>
      </c>
      <c r="H595" s="126">
        <v>22</v>
      </c>
      <c r="I595" s="84" t="s">
        <v>1167</v>
      </c>
      <c r="J595" s="84" t="s">
        <v>1168</v>
      </c>
      <c r="K595" s="127">
        <v>22</v>
      </c>
      <c r="L595" s="127">
        <v>22</v>
      </c>
      <c r="M595" s="127">
        <v>9</v>
      </c>
      <c r="N595" s="127">
        <v>7</v>
      </c>
      <c r="O595" s="127">
        <v>2</v>
      </c>
      <c r="P595" s="128">
        <v>279</v>
      </c>
      <c r="Q595" s="128">
        <v>279</v>
      </c>
      <c r="R595" s="129"/>
      <c r="S595" s="151"/>
    </row>
    <row r="596" spans="1:19" ht="20.25" hidden="1" x14ac:dyDescent="0.25">
      <c r="A596" s="121">
        <v>2</v>
      </c>
      <c r="B596" s="122" t="s">
        <v>209</v>
      </c>
      <c r="C596" s="123" t="s">
        <v>210</v>
      </c>
      <c r="D596" s="124">
        <v>43938</v>
      </c>
      <c r="E596" s="125">
        <v>454.8</v>
      </c>
      <c r="F596" s="126">
        <v>17</v>
      </c>
      <c r="G596" s="125">
        <v>454.8</v>
      </c>
      <c r="H596" s="126">
        <v>17</v>
      </c>
      <c r="I596" s="84" t="s">
        <v>1167</v>
      </c>
      <c r="J596" s="84" t="s">
        <v>1168</v>
      </c>
      <c r="K596" s="127">
        <v>17</v>
      </c>
      <c r="L596" s="127">
        <v>17</v>
      </c>
      <c r="M596" s="127">
        <v>12</v>
      </c>
      <c r="N596" s="127">
        <v>12</v>
      </c>
      <c r="O596" s="127">
        <v>0</v>
      </c>
      <c r="P596" s="128">
        <v>454.8</v>
      </c>
      <c r="Q596" s="128">
        <v>454.8</v>
      </c>
      <c r="R596" s="129"/>
      <c r="S596" s="151"/>
    </row>
    <row r="597" spans="1:19" ht="20.25" hidden="1" x14ac:dyDescent="0.25">
      <c r="A597" s="121">
        <v>3</v>
      </c>
      <c r="B597" s="122" t="s">
        <v>211</v>
      </c>
      <c r="C597" s="123" t="s">
        <v>212</v>
      </c>
      <c r="D597" s="124">
        <v>43938</v>
      </c>
      <c r="E597" s="125">
        <v>171</v>
      </c>
      <c r="F597" s="126">
        <v>19</v>
      </c>
      <c r="G597" s="125">
        <v>171</v>
      </c>
      <c r="H597" s="126">
        <v>19</v>
      </c>
      <c r="I597" s="84" t="s">
        <v>1167</v>
      </c>
      <c r="J597" s="84" t="s">
        <v>1168</v>
      </c>
      <c r="K597" s="127">
        <v>19</v>
      </c>
      <c r="L597" s="127">
        <v>19</v>
      </c>
      <c r="M597" s="127">
        <v>6</v>
      </c>
      <c r="N597" s="127">
        <v>5</v>
      </c>
      <c r="O597" s="127">
        <v>1</v>
      </c>
      <c r="P597" s="128">
        <v>171</v>
      </c>
      <c r="Q597" s="128">
        <v>171</v>
      </c>
      <c r="R597" s="129"/>
      <c r="S597" s="151"/>
    </row>
    <row r="598" spans="1:19" ht="20.25" hidden="1" x14ac:dyDescent="0.25">
      <c r="A598" s="121">
        <v>4</v>
      </c>
      <c r="B598" s="122" t="s">
        <v>213</v>
      </c>
      <c r="C598" s="123" t="s">
        <v>214</v>
      </c>
      <c r="D598" s="124">
        <v>43734</v>
      </c>
      <c r="E598" s="125">
        <v>454.3</v>
      </c>
      <c r="F598" s="126">
        <v>32</v>
      </c>
      <c r="G598" s="125">
        <v>454.3</v>
      </c>
      <c r="H598" s="126">
        <v>32</v>
      </c>
      <c r="I598" s="84" t="s">
        <v>1167</v>
      </c>
      <c r="J598" s="84" t="s">
        <v>1168</v>
      </c>
      <c r="K598" s="127">
        <v>32</v>
      </c>
      <c r="L598" s="127">
        <v>32</v>
      </c>
      <c r="M598" s="127">
        <v>10</v>
      </c>
      <c r="N598" s="127">
        <v>1</v>
      </c>
      <c r="O598" s="127">
        <v>9</v>
      </c>
      <c r="P598" s="128">
        <v>454.3</v>
      </c>
      <c r="Q598" s="128">
        <v>454.3</v>
      </c>
      <c r="R598" s="129"/>
      <c r="S598" s="151"/>
    </row>
    <row r="599" spans="1:19" ht="20.25" hidden="1" x14ac:dyDescent="0.25">
      <c r="A599" s="121">
        <v>5</v>
      </c>
      <c r="B599" s="122" t="s">
        <v>215</v>
      </c>
      <c r="C599" s="123" t="s">
        <v>216</v>
      </c>
      <c r="D599" s="124">
        <v>43938</v>
      </c>
      <c r="E599" s="125">
        <v>189.2</v>
      </c>
      <c r="F599" s="126">
        <v>11</v>
      </c>
      <c r="G599" s="125">
        <v>189.2</v>
      </c>
      <c r="H599" s="126">
        <v>11</v>
      </c>
      <c r="I599" s="84" t="s">
        <v>1167</v>
      </c>
      <c r="J599" s="84" t="s">
        <v>1168</v>
      </c>
      <c r="K599" s="127">
        <v>11</v>
      </c>
      <c r="L599" s="127">
        <v>11</v>
      </c>
      <c r="M599" s="127">
        <v>5</v>
      </c>
      <c r="N599" s="127">
        <v>2</v>
      </c>
      <c r="O599" s="127">
        <v>3</v>
      </c>
      <c r="P599" s="128">
        <v>189.2</v>
      </c>
      <c r="Q599" s="128">
        <v>189.2</v>
      </c>
      <c r="R599" s="129"/>
      <c r="S599" s="151"/>
    </row>
    <row r="600" spans="1:19" ht="20.25" hidden="1" x14ac:dyDescent="0.25">
      <c r="A600" s="121">
        <v>6</v>
      </c>
      <c r="B600" s="122" t="s">
        <v>217</v>
      </c>
      <c r="C600" s="123" t="s">
        <v>218</v>
      </c>
      <c r="D600" s="124">
        <v>43938</v>
      </c>
      <c r="E600" s="125">
        <v>254.7</v>
      </c>
      <c r="F600" s="126">
        <v>24</v>
      </c>
      <c r="G600" s="125">
        <v>254.7</v>
      </c>
      <c r="H600" s="126">
        <v>24</v>
      </c>
      <c r="I600" s="84" t="s">
        <v>1167</v>
      </c>
      <c r="J600" s="84" t="s">
        <v>1168</v>
      </c>
      <c r="K600" s="127">
        <v>24</v>
      </c>
      <c r="L600" s="127">
        <v>24</v>
      </c>
      <c r="M600" s="127">
        <v>7</v>
      </c>
      <c r="N600" s="127">
        <v>5</v>
      </c>
      <c r="O600" s="127">
        <v>2</v>
      </c>
      <c r="P600" s="128">
        <v>254.7</v>
      </c>
      <c r="Q600" s="128">
        <v>254.7</v>
      </c>
      <c r="R600" s="129"/>
      <c r="S600" s="151"/>
    </row>
    <row r="601" spans="1:19" ht="20.25" hidden="1" x14ac:dyDescent="0.25">
      <c r="A601" s="121">
        <v>7</v>
      </c>
      <c r="B601" s="122" t="s">
        <v>219</v>
      </c>
      <c r="C601" s="123" t="s">
        <v>220</v>
      </c>
      <c r="D601" s="124">
        <v>43718</v>
      </c>
      <c r="E601" s="125">
        <v>208.3</v>
      </c>
      <c r="F601" s="126">
        <v>8</v>
      </c>
      <c r="G601" s="125">
        <v>208.3</v>
      </c>
      <c r="H601" s="126">
        <v>8</v>
      </c>
      <c r="I601" s="84" t="s">
        <v>1167</v>
      </c>
      <c r="J601" s="84" t="s">
        <v>1168</v>
      </c>
      <c r="K601" s="127">
        <v>8</v>
      </c>
      <c r="L601" s="127">
        <v>8</v>
      </c>
      <c r="M601" s="127">
        <v>6</v>
      </c>
      <c r="N601" s="127">
        <v>5</v>
      </c>
      <c r="O601" s="127">
        <v>1</v>
      </c>
      <c r="P601" s="128">
        <v>208.3</v>
      </c>
      <c r="Q601" s="128">
        <v>208.3</v>
      </c>
      <c r="R601" s="129"/>
      <c r="S601" s="151"/>
    </row>
    <row r="602" spans="1:19" ht="20.25" hidden="1" x14ac:dyDescent="0.25">
      <c r="A602" s="121">
        <v>8</v>
      </c>
      <c r="B602" s="122" t="s">
        <v>221</v>
      </c>
      <c r="C602" s="123" t="s">
        <v>222</v>
      </c>
      <c r="D602" s="124">
        <v>43938</v>
      </c>
      <c r="E602" s="125">
        <v>133</v>
      </c>
      <c r="F602" s="126">
        <v>5</v>
      </c>
      <c r="G602" s="125">
        <v>133</v>
      </c>
      <c r="H602" s="126">
        <v>5</v>
      </c>
      <c r="I602" s="84" t="s">
        <v>1167</v>
      </c>
      <c r="J602" s="84" t="s">
        <v>1168</v>
      </c>
      <c r="K602" s="127">
        <v>5</v>
      </c>
      <c r="L602" s="127">
        <v>5</v>
      </c>
      <c r="M602" s="127">
        <v>3</v>
      </c>
      <c r="N602" s="127">
        <v>2</v>
      </c>
      <c r="O602" s="127">
        <v>1</v>
      </c>
      <c r="P602" s="128">
        <v>133</v>
      </c>
      <c r="Q602" s="128">
        <v>133</v>
      </c>
      <c r="R602" s="129"/>
      <c r="S602" s="151"/>
    </row>
    <row r="603" spans="1:19" ht="20.25" hidden="1" x14ac:dyDescent="0.25">
      <c r="A603" s="121">
        <v>9</v>
      </c>
      <c r="B603" s="122" t="s">
        <v>223</v>
      </c>
      <c r="C603" s="123" t="s">
        <v>224</v>
      </c>
      <c r="D603" s="124">
        <v>43938</v>
      </c>
      <c r="E603" s="125">
        <v>240.8</v>
      </c>
      <c r="F603" s="126">
        <v>8</v>
      </c>
      <c r="G603" s="125">
        <v>240.8</v>
      </c>
      <c r="H603" s="126">
        <v>8</v>
      </c>
      <c r="I603" s="84" t="s">
        <v>1167</v>
      </c>
      <c r="J603" s="84" t="s">
        <v>1168</v>
      </c>
      <c r="K603" s="127">
        <v>8</v>
      </c>
      <c r="L603" s="127">
        <v>8</v>
      </c>
      <c r="M603" s="127">
        <v>6</v>
      </c>
      <c r="N603" s="127">
        <v>2</v>
      </c>
      <c r="O603" s="127">
        <v>4</v>
      </c>
      <c r="P603" s="128">
        <v>240.8</v>
      </c>
      <c r="Q603" s="128">
        <v>240.8</v>
      </c>
      <c r="R603" s="129"/>
      <c r="S603" s="151"/>
    </row>
    <row r="604" spans="1:19" ht="20.25" hidden="1" x14ac:dyDescent="0.25">
      <c r="A604" s="121">
        <v>10</v>
      </c>
      <c r="B604" s="122" t="s">
        <v>225</v>
      </c>
      <c r="C604" s="123" t="s">
        <v>226</v>
      </c>
      <c r="D604" s="124">
        <v>44082</v>
      </c>
      <c r="E604" s="125">
        <v>213.7</v>
      </c>
      <c r="F604" s="126">
        <v>11</v>
      </c>
      <c r="G604" s="125">
        <v>213.7</v>
      </c>
      <c r="H604" s="126">
        <v>11</v>
      </c>
      <c r="I604" s="84" t="s">
        <v>1167</v>
      </c>
      <c r="J604" s="84" t="s">
        <v>1168</v>
      </c>
      <c r="K604" s="127">
        <v>11</v>
      </c>
      <c r="L604" s="127">
        <v>11</v>
      </c>
      <c r="M604" s="127">
        <v>6</v>
      </c>
      <c r="N604" s="127">
        <v>6</v>
      </c>
      <c r="O604" s="127">
        <v>0</v>
      </c>
      <c r="P604" s="128">
        <v>213.7</v>
      </c>
      <c r="Q604" s="128">
        <v>213.7</v>
      </c>
      <c r="R604" s="129"/>
      <c r="S604" s="151"/>
    </row>
    <row r="605" spans="1:19" ht="20.25" hidden="1" x14ac:dyDescent="0.25">
      <c r="A605" s="121">
        <v>11</v>
      </c>
      <c r="B605" s="122" t="s">
        <v>227</v>
      </c>
      <c r="C605" s="123" t="s">
        <v>228</v>
      </c>
      <c r="D605" s="124">
        <v>43822</v>
      </c>
      <c r="E605" s="125">
        <v>423.9</v>
      </c>
      <c r="F605" s="126">
        <v>35</v>
      </c>
      <c r="G605" s="125">
        <v>423.9</v>
      </c>
      <c r="H605" s="126">
        <v>35</v>
      </c>
      <c r="I605" s="84" t="s">
        <v>1167</v>
      </c>
      <c r="J605" s="84" t="s">
        <v>1168</v>
      </c>
      <c r="K605" s="127">
        <v>35</v>
      </c>
      <c r="L605" s="127">
        <v>35</v>
      </c>
      <c r="M605" s="127">
        <v>16</v>
      </c>
      <c r="N605" s="127">
        <v>14</v>
      </c>
      <c r="O605" s="127">
        <v>2</v>
      </c>
      <c r="P605" s="128">
        <v>423.9</v>
      </c>
      <c r="Q605" s="128">
        <v>423.9</v>
      </c>
      <c r="R605" s="129"/>
      <c r="S605" s="151"/>
    </row>
    <row r="606" spans="1:19" ht="20.25" hidden="1" x14ac:dyDescent="0.25">
      <c r="A606" s="121">
        <v>12</v>
      </c>
      <c r="B606" s="122" t="s">
        <v>229</v>
      </c>
      <c r="C606" s="123" t="s">
        <v>230</v>
      </c>
      <c r="D606" s="124">
        <v>43734</v>
      </c>
      <c r="E606" s="125">
        <v>222.8</v>
      </c>
      <c r="F606" s="126">
        <v>21</v>
      </c>
      <c r="G606" s="125">
        <v>222.8</v>
      </c>
      <c r="H606" s="126">
        <v>21</v>
      </c>
      <c r="I606" s="84" t="s">
        <v>1167</v>
      </c>
      <c r="J606" s="84" t="s">
        <v>1168</v>
      </c>
      <c r="K606" s="127">
        <v>21</v>
      </c>
      <c r="L606" s="127">
        <v>21</v>
      </c>
      <c r="M606" s="127">
        <v>11</v>
      </c>
      <c r="N606" s="127">
        <v>9</v>
      </c>
      <c r="O606" s="127">
        <v>2</v>
      </c>
      <c r="P606" s="128">
        <v>222.8</v>
      </c>
      <c r="Q606" s="128">
        <v>222.8</v>
      </c>
      <c r="R606" s="129"/>
      <c r="S606" s="151"/>
    </row>
    <row r="607" spans="1:19" ht="20.25" hidden="1" x14ac:dyDescent="0.25">
      <c r="A607" s="121">
        <v>13</v>
      </c>
      <c r="B607" s="122" t="s">
        <v>231</v>
      </c>
      <c r="C607" s="123" t="s">
        <v>232</v>
      </c>
      <c r="D607" s="124">
        <v>43776</v>
      </c>
      <c r="E607" s="125">
        <v>230.4</v>
      </c>
      <c r="F607" s="126">
        <v>14</v>
      </c>
      <c r="G607" s="125">
        <v>230.4</v>
      </c>
      <c r="H607" s="126">
        <v>14</v>
      </c>
      <c r="I607" s="84" t="s">
        <v>1167</v>
      </c>
      <c r="J607" s="84" t="s">
        <v>1168</v>
      </c>
      <c r="K607" s="127">
        <v>14</v>
      </c>
      <c r="L607" s="127">
        <v>14</v>
      </c>
      <c r="M607" s="127">
        <v>8</v>
      </c>
      <c r="N607" s="127">
        <v>8</v>
      </c>
      <c r="O607" s="127">
        <v>0</v>
      </c>
      <c r="P607" s="128">
        <v>230.4</v>
      </c>
      <c r="Q607" s="128">
        <v>230.4</v>
      </c>
      <c r="R607" s="129"/>
      <c r="S607" s="151"/>
    </row>
    <row r="608" spans="1:19" ht="20.25" hidden="1" x14ac:dyDescent="0.25">
      <c r="A608" s="121">
        <v>14</v>
      </c>
      <c r="B608" s="122" t="s">
        <v>233</v>
      </c>
      <c r="C608" s="123" t="s">
        <v>234</v>
      </c>
      <c r="D608" s="124">
        <v>43558</v>
      </c>
      <c r="E608" s="125">
        <v>188.8</v>
      </c>
      <c r="F608" s="126">
        <v>6</v>
      </c>
      <c r="G608" s="125">
        <v>188.8</v>
      </c>
      <c r="H608" s="126">
        <v>6</v>
      </c>
      <c r="I608" s="84" t="s">
        <v>1167</v>
      </c>
      <c r="J608" s="84" t="s">
        <v>1168</v>
      </c>
      <c r="K608" s="127">
        <v>6</v>
      </c>
      <c r="L608" s="127">
        <v>6</v>
      </c>
      <c r="M608" s="127">
        <v>4</v>
      </c>
      <c r="N608" s="127">
        <v>4</v>
      </c>
      <c r="O608" s="127">
        <v>0</v>
      </c>
      <c r="P608" s="128">
        <v>188.8</v>
      </c>
      <c r="Q608" s="128">
        <v>188.8</v>
      </c>
      <c r="R608" s="129"/>
      <c r="S608" s="151"/>
    </row>
    <row r="609" spans="1:19" ht="20.25" hidden="1" x14ac:dyDescent="0.25">
      <c r="A609" s="121">
        <v>15</v>
      </c>
      <c r="B609" s="122" t="s">
        <v>235</v>
      </c>
      <c r="C609" s="123" t="s">
        <v>236</v>
      </c>
      <c r="D609" s="124">
        <v>43858</v>
      </c>
      <c r="E609" s="125">
        <v>420.7</v>
      </c>
      <c r="F609" s="126">
        <v>29</v>
      </c>
      <c r="G609" s="125">
        <v>420.7</v>
      </c>
      <c r="H609" s="126">
        <v>29</v>
      </c>
      <c r="I609" s="84" t="s">
        <v>1167</v>
      </c>
      <c r="J609" s="84" t="s">
        <v>1168</v>
      </c>
      <c r="K609" s="127">
        <v>29</v>
      </c>
      <c r="L609" s="127">
        <v>29</v>
      </c>
      <c r="M609" s="127">
        <v>11</v>
      </c>
      <c r="N609" s="127">
        <v>6</v>
      </c>
      <c r="O609" s="127">
        <v>5</v>
      </c>
      <c r="P609" s="128">
        <v>420.7</v>
      </c>
      <c r="Q609" s="128">
        <v>420.7</v>
      </c>
      <c r="R609" s="129"/>
      <c r="S609" s="151"/>
    </row>
    <row r="610" spans="1:19" ht="20.25" hidden="1" x14ac:dyDescent="0.25">
      <c r="A610" s="121">
        <v>16</v>
      </c>
      <c r="B610" s="122" t="s">
        <v>237</v>
      </c>
      <c r="C610" s="123" t="s">
        <v>238</v>
      </c>
      <c r="D610" s="124">
        <v>43938</v>
      </c>
      <c r="E610" s="125">
        <v>107.2</v>
      </c>
      <c r="F610" s="126">
        <v>8</v>
      </c>
      <c r="G610" s="125">
        <v>107.2</v>
      </c>
      <c r="H610" s="126">
        <v>8</v>
      </c>
      <c r="I610" s="84" t="s">
        <v>1167</v>
      </c>
      <c r="J610" s="84" t="s">
        <v>1168</v>
      </c>
      <c r="K610" s="127">
        <v>8</v>
      </c>
      <c r="L610" s="127">
        <v>8</v>
      </c>
      <c r="M610" s="127">
        <v>4</v>
      </c>
      <c r="N610" s="127">
        <v>1</v>
      </c>
      <c r="O610" s="127">
        <v>3</v>
      </c>
      <c r="P610" s="128">
        <v>107.2</v>
      </c>
      <c r="Q610" s="128">
        <v>107.2</v>
      </c>
      <c r="R610" s="129"/>
      <c r="S610" s="151"/>
    </row>
    <row r="611" spans="1:19" ht="20.25" hidden="1" x14ac:dyDescent="0.25">
      <c r="A611" s="121">
        <v>17</v>
      </c>
      <c r="B611" s="122" t="s">
        <v>239</v>
      </c>
      <c r="C611" s="123" t="s">
        <v>240</v>
      </c>
      <c r="D611" s="124">
        <v>43907</v>
      </c>
      <c r="E611" s="125">
        <v>175.8</v>
      </c>
      <c r="F611" s="126">
        <v>10</v>
      </c>
      <c r="G611" s="125">
        <v>175.8</v>
      </c>
      <c r="H611" s="126">
        <v>10</v>
      </c>
      <c r="I611" s="84" t="s">
        <v>1167</v>
      </c>
      <c r="J611" s="84" t="s">
        <v>1168</v>
      </c>
      <c r="K611" s="127">
        <v>10</v>
      </c>
      <c r="L611" s="127">
        <v>10</v>
      </c>
      <c r="M611" s="127">
        <v>5</v>
      </c>
      <c r="N611" s="127">
        <v>4</v>
      </c>
      <c r="O611" s="127">
        <v>1</v>
      </c>
      <c r="P611" s="128">
        <v>175.8</v>
      </c>
      <c r="Q611" s="128">
        <v>175.8</v>
      </c>
      <c r="R611" s="129"/>
      <c r="S611" s="151"/>
    </row>
    <row r="612" spans="1:19" ht="20.25" hidden="1" x14ac:dyDescent="0.25">
      <c r="A612" s="121">
        <v>18</v>
      </c>
      <c r="B612" s="122" t="s">
        <v>241</v>
      </c>
      <c r="C612" s="123" t="s">
        <v>242</v>
      </c>
      <c r="D612" s="124">
        <v>43665</v>
      </c>
      <c r="E612" s="125">
        <v>161.9</v>
      </c>
      <c r="F612" s="126">
        <v>10</v>
      </c>
      <c r="G612" s="125">
        <v>161.9</v>
      </c>
      <c r="H612" s="126">
        <v>10</v>
      </c>
      <c r="I612" s="84" t="s">
        <v>1167</v>
      </c>
      <c r="J612" s="84" t="s">
        <v>1168</v>
      </c>
      <c r="K612" s="127">
        <v>10</v>
      </c>
      <c r="L612" s="127">
        <v>10</v>
      </c>
      <c r="M612" s="127">
        <v>6</v>
      </c>
      <c r="N612" s="127">
        <v>5</v>
      </c>
      <c r="O612" s="127">
        <v>1</v>
      </c>
      <c r="P612" s="128">
        <v>161.9</v>
      </c>
      <c r="Q612" s="128">
        <v>161.9</v>
      </c>
      <c r="R612" s="129"/>
      <c r="S612" s="151"/>
    </row>
    <row r="613" spans="1:19" ht="20.25" hidden="1" x14ac:dyDescent="0.25">
      <c r="A613" s="121">
        <v>19</v>
      </c>
      <c r="B613" s="122" t="s">
        <v>243</v>
      </c>
      <c r="C613" s="123" t="s">
        <v>244</v>
      </c>
      <c r="D613" s="124">
        <v>43734</v>
      </c>
      <c r="E613" s="125">
        <v>361.1</v>
      </c>
      <c r="F613" s="126">
        <v>13</v>
      </c>
      <c r="G613" s="125">
        <v>361.1</v>
      </c>
      <c r="H613" s="126">
        <v>13</v>
      </c>
      <c r="I613" s="84" t="s">
        <v>1167</v>
      </c>
      <c r="J613" s="84" t="s">
        <v>1168</v>
      </c>
      <c r="K613" s="127">
        <v>13</v>
      </c>
      <c r="L613" s="127">
        <v>13</v>
      </c>
      <c r="M613" s="127">
        <v>8</v>
      </c>
      <c r="N613" s="127">
        <v>6</v>
      </c>
      <c r="O613" s="127">
        <v>2</v>
      </c>
      <c r="P613" s="128">
        <v>361.1</v>
      </c>
      <c r="Q613" s="128">
        <v>361.1</v>
      </c>
      <c r="R613" s="129"/>
      <c r="S613" s="151"/>
    </row>
    <row r="614" spans="1:19" ht="20.25" hidden="1" x14ac:dyDescent="0.25">
      <c r="A614" s="121">
        <v>20</v>
      </c>
      <c r="B614" s="122" t="s">
        <v>245</v>
      </c>
      <c r="C614" s="123" t="s">
        <v>246</v>
      </c>
      <c r="D614" s="124">
        <v>43776</v>
      </c>
      <c r="E614" s="125">
        <v>422.1</v>
      </c>
      <c r="F614" s="126">
        <v>50</v>
      </c>
      <c r="G614" s="125">
        <v>422.1</v>
      </c>
      <c r="H614" s="126">
        <v>50</v>
      </c>
      <c r="I614" s="84" t="s">
        <v>1167</v>
      </c>
      <c r="J614" s="84" t="s">
        <v>1168</v>
      </c>
      <c r="K614" s="127">
        <v>50</v>
      </c>
      <c r="L614" s="127">
        <v>50</v>
      </c>
      <c r="M614" s="127">
        <v>23</v>
      </c>
      <c r="N614" s="127">
        <v>13</v>
      </c>
      <c r="O614" s="127">
        <v>10</v>
      </c>
      <c r="P614" s="128">
        <v>422.1</v>
      </c>
      <c r="Q614" s="128">
        <v>422.1</v>
      </c>
      <c r="R614" s="129"/>
      <c r="S614" s="151"/>
    </row>
    <row r="615" spans="1:19" ht="20.25" hidden="1" x14ac:dyDescent="0.25">
      <c r="A615" s="121">
        <v>21</v>
      </c>
      <c r="B615" s="122" t="s">
        <v>247</v>
      </c>
      <c r="C615" s="123" t="s">
        <v>248</v>
      </c>
      <c r="D615" s="124">
        <v>43938</v>
      </c>
      <c r="E615" s="125">
        <v>143.1</v>
      </c>
      <c r="F615" s="126">
        <v>9</v>
      </c>
      <c r="G615" s="125">
        <v>143.1</v>
      </c>
      <c r="H615" s="126">
        <v>9</v>
      </c>
      <c r="I615" s="84" t="s">
        <v>1167</v>
      </c>
      <c r="J615" s="84" t="s">
        <v>1168</v>
      </c>
      <c r="K615" s="127">
        <v>9</v>
      </c>
      <c r="L615" s="127">
        <v>9</v>
      </c>
      <c r="M615" s="127">
        <v>4</v>
      </c>
      <c r="N615" s="127">
        <v>2</v>
      </c>
      <c r="O615" s="127">
        <v>2</v>
      </c>
      <c r="P615" s="128">
        <v>143.1</v>
      </c>
      <c r="Q615" s="128">
        <v>143.1</v>
      </c>
      <c r="R615" s="129"/>
      <c r="S615" s="151"/>
    </row>
    <row r="616" spans="1:19" ht="20.25" hidden="1" x14ac:dyDescent="0.25">
      <c r="A616" s="121">
        <v>22</v>
      </c>
      <c r="B616" s="122" t="s">
        <v>249</v>
      </c>
      <c r="C616" s="123" t="s">
        <v>250</v>
      </c>
      <c r="D616" s="124">
        <v>43656</v>
      </c>
      <c r="E616" s="125">
        <v>275.2</v>
      </c>
      <c r="F616" s="126">
        <v>17</v>
      </c>
      <c r="G616" s="125">
        <v>275.2</v>
      </c>
      <c r="H616" s="126">
        <v>17</v>
      </c>
      <c r="I616" s="84" t="s">
        <v>1167</v>
      </c>
      <c r="J616" s="84" t="s">
        <v>1168</v>
      </c>
      <c r="K616" s="127">
        <v>17</v>
      </c>
      <c r="L616" s="127">
        <v>17</v>
      </c>
      <c r="M616" s="127">
        <v>14</v>
      </c>
      <c r="N616" s="127">
        <v>9</v>
      </c>
      <c r="O616" s="127">
        <v>5</v>
      </c>
      <c r="P616" s="128">
        <v>275.2</v>
      </c>
      <c r="Q616" s="128">
        <v>275.2</v>
      </c>
      <c r="R616" s="129"/>
      <c r="S616" s="151"/>
    </row>
    <row r="617" spans="1:19" ht="20.25" hidden="1" x14ac:dyDescent="0.25">
      <c r="A617" s="121">
        <v>23</v>
      </c>
      <c r="B617" s="122" t="s">
        <v>251</v>
      </c>
      <c r="C617" s="123" t="s">
        <v>252</v>
      </c>
      <c r="D617" s="124">
        <v>43718</v>
      </c>
      <c r="E617" s="125">
        <v>410.8</v>
      </c>
      <c r="F617" s="126">
        <v>36</v>
      </c>
      <c r="G617" s="125">
        <v>410.8</v>
      </c>
      <c r="H617" s="126">
        <v>36</v>
      </c>
      <c r="I617" s="84" t="s">
        <v>1167</v>
      </c>
      <c r="J617" s="84" t="s">
        <v>1168</v>
      </c>
      <c r="K617" s="127">
        <v>36</v>
      </c>
      <c r="L617" s="127">
        <v>36</v>
      </c>
      <c r="M617" s="127">
        <v>15</v>
      </c>
      <c r="N617" s="127">
        <v>11</v>
      </c>
      <c r="O617" s="127">
        <v>4</v>
      </c>
      <c r="P617" s="128">
        <v>410.8</v>
      </c>
      <c r="Q617" s="128">
        <v>410.8</v>
      </c>
      <c r="R617" s="129"/>
      <c r="S617" s="151"/>
    </row>
    <row r="618" spans="1:19" ht="20.25" hidden="1" x14ac:dyDescent="0.25">
      <c r="A618" s="121">
        <v>24</v>
      </c>
      <c r="B618" s="122" t="s">
        <v>253</v>
      </c>
      <c r="C618" s="123" t="s">
        <v>254</v>
      </c>
      <c r="D618" s="124">
        <v>44082</v>
      </c>
      <c r="E618" s="125">
        <v>202.4</v>
      </c>
      <c r="F618" s="126">
        <v>12</v>
      </c>
      <c r="G618" s="125">
        <v>202.4</v>
      </c>
      <c r="H618" s="126">
        <v>12</v>
      </c>
      <c r="I618" s="84" t="s">
        <v>1167</v>
      </c>
      <c r="J618" s="84" t="s">
        <v>1168</v>
      </c>
      <c r="K618" s="127">
        <v>12</v>
      </c>
      <c r="L618" s="127">
        <v>12</v>
      </c>
      <c r="M618" s="127">
        <v>6</v>
      </c>
      <c r="N618" s="127">
        <v>3</v>
      </c>
      <c r="O618" s="127">
        <v>3</v>
      </c>
      <c r="P618" s="128">
        <v>202.4</v>
      </c>
      <c r="Q618" s="128">
        <v>202.4</v>
      </c>
      <c r="R618" s="129"/>
      <c r="S618" s="151"/>
    </row>
    <row r="619" spans="1:19" ht="20.25" hidden="1" x14ac:dyDescent="0.25">
      <c r="A619" s="121">
        <v>25</v>
      </c>
      <c r="B619" s="122" t="s">
        <v>255</v>
      </c>
      <c r="C619" s="123" t="s">
        <v>256</v>
      </c>
      <c r="D619" s="124">
        <v>43699</v>
      </c>
      <c r="E619" s="125">
        <v>488.5</v>
      </c>
      <c r="F619" s="126">
        <v>12</v>
      </c>
      <c r="G619" s="125">
        <v>488.5</v>
      </c>
      <c r="H619" s="126">
        <v>12</v>
      </c>
      <c r="I619" s="84" t="s">
        <v>1167</v>
      </c>
      <c r="J619" s="84" t="s">
        <v>1168</v>
      </c>
      <c r="K619" s="127">
        <v>12</v>
      </c>
      <c r="L619" s="127">
        <v>12</v>
      </c>
      <c r="M619" s="127">
        <v>9</v>
      </c>
      <c r="N619" s="127">
        <v>7</v>
      </c>
      <c r="O619" s="127">
        <v>2</v>
      </c>
      <c r="P619" s="128">
        <v>488.5</v>
      </c>
      <c r="Q619" s="128">
        <v>488.5</v>
      </c>
      <c r="R619" s="129"/>
      <c r="S619" s="151"/>
    </row>
    <row r="620" spans="1:19" s="116" customFormat="1" ht="20.25" hidden="1" customHeight="1" x14ac:dyDescent="0.25">
      <c r="A620" s="209" t="s">
        <v>1192</v>
      </c>
      <c r="B620" s="209"/>
      <c r="C620" s="117"/>
      <c r="D620" s="117"/>
      <c r="E620" s="131">
        <f>SUM(E621:E624)</f>
        <v>1484.1</v>
      </c>
      <c r="F620" s="132">
        <f t="shared" ref="F620:S620" si="62">SUM(F621:F624)</f>
        <v>119</v>
      </c>
      <c r="G620" s="118">
        <f t="shared" si="62"/>
        <v>1484.1</v>
      </c>
      <c r="H620" s="113">
        <f t="shared" si="62"/>
        <v>119</v>
      </c>
      <c r="I620" s="113"/>
      <c r="J620" s="113"/>
      <c r="K620" s="114">
        <f t="shared" ref="K620:P620" si="63">SUM(K621:K624)</f>
        <v>119</v>
      </c>
      <c r="L620" s="114">
        <f t="shared" si="63"/>
        <v>119</v>
      </c>
      <c r="M620" s="115">
        <v>32</v>
      </c>
      <c r="N620" s="115">
        <v>6</v>
      </c>
      <c r="O620" s="115">
        <v>26</v>
      </c>
      <c r="P620" s="107">
        <f t="shared" si="63"/>
        <v>1484.1</v>
      </c>
      <c r="Q620" s="107">
        <f t="shared" si="62"/>
        <v>1484.1</v>
      </c>
      <c r="R620" s="119">
        <f t="shared" si="62"/>
        <v>0</v>
      </c>
      <c r="S620" s="150">
        <f t="shared" si="62"/>
        <v>0</v>
      </c>
    </row>
    <row r="621" spans="1:19" ht="20.25" hidden="1" x14ac:dyDescent="0.25">
      <c r="A621" s="121">
        <v>1</v>
      </c>
      <c r="B621" s="122" t="s">
        <v>264</v>
      </c>
      <c r="C621" s="123" t="s">
        <v>265</v>
      </c>
      <c r="D621" s="124">
        <v>44147</v>
      </c>
      <c r="E621" s="125">
        <v>323.89999999999998</v>
      </c>
      <c r="F621" s="126">
        <v>26</v>
      </c>
      <c r="G621" s="125">
        <v>323.89999999999998</v>
      </c>
      <c r="H621" s="126">
        <v>26</v>
      </c>
      <c r="I621" s="84" t="s">
        <v>1167</v>
      </c>
      <c r="J621" s="84" t="s">
        <v>1168</v>
      </c>
      <c r="K621" s="127">
        <v>26</v>
      </c>
      <c r="L621" s="127">
        <v>26</v>
      </c>
      <c r="M621" s="127">
        <v>5</v>
      </c>
      <c r="N621" s="127">
        <v>2</v>
      </c>
      <c r="O621" s="127">
        <v>3</v>
      </c>
      <c r="P621" s="128">
        <v>323.89999999999998</v>
      </c>
      <c r="Q621" s="128">
        <v>323.89999999999998</v>
      </c>
      <c r="R621" s="129"/>
      <c r="S621" s="151"/>
    </row>
    <row r="622" spans="1:19" ht="20.25" hidden="1" x14ac:dyDescent="0.25">
      <c r="A622" s="121">
        <v>2</v>
      </c>
      <c r="B622" s="122" t="s">
        <v>266</v>
      </c>
      <c r="C622" s="123" t="s">
        <v>265</v>
      </c>
      <c r="D622" s="124">
        <v>44147</v>
      </c>
      <c r="E622" s="125">
        <v>366.3</v>
      </c>
      <c r="F622" s="126">
        <v>32</v>
      </c>
      <c r="G622" s="125">
        <v>366.3</v>
      </c>
      <c r="H622" s="126">
        <v>32</v>
      </c>
      <c r="I622" s="84" t="s">
        <v>1167</v>
      </c>
      <c r="J622" s="84" t="s">
        <v>1168</v>
      </c>
      <c r="K622" s="127">
        <v>32</v>
      </c>
      <c r="L622" s="127">
        <v>32</v>
      </c>
      <c r="M622" s="127">
        <v>7</v>
      </c>
      <c r="N622" s="127">
        <v>1</v>
      </c>
      <c r="O622" s="127">
        <v>6</v>
      </c>
      <c r="P622" s="128">
        <v>366.3</v>
      </c>
      <c r="Q622" s="128">
        <v>366.3</v>
      </c>
      <c r="R622" s="129"/>
      <c r="S622" s="151"/>
    </row>
    <row r="623" spans="1:19" ht="20.25" hidden="1" x14ac:dyDescent="0.25">
      <c r="A623" s="121">
        <v>3</v>
      </c>
      <c r="B623" s="122" t="s">
        <v>273</v>
      </c>
      <c r="C623" s="123" t="s">
        <v>265</v>
      </c>
      <c r="D623" s="124">
        <v>44147</v>
      </c>
      <c r="E623" s="125">
        <v>357.7</v>
      </c>
      <c r="F623" s="126">
        <v>28</v>
      </c>
      <c r="G623" s="125">
        <v>357.7</v>
      </c>
      <c r="H623" s="126">
        <v>28</v>
      </c>
      <c r="I623" s="84" t="s">
        <v>1167</v>
      </c>
      <c r="J623" s="84" t="s">
        <v>1168</v>
      </c>
      <c r="K623" s="127">
        <v>28</v>
      </c>
      <c r="L623" s="127">
        <v>28</v>
      </c>
      <c r="M623" s="127">
        <v>8</v>
      </c>
      <c r="N623" s="127">
        <v>2</v>
      </c>
      <c r="O623" s="127">
        <v>6</v>
      </c>
      <c r="P623" s="128">
        <v>357.7</v>
      </c>
      <c r="Q623" s="128">
        <v>357.7</v>
      </c>
      <c r="R623" s="129"/>
      <c r="S623" s="151"/>
    </row>
    <row r="624" spans="1:19" ht="20.25" hidden="1" x14ac:dyDescent="0.25">
      <c r="A624" s="121">
        <v>4</v>
      </c>
      <c r="B624" s="122" t="s">
        <v>277</v>
      </c>
      <c r="C624" s="123" t="s">
        <v>278</v>
      </c>
      <c r="D624" s="124">
        <v>44154</v>
      </c>
      <c r="E624" s="125">
        <v>436.2</v>
      </c>
      <c r="F624" s="126">
        <v>33</v>
      </c>
      <c r="G624" s="125">
        <v>436.2</v>
      </c>
      <c r="H624" s="126">
        <v>33</v>
      </c>
      <c r="I624" s="84" t="s">
        <v>1167</v>
      </c>
      <c r="J624" s="84" t="s">
        <v>1168</v>
      </c>
      <c r="K624" s="127">
        <v>33</v>
      </c>
      <c r="L624" s="127">
        <v>33</v>
      </c>
      <c r="M624" s="127">
        <v>12</v>
      </c>
      <c r="N624" s="127">
        <v>1</v>
      </c>
      <c r="O624" s="127">
        <v>11</v>
      </c>
      <c r="P624" s="128">
        <v>436.2</v>
      </c>
      <c r="Q624" s="128">
        <v>436.2</v>
      </c>
      <c r="R624" s="129"/>
      <c r="S624" s="151"/>
    </row>
    <row r="625" spans="1:19" s="116" customFormat="1" ht="20.25" hidden="1" customHeight="1" x14ac:dyDescent="0.25">
      <c r="A625" s="209" t="s">
        <v>1815</v>
      </c>
      <c r="B625" s="209"/>
      <c r="C625" s="117"/>
      <c r="D625" s="117"/>
      <c r="E625" s="131">
        <f>SUM(E626:E627)</f>
        <v>2589.63</v>
      </c>
      <c r="F625" s="132">
        <f t="shared" ref="F625:S625" si="64">SUM(F626:F627)</f>
        <v>166</v>
      </c>
      <c r="G625" s="118">
        <f t="shared" si="64"/>
        <v>2589.63</v>
      </c>
      <c r="H625" s="113">
        <f t="shared" si="64"/>
        <v>166</v>
      </c>
      <c r="I625" s="113"/>
      <c r="J625" s="113"/>
      <c r="K625" s="114">
        <f t="shared" ref="K625:P625" si="65">SUM(K626:K627)</f>
        <v>166</v>
      </c>
      <c r="L625" s="114">
        <f t="shared" si="65"/>
        <v>166</v>
      </c>
      <c r="M625" s="115">
        <v>89</v>
      </c>
      <c r="N625" s="115">
        <v>73</v>
      </c>
      <c r="O625" s="115">
        <v>16</v>
      </c>
      <c r="P625" s="107">
        <f t="shared" si="65"/>
        <v>2589.63</v>
      </c>
      <c r="Q625" s="107">
        <f t="shared" si="64"/>
        <v>2589.63</v>
      </c>
      <c r="R625" s="119">
        <f t="shared" si="64"/>
        <v>0</v>
      </c>
      <c r="S625" s="150">
        <f t="shared" si="64"/>
        <v>0</v>
      </c>
    </row>
    <row r="626" spans="1:19" ht="20.25" hidden="1" x14ac:dyDescent="0.25">
      <c r="A626" s="121">
        <v>1</v>
      </c>
      <c r="B626" s="122" t="s">
        <v>347</v>
      </c>
      <c r="C626" s="123" t="s">
        <v>348</v>
      </c>
      <c r="D626" s="124">
        <v>44501</v>
      </c>
      <c r="E626" s="125">
        <v>91.1</v>
      </c>
      <c r="F626" s="126">
        <v>9</v>
      </c>
      <c r="G626" s="125">
        <v>91.1</v>
      </c>
      <c r="H626" s="126">
        <v>9</v>
      </c>
      <c r="I626" s="84" t="s">
        <v>1167</v>
      </c>
      <c r="J626" s="84" t="s">
        <v>1168</v>
      </c>
      <c r="K626" s="127">
        <v>9</v>
      </c>
      <c r="L626" s="127">
        <v>9</v>
      </c>
      <c r="M626" s="127">
        <v>2</v>
      </c>
      <c r="N626" s="127">
        <v>1</v>
      </c>
      <c r="O626" s="127">
        <v>1</v>
      </c>
      <c r="P626" s="128">
        <v>91.1</v>
      </c>
      <c r="Q626" s="128">
        <v>91.1</v>
      </c>
      <c r="R626" s="129"/>
      <c r="S626" s="151"/>
    </row>
    <row r="627" spans="1:19" ht="20.25" hidden="1" x14ac:dyDescent="0.25">
      <c r="A627" s="121">
        <v>2</v>
      </c>
      <c r="B627" s="122" t="s">
        <v>355</v>
      </c>
      <c r="C627" s="123" t="s">
        <v>356</v>
      </c>
      <c r="D627" s="124">
        <v>44329</v>
      </c>
      <c r="E627" s="125">
        <v>2498.5300000000002</v>
      </c>
      <c r="F627" s="126">
        <v>157</v>
      </c>
      <c r="G627" s="125">
        <v>2498.5300000000002</v>
      </c>
      <c r="H627" s="126">
        <v>157</v>
      </c>
      <c r="I627" s="84" t="s">
        <v>1167</v>
      </c>
      <c r="J627" s="84" t="s">
        <v>1168</v>
      </c>
      <c r="K627" s="127">
        <v>157</v>
      </c>
      <c r="L627" s="127">
        <v>157</v>
      </c>
      <c r="M627" s="127">
        <v>87</v>
      </c>
      <c r="N627" s="127">
        <v>72</v>
      </c>
      <c r="O627" s="127">
        <v>15</v>
      </c>
      <c r="P627" s="128">
        <v>2498.5300000000002</v>
      </c>
      <c r="Q627" s="128">
        <v>2498.5300000000002</v>
      </c>
      <c r="R627" s="129"/>
      <c r="S627" s="151"/>
    </row>
    <row r="628" spans="1:19" s="116" customFormat="1" ht="20.25" hidden="1" customHeight="1" x14ac:dyDescent="0.25">
      <c r="A628" s="209" t="s">
        <v>1816</v>
      </c>
      <c r="B628" s="209"/>
      <c r="C628" s="117"/>
      <c r="D628" s="117"/>
      <c r="E628" s="131">
        <f>SUM(E629:E631)</f>
        <v>783.4</v>
      </c>
      <c r="F628" s="132">
        <f t="shared" ref="F628:S628" si="66">SUM(F629:F631)</f>
        <v>56</v>
      </c>
      <c r="G628" s="118">
        <f t="shared" si="66"/>
        <v>783.4</v>
      </c>
      <c r="H628" s="113">
        <f t="shared" si="66"/>
        <v>56</v>
      </c>
      <c r="I628" s="113"/>
      <c r="J628" s="113"/>
      <c r="K628" s="114">
        <f t="shared" ref="K628:P628" si="67">SUM(K629:K631)</f>
        <v>56</v>
      </c>
      <c r="L628" s="114">
        <f t="shared" si="67"/>
        <v>56</v>
      </c>
      <c r="M628" s="115">
        <v>21</v>
      </c>
      <c r="N628" s="115">
        <v>13</v>
      </c>
      <c r="O628" s="115">
        <v>8</v>
      </c>
      <c r="P628" s="107">
        <f t="shared" si="67"/>
        <v>783.4</v>
      </c>
      <c r="Q628" s="107">
        <f t="shared" si="66"/>
        <v>783.4</v>
      </c>
      <c r="R628" s="119">
        <f t="shared" si="66"/>
        <v>0</v>
      </c>
      <c r="S628" s="150">
        <f t="shared" si="66"/>
        <v>0</v>
      </c>
    </row>
    <row r="629" spans="1:19" ht="20.25" hidden="1" x14ac:dyDescent="0.25">
      <c r="A629" s="121">
        <v>1</v>
      </c>
      <c r="B629" s="122" t="s">
        <v>381</v>
      </c>
      <c r="C629" s="123">
        <v>117</v>
      </c>
      <c r="D629" s="124">
        <v>44218</v>
      </c>
      <c r="E629" s="125">
        <v>412.3</v>
      </c>
      <c r="F629" s="126">
        <v>31</v>
      </c>
      <c r="G629" s="125">
        <v>412.3</v>
      </c>
      <c r="H629" s="126">
        <v>31</v>
      </c>
      <c r="I629" s="84" t="s">
        <v>1167</v>
      </c>
      <c r="J629" s="84" t="s">
        <v>1168</v>
      </c>
      <c r="K629" s="127">
        <v>31</v>
      </c>
      <c r="L629" s="127">
        <v>31</v>
      </c>
      <c r="M629" s="127">
        <v>10</v>
      </c>
      <c r="N629" s="127">
        <v>6</v>
      </c>
      <c r="O629" s="127">
        <v>4</v>
      </c>
      <c r="P629" s="128">
        <v>412.3</v>
      </c>
      <c r="Q629" s="128">
        <v>412.3</v>
      </c>
      <c r="R629" s="129"/>
      <c r="S629" s="151"/>
    </row>
    <row r="630" spans="1:19" ht="20.25" hidden="1" x14ac:dyDescent="0.25">
      <c r="A630" s="121">
        <v>2</v>
      </c>
      <c r="B630" s="122" t="s">
        <v>383</v>
      </c>
      <c r="C630" s="123">
        <v>2892</v>
      </c>
      <c r="D630" s="124">
        <v>43463</v>
      </c>
      <c r="E630" s="125">
        <v>287.3</v>
      </c>
      <c r="F630" s="126">
        <v>18</v>
      </c>
      <c r="G630" s="125">
        <v>287.3</v>
      </c>
      <c r="H630" s="126">
        <v>18</v>
      </c>
      <c r="I630" s="84" t="s">
        <v>1167</v>
      </c>
      <c r="J630" s="84" t="s">
        <v>1168</v>
      </c>
      <c r="K630" s="127">
        <v>18</v>
      </c>
      <c r="L630" s="127">
        <v>18</v>
      </c>
      <c r="M630" s="127">
        <v>8</v>
      </c>
      <c r="N630" s="127">
        <v>7</v>
      </c>
      <c r="O630" s="127">
        <v>1</v>
      </c>
      <c r="P630" s="128">
        <v>287.3</v>
      </c>
      <c r="Q630" s="128">
        <v>287.3</v>
      </c>
      <c r="R630" s="129"/>
      <c r="S630" s="151"/>
    </row>
    <row r="631" spans="1:19" ht="20.25" hidden="1" x14ac:dyDescent="0.25">
      <c r="A631" s="121">
        <v>3</v>
      </c>
      <c r="B631" s="122" t="s">
        <v>384</v>
      </c>
      <c r="C631" s="123">
        <v>1776</v>
      </c>
      <c r="D631" s="124">
        <v>44421</v>
      </c>
      <c r="E631" s="125">
        <v>83.8</v>
      </c>
      <c r="F631" s="126">
        <v>7</v>
      </c>
      <c r="G631" s="125">
        <v>83.8</v>
      </c>
      <c r="H631" s="126">
        <v>7</v>
      </c>
      <c r="I631" s="84" t="s">
        <v>1167</v>
      </c>
      <c r="J631" s="84" t="s">
        <v>1168</v>
      </c>
      <c r="K631" s="127">
        <v>7</v>
      </c>
      <c r="L631" s="127">
        <v>7</v>
      </c>
      <c r="M631" s="127">
        <v>3</v>
      </c>
      <c r="N631" s="127">
        <v>0</v>
      </c>
      <c r="O631" s="127">
        <v>3</v>
      </c>
      <c r="P631" s="128">
        <v>83.8</v>
      </c>
      <c r="Q631" s="128">
        <v>83.8</v>
      </c>
      <c r="R631" s="129"/>
      <c r="S631" s="151"/>
    </row>
    <row r="632" spans="1:19" s="116" customFormat="1" ht="20.25" hidden="1" customHeight="1" x14ac:dyDescent="0.3">
      <c r="A632" s="219" t="s">
        <v>1831</v>
      </c>
      <c r="B632" s="209"/>
      <c r="C632" s="117"/>
      <c r="D632" s="117"/>
      <c r="E632" s="131">
        <f>SUM(E633:E643)</f>
        <v>3751.05</v>
      </c>
      <c r="F632" s="132">
        <f t="shared" ref="F632:S632" si="68">SUM(F633:F643)</f>
        <v>249</v>
      </c>
      <c r="G632" s="118">
        <f t="shared" si="68"/>
        <v>3773.75</v>
      </c>
      <c r="H632" s="113">
        <f t="shared" si="68"/>
        <v>252</v>
      </c>
      <c r="I632" s="113"/>
      <c r="J632" s="113"/>
      <c r="K632" s="114">
        <f t="shared" ref="K632:P632" si="69">SUM(K633:K643)</f>
        <v>252</v>
      </c>
      <c r="L632" s="114">
        <f t="shared" si="69"/>
        <v>252</v>
      </c>
      <c r="M632" s="115">
        <v>106</v>
      </c>
      <c r="N632" s="115">
        <v>54</v>
      </c>
      <c r="O632" s="115">
        <v>52</v>
      </c>
      <c r="P632" s="107">
        <f t="shared" si="69"/>
        <v>3773.75</v>
      </c>
      <c r="Q632" s="107">
        <f t="shared" si="68"/>
        <v>3773.75</v>
      </c>
      <c r="R632" s="120">
        <f t="shared" si="68"/>
        <v>0</v>
      </c>
      <c r="S632" s="152">
        <f t="shared" si="68"/>
        <v>0</v>
      </c>
    </row>
    <row r="633" spans="1:19" ht="20.25" hidden="1" x14ac:dyDescent="0.25">
      <c r="A633" s="121">
        <v>1</v>
      </c>
      <c r="B633" s="122" t="s">
        <v>412</v>
      </c>
      <c r="C633" s="123">
        <v>406</v>
      </c>
      <c r="D633" s="124">
        <v>43539</v>
      </c>
      <c r="E633" s="125">
        <v>162.4</v>
      </c>
      <c r="F633" s="126">
        <v>7</v>
      </c>
      <c r="G633" s="125">
        <v>162.4</v>
      </c>
      <c r="H633" s="126">
        <v>7</v>
      </c>
      <c r="I633" s="84" t="s">
        <v>1167</v>
      </c>
      <c r="J633" s="84" t="s">
        <v>1168</v>
      </c>
      <c r="K633" s="127">
        <v>7</v>
      </c>
      <c r="L633" s="127">
        <v>7</v>
      </c>
      <c r="M633" s="127">
        <v>5</v>
      </c>
      <c r="N633" s="127">
        <v>1</v>
      </c>
      <c r="O633" s="127">
        <v>4</v>
      </c>
      <c r="P633" s="128">
        <v>162.4</v>
      </c>
      <c r="Q633" s="128">
        <v>162.4</v>
      </c>
      <c r="R633" s="129"/>
      <c r="S633" s="151"/>
    </row>
    <row r="634" spans="1:19" ht="20.25" hidden="1" x14ac:dyDescent="0.25">
      <c r="A634" s="121">
        <v>2</v>
      </c>
      <c r="B634" s="122" t="s">
        <v>413</v>
      </c>
      <c r="C634" s="123">
        <v>1866</v>
      </c>
      <c r="D634" s="124">
        <v>44488</v>
      </c>
      <c r="E634" s="125">
        <v>741.5</v>
      </c>
      <c r="F634" s="126">
        <v>43</v>
      </c>
      <c r="G634" s="125">
        <v>741.5</v>
      </c>
      <c r="H634" s="126">
        <v>43</v>
      </c>
      <c r="I634" s="84" t="s">
        <v>1167</v>
      </c>
      <c r="J634" s="84" t="s">
        <v>1168</v>
      </c>
      <c r="K634" s="127">
        <v>43</v>
      </c>
      <c r="L634" s="127">
        <v>43</v>
      </c>
      <c r="M634" s="127">
        <v>16</v>
      </c>
      <c r="N634" s="127">
        <v>12</v>
      </c>
      <c r="O634" s="127">
        <v>4</v>
      </c>
      <c r="P634" s="128">
        <v>741.5</v>
      </c>
      <c r="Q634" s="128">
        <v>741.5</v>
      </c>
      <c r="R634" s="129"/>
      <c r="S634" s="151"/>
    </row>
    <row r="635" spans="1:19" ht="45.75" hidden="1" customHeight="1" x14ac:dyDescent="0.25">
      <c r="A635" s="121">
        <v>3</v>
      </c>
      <c r="B635" s="122" t="s">
        <v>414</v>
      </c>
      <c r="C635" s="123">
        <v>1759</v>
      </c>
      <c r="D635" s="124">
        <v>43741</v>
      </c>
      <c r="E635" s="125">
        <v>466.8</v>
      </c>
      <c r="F635" s="126">
        <v>29</v>
      </c>
      <c r="G635" s="125">
        <v>489.5</v>
      </c>
      <c r="H635" s="126">
        <v>32</v>
      </c>
      <c r="I635" s="84" t="s">
        <v>1167</v>
      </c>
      <c r="J635" s="84" t="s">
        <v>1168</v>
      </c>
      <c r="K635" s="127">
        <v>32</v>
      </c>
      <c r="L635" s="127">
        <v>32</v>
      </c>
      <c r="M635" s="127">
        <v>13</v>
      </c>
      <c r="N635" s="127">
        <v>9</v>
      </c>
      <c r="O635" s="127">
        <v>4</v>
      </c>
      <c r="P635" s="128">
        <v>489.5</v>
      </c>
      <c r="Q635" s="128">
        <v>489.5</v>
      </c>
      <c r="R635" s="129"/>
      <c r="S635" s="151"/>
    </row>
    <row r="636" spans="1:19" ht="60.75" hidden="1" customHeight="1" x14ac:dyDescent="0.25">
      <c r="A636" s="121">
        <v>4</v>
      </c>
      <c r="B636" s="122" t="s">
        <v>415</v>
      </c>
      <c r="C636" s="123">
        <v>1946</v>
      </c>
      <c r="D636" s="124">
        <v>44497</v>
      </c>
      <c r="E636" s="125">
        <v>486.7</v>
      </c>
      <c r="F636" s="126">
        <v>19</v>
      </c>
      <c r="G636" s="125">
        <v>486.7</v>
      </c>
      <c r="H636" s="126">
        <v>19</v>
      </c>
      <c r="I636" s="84" t="s">
        <v>1167</v>
      </c>
      <c r="J636" s="84" t="s">
        <v>1168</v>
      </c>
      <c r="K636" s="127">
        <v>19</v>
      </c>
      <c r="L636" s="127">
        <v>19</v>
      </c>
      <c r="M636" s="127">
        <v>10</v>
      </c>
      <c r="N636" s="127">
        <v>8</v>
      </c>
      <c r="O636" s="127">
        <v>2</v>
      </c>
      <c r="P636" s="128">
        <v>486.7</v>
      </c>
      <c r="Q636" s="128">
        <v>486.7</v>
      </c>
      <c r="R636" s="129"/>
      <c r="S636" s="151"/>
    </row>
    <row r="637" spans="1:19" ht="20.25" hidden="1" x14ac:dyDescent="0.25">
      <c r="A637" s="121">
        <v>5</v>
      </c>
      <c r="B637" s="122" t="s">
        <v>419</v>
      </c>
      <c r="C637" s="123">
        <v>1268</v>
      </c>
      <c r="D637" s="124">
        <v>44392</v>
      </c>
      <c r="E637" s="125">
        <v>183.3</v>
      </c>
      <c r="F637" s="126">
        <v>13</v>
      </c>
      <c r="G637" s="125">
        <v>183.3</v>
      </c>
      <c r="H637" s="126">
        <v>13</v>
      </c>
      <c r="I637" s="84" t="s">
        <v>1167</v>
      </c>
      <c r="J637" s="84" t="s">
        <v>1168</v>
      </c>
      <c r="K637" s="127">
        <v>13</v>
      </c>
      <c r="L637" s="127">
        <v>13</v>
      </c>
      <c r="M637" s="127">
        <v>6</v>
      </c>
      <c r="N637" s="127">
        <v>6</v>
      </c>
      <c r="O637" s="127">
        <v>0</v>
      </c>
      <c r="P637" s="128">
        <v>183.3</v>
      </c>
      <c r="Q637" s="128">
        <v>183.3</v>
      </c>
      <c r="R637" s="129"/>
      <c r="S637" s="151"/>
    </row>
    <row r="638" spans="1:19" ht="20.25" hidden="1" x14ac:dyDescent="0.25">
      <c r="A638" s="121">
        <v>6</v>
      </c>
      <c r="B638" s="122" t="s">
        <v>420</v>
      </c>
      <c r="C638" s="123">
        <v>1862</v>
      </c>
      <c r="D638" s="124">
        <v>44488</v>
      </c>
      <c r="E638" s="125">
        <v>210.2</v>
      </c>
      <c r="F638" s="126">
        <v>22</v>
      </c>
      <c r="G638" s="125">
        <v>210.2</v>
      </c>
      <c r="H638" s="126">
        <v>22</v>
      </c>
      <c r="I638" s="84" t="s">
        <v>1167</v>
      </c>
      <c r="J638" s="84" t="s">
        <v>1168</v>
      </c>
      <c r="K638" s="127">
        <v>22</v>
      </c>
      <c r="L638" s="127">
        <v>22</v>
      </c>
      <c r="M638" s="127">
        <v>9</v>
      </c>
      <c r="N638" s="127">
        <v>7</v>
      </c>
      <c r="O638" s="127">
        <v>2</v>
      </c>
      <c r="P638" s="128">
        <v>210.2</v>
      </c>
      <c r="Q638" s="128">
        <v>210.2</v>
      </c>
      <c r="R638" s="129"/>
      <c r="S638" s="151"/>
    </row>
    <row r="639" spans="1:19" ht="20.25" hidden="1" x14ac:dyDescent="0.25">
      <c r="A639" s="121">
        <v>7</v>
      </c>
      <c r="B639" s="122" t="s">
        <v>421</v>
      </c>
      <c r="C639" s="123">
        <v>1865</v>
      </c>
      <c r="D639" s="124">
        <v>44488</v>
      </c>
      <c r="E639" s="125">
        <v>251.5</v>
      </c>
      <c r="F639" s="126">
        <v>19</v>
      </c>
      <c r="G639" s="125">
        <v>251.5</v>
      </c>
      <c r="H639" s="126">
        <v>19</v>
      </c>
      <c r="I639" s="84" t="s">
        <v>1167</v>
      </c>
      <c r="J639" s="84" t="s">
        <v>1168</v>
      </c>
      <c r="K639" s="127">
        <v>19</v>
      </c>
      <c r="L639" s="127">
        <v>19</v>
      </c>
      <c r="M639" s="127">
        <v>9</v>
      </c>
      <c r="N639" s="127">
        <v>1</v>
      </c>
      <c r="O639" s="127">
        <v>8</v>
      </c>
      <c r="P639" s="128">
        <v>251.5</v>
      </c>
      <c r="Q639" s="128">
        <v>251.5</v>
      </c>
      <c r="R639" s="129"/>
      <c r="S639" s="151"/>
    </row>
    <row r="640" spans="1:19" ht="20.25" hidden="1" x14ac:dyDescent="0.25">
      <c r="A640" s="121">
        <v>8</v>
      </c>
      <c r="B640" s="122" t="s">
        <v>423</v>
      </c>
      <c r="C640" s="123">
        <v>2517</v>
      </c>
      <c r="D640" s="124">
        <v>43446</v>
      </c>
      <c r="E640" s="125">
        <v>300.7</v>
      </c>
      <c r="F640" s="126">
        <v>16</v>
      </c>
      <c r="G640" s="125">
        <v>300.7</v>
      </c>
      <c r="H640" s="126">
        <v>16</v>
      </c>
      <c r="I640" s="84" t="s">
        <v>1167</v>
      </c>
      <c r="J640" s="84" t="s">
        <v>1168</v>
      </c>
      <c r="K640" s="127">
        <v>16</v>
      </c>
      <c r="L640" s="127">
        <v>16</v>
      </c>
      <c r="M640" s="127">
        <v>7</v>
      </c>
      <c r="N640" s="127">
        <v>3</v>
      </c>
      <c r="O640" s="127">
        <v>4</v>
      </c>
      <c r="P640" s="128">
        <v>300.7</v>
      </c>
      <c r="Q640" s="128">
        <v>300.7</v>
      </c>
      <c r="R640" s="129"/>
      <c r="S640" s="151"/>
    </row>
    <row r="641" spans="1:19" ht="20.25" hidden="1" x14ac:dyDescent="0.25">
      <c r="A641" s="121">
        <v>9</v>
      </c>
      <c r="B641" s="122" t="s">
        <v>424</v>
      </c>
      <c r="C641" s="123">
        <v>1864</v>
      </c>
      <c r="D641" s="124">
        <v>44488</v>
      </c>
      <c r="E641" s="125">
        <v>275.8</v>
      </c>
      <c r="F641" s="126">
        <v>24</v>
      </c>
      <c r="G641" s="125">
        <v>275.8</v>
      </c>
      <c r="H641" s="126">
        <v>24</v>
      </c>
      <c r="I641" s="84" t="s">
        <v>1167</v>
      </c>
      <c r="J641" s="84" t="s">
        <v>1168</v>
      </c>
      <c r="K641" s="127">
        <v>24</v>
      </c>
      <c r="L641" s="127">
        <v>24</v>
      </c>
      <c r="M641" s="127">
        <v>8</v>
      </c>
      <c r="N641" s="127">
        <v>4</v>
      </c>
      <c r="O641" s="127">
        <v>4</v>
      </c>
      <c r="P641" s="128">
        <v>275.8</v>
      </c>
      <c r="Q641" s="128">
        <v>275.8</v>
      </c>
      <c r="R641" s="129"/>
      <c r="S641" s="151"/>
    </row>
    <row r="642" spans="1:19" ht="20.25" hidden="1" x14ac:dyDescent="0.25">
      <c r="A642" s="121">
        <v>10</v>
      </c>
      <c r="B642" s="122" t="s">
        <v>425</v>
      </c>
      <c r="C642" s="123">
        <v>2332</v>
      </c>
      <c r="D642" s="124">
        <v>43419</v>
      </c>
      <c r="E642" s="125">
        <v>249.3</v>
      </c>
      <c r="F642" s="126">
        <v>11</v>
      </c>
      <c r="G642" s="125">
        <v>249.3</v>
      </c>
      <c r="H642" s="126">
        <v>11</v>
      </c>
      <c r="I642" s="84" t="s">
        <v>1167</v>
      </c>
      <c r="J642" s="84" t="s">
        <v>1168</v>
      </c>
      <c r="K642" s="127">
        <v>11</v>
      </c>
      <c r="L642" s="127">
        <v>11</v>
      </c>
      <c r="M642" s="127">
        <v>6</v>
      </c>
      <c r="N642" s="127">
        <v>3</v>
      </c>
      <c r="O642" s="127">
        <v>3</v>
      </c>
      <c r="P642" s="128">
        <v>249.3</v>
      </c>
      <c r="Q642" s="128">
        <v>249.3</v>
      </c>
      <c r="R642" s="129"/>
      <c r="S642" s="151"/>
    </row>
    <row r="643" spans="1:19" ht="20.25" hidden="1" x14ac:dyDescent="0.25">
      <c r="A643" s="121">
        <v>11</v>
      </c>
      <c r="B643" s="122" t="s">
        <v>426</v>
      </c>
      <c r="C643" s="123">
        <v>1939</v>
      </c>
      <c r="D643" s="124">
        <v>44193</v>
      </c>
      <c r="E643" s="125">
        <v>422.85</v>
      </c>
      <c r="F643" s="126">
        <v>46</v>
      </c>
      <c r="G643" s="125">
        <v>422.85</v>
      </c>
      <c r="H643" s="126">
        <v>46</v>
      </c>
      <c r="I643" s="84" t="s">
        <v>1167</v>
      </c>
      <c r="J643" s="84" t="s">
        <v>1168</v>
      </c>
      <c r="K643" s="127">
        <v>46</v>
      </c>
      <c r="L643" s="127">
        <v>46</v>
      </c>
      <c r="M643" s="127">
        <v>17</v>
      </c>
      <c r="N643" s="127">
        <v>0</v>
      </c>
      <c r="O643" s="127">
        <v>17</v>
      </c>
      <c r="P643" s="128">
        <v>422.85</v>
      </c>
      <c r="Q643" s="128">
        <v>422.85</v>
      </c>
      <c r="R643" s="129"/>
      <c r="S643" s="151"/>
    </row>
    <row r="644" spans="1:19" s="116" customFormat="1" ht="20.25" hidden="1" customHeight="1" x14ac:dyDescent="0.25">
      <c r="A644" s="209" t="s">
        <v>1193</v>
      </c>
      <c r="B644" s="209"/>
      <c r="C644" s="117"/>
      <c r="D644" s="117"/>
      <c r="E644" s="131">
        <f t="shared" ref="E644:S644" si="70">SUM(E645:E659)</f>
        <v>8360.9500000000007</v>
      </c>
      <c r="F644" s="132">
        <f t="shared" si="70"/>
        <v>441</v>
      </c>
      <c r="G644" s="118">
        <f t="shared" si="70"/>
        <v>8360.9500000000007</v>
      </c>
      <c r="H644" s="113">
        <f t="shared" si="70"/>
        <v>441</v>
      </c>
      <c r="I644" s="113"/>
      <c r="J644" s="113"/>
      <c r="K644" s="114">
        <f t="shared" ref="K644:L644" si="71">SUM(K645:K659)</f>
        <v>441</v>
      </c>
      <c r="L644" s="114">
        <f t="shared" si="71"/>
        <v>441</v>
      </c>
      <c r="M644" s="115">
        <v>196</v>
      </c>
      <c r="N644" s="115">
        <v>119</v>
      </c>
      <c r="O644" s="115">
        <v>77</v>
      </c>
      <c r="P644" s="107">
        <f t="shared" si="70"/>
        <v>8360.9500000000007</v>
      </c>
      <c r="Q644" s="107">
        <f t="shared" si="70"/>
        <v>8360.9500000000007</v>
      </c>
      <c r="R644" s="119">
        <f t="shared" si="70"/>
        <v>0</v>
      </c>
      <c r="S644" s="150">
        <f t="shared" si="70"/>
        <v>0</v>
      </c>
    </row>
    <row r="645" spans="1:19" ht="20.25" hidden="1" x14ac:dyDescent="0.25">
      <c r="A645" s="121">
        <v>1</v>
      </c>
      <c r="B645" s="122" t="s">
        <v>428</v>
      </c>
      <c r="C645" s="123" t="s">
        <v>429</v>
      </c>
      <c r="D645" s="124">
        <v>44404</v>
      </c>
      <c r="E645" s="125">
        <v>449.3</v>
      </c>
      <c r="F645" s="126">
        <v>34</v>
      </c>
      <c r="G645" s="125">
        <v>449.3</v>
      </c>
      <c r="H645" s="126">
        <v>34</v>
      </c>
      <c r="I645" s="84" t="s">
        <v>1167</v>
      </c>
      <c r="J645" s="84" t="s">
        <v>1168</v>
      </c>
      <c r="K645" s="127">
        <v>34</v>
      </c>
      <c r="L645" s="127">
        <v>34</v>
      </c>
      <c r="M645" s="127">
        <v>8</v>
      </c>
      <c r="N645" s="127">
        <v>0</v>
      </c>
      <c r="O645" s="127">
        <v>8</v>
      </c>
      <c r="P645" s="128">
        <v>449.3</v>
      </c>
      <c r="Q645" s="128">
        <v>449.3</v>
      </c>
      <c r="R645" s="129"/>
      <c r="S645" s="151"/>
    </row>
    <row r="646" spans="1:19" ht="20.25" hidden="1" x14ac:dyDescent="0.25">
      <c r="A646" s="121">
        <v>2</v>
      </c>
      <c r="B646" s="122" t="s">
        <v>430</v>
      </c>
      <c r="C646" s="123" t="s">
        <v>431</v>
      </c>
      <c r="D646" s="124">
        <v>43410</v>
      </c>
      <c r="E646" s="125">
        <v>1618.6</v>
      </c>
      <c r="F646" s="126">
        <v>63</v>
      </c>
      <c r="G646" s="125">
        <v>1618.6</v>
      </c>
      <c r="H646" s="126">
        <v>63</v>
      </c>
      <c r="I646" s="84" t="s">
        <v>1167</v>
      </c>
      <c r="J646" s="84" t="s">
        <v>1168</v>
      </c>
      <c r="K646" s="127">
        <v>63</v>
      </c>
      <c r="L646" s="127">
        <v>63</v>
      </c>
      <c r="M646" s="127">
        <v>31</v>
      </c>
      <c r="N646" s="127">
        <v>20</v>
      </c>
      <c r="O646" s="127">
        <v>11</v>
      </c>
      <c r="P646" s="128">
        <v>1618.6</v>
      </c>
      <c r="Q646" s="128">
        <v>1618.6</v>
      </c>
      <c r="R646" s="129"/>
      <c r="S646" s="151"/>
    </row>
    <row r="647" spans="1:19" ht="20.25" hidden="1" x14ac:dyDescent="0.25">
      <c r="A647" s="121">
        <v>3</v>
      </c>
      <c r="B647" s="122" t="s">
        <v>432</v>
      </c>
      <c r="C647" s="123" t="s">
        <v>433</v>
      </c>
      <c r="D647" s="124">
        <v>43613</v>
      </c>
      <c r="E647" s="125">
        <v>1531.9</v>
      </c>
      <c r="F647" s="126">
        <v>44</v>
      </c>
      <c r="G647" s="125">
        <v>1531.9</v>
      </c>
      <c r="H647" s="126">
        <v>44</v>
      </c>
      <c r="I647" s="84" t="s">
        <v>1167</v>
      </c>
      <c r="J647" s="84" t="s">
        <v>1168</v>
      </c>
      <c r="K647" s="127">
        <v>44</v>
      </c>
      <c r="L647" s="127">
        <v>44</v>
      </c>
      <c r="M647" s="127">
        <v>36</v>
      </c>
      <c r="N647" s="127">
        <v>29</v>
      </c>
      <c r="O647" s="127">
        <v>7</v>
      </c>
      <c r="P647" s="128">
        <v>1531.9</v>
      </c>
      <c r="Q647" s="128">
        <v>1531.9</v>
      </c>
      <c r="R647" s="129"/>
      <c r="S647" s="151"/>
    </row>
    <row r="648" spans="1:19" ht="20.25" hidden="1" x14ac:dyDescent="0.25">
      <c r="A648" s="121">
        <v>4</v>
      </c>
      <c r="B648" s="122" t="s">
        <v>434</v>
      </c>
      <c r="C648" s="123" t="s">
        <v>435</v>
      </c>
      <c r="D648" s="124">
        <v>43859</v>
      </c>
      <c r="E648" s="125">
        <v>197.59</v>
      </c>
      <c r="F648" s="126">
        <v>13</v>
      </c>
      <c r="G648" s="125">
        <v>197.59</v>
      </c>
      <c r="H648" s="126">
        <v>13</v>
      </c>
      <c r="I648" s="84" t="s">
        <v>1167</v>
      </c>
      <c r="J648" s="84" t="s">
        <v>1168</v>
      </c>
      <c r="K648" s="127">
        <v>13</v>
      </c>
      <c r="L648" s="127">
        <v>13</v>
      </c>
      <c r="M648" s="127">
        <v>8</v>
      </c>
      <c r="N648" s="127">
        <v>6</v>
      </c>
      <c r="O648" s="127">
        <v>2</v>
      </c>
      <c r="P648" s="128">
        <v>197.59</v>
      </c>
      <c r="Q648" s="128">
        <v>197.59</v>
      </c>
      <c r="R648" s="129"/>
      <c r="S648" s="151"/>
    </row>
    <row r="649" spans="1:19" ht="20.25" hidden="1" x14ac:dyDescent="0.25">
      <c r="A649" s="121">
        <v>5</v>
      </c>
      <c r="B649" s="122" t="s">
        <v>436</v>
      </c>
      <c r="C649" s="123" t="s">
        <v>437</v>
      </c>
      <c r="D649" s="124">
        <v>43496</v>
      </c>
      <c r="E649" s="125">
        <v>890.9</v>
      </c>
      <c r="F649" s="126">
        <v>45</v>
      </c>
      <c r="G649" s="125">
        <v>890.9</v>
      </c>
      <c r="H649" s="126">
        <v>45</v>
      </c>
      <c r="I649" s="84" t="s">
        <v>1167</v>
      </c>
      <c r="J649" s="84" t="s">
        <v>1168</v>
      </c>
      <c r="K649" s="127">
        <v>45</v>
      </c>
      <c r="L649" s="127">
        <v>45</v>
      </c>
      <c r="M649" s="127">
        <v>20</v>
      </c>
      <c r="N649" s="127">
        <v>14</v>
      </c>
      <c r="O649" s="127">
        <v>6</v>
      </c>
      <c r="P649" s="128">
        <v>890.9</v>
      </c>
      <c r="Q649" s="128">
        <v>890.9</v>
      </c>
      <c r="R649" s="129"/>
      <c r="S649" s="151"/>
    </row>
    <row r="650" spans="1:19" ht="20.25" hidden="1" x14ac:dyDescent="0.25">
      <c r="A650" s="121">
        <v>6</v>
      </c>
      <c r="B650" s="122" t="s">
        <v>438</v>
      </c>
      <c r="C650" s="123" t="s">
        <v>439</v>
      </c>
      <c r="D650" s="124">
        <v>43868</v>
      </c>
      <c r="E650" s="125">
        <v>357.2</v>
      </c>
      <c r="F650" s="126">
        <v>31</v>
      </c>
      <c r="G650" s="125">
        <v>357.2</v>
      </c>
      <c r="H650" s="126">
        <v>31</v>
      </c>
      <c r="I650" s="84" t="s">
        <v>1167</v>
      </c>
      <c r="J650" s="84" t="s">
        <v>1168</v>
      </c>
      <c r="K650" s="127">
        <v>31</v>
      </c>
      <c r="L650" s="127">
        <v>31</v>
      </c>
      <c r="M650" s="127">
        <v>14</v>
      </c>
      <c r="N650" s="127">
        <v>9</v>
      </c>
      <c r="O650" s="127">
        <v>5</v>
      </c>
      <c r="P650" s="128">
        <v>357.2</v>
      </c>
      <c r="Q650" s="128">
        <v>357.2</v>
      </c>
      <c r="R650" s="129"/>
      <c r="S650" s="151"/>
    </row>
    <row r="651" spans="1:19" ht="20.25" hidden="1" x14ac:dyDescent="0.25">
      <c r="A651" s="121">
        <v>7</v>
      </c>
      <c r="B651" s="122" t="s">
        <v>440</v>
      </c>
      <c r="C651" s="123" t="s">
        <v>441</v>
      </c>
      <c r="D651" s="124">
        <v>43992</v>
      </c>
      <c r="E651" s="125">
        <v>97.5</v>
      </c>
      <c r="F651" s="126">
        <v>5</v>
      </c>
      <c r="G651" s="125">
        <v>97.5</v>
      </c>
      <c r="H651" s="126">
        <v>5</v>
      </c>
      <c r="I651" s="84" t="s">
        <v>1167</v>
      </c>
      <c r="J651" s="84" t="s">
        <v>1168</v>
      </c>
      <c r="K651" s="127">
        <v>5</v>
      </c>
      <c r="L651" s="127">
        <v>5</v>
      </c>
      <c r="M651" s="127">
        <v>2</v>
      </c>
      <c r="N651" s="127">
        <v>1</v>
      </c>
      <c r="O651" s="127">
        <v>1</v>
      </c>
      <c r="P651" s="128">
        <v>97.5</v>
      </c>
      <c r="Q651" s="128">
        <v>97.5</v>
      </c>
      <c r="R651" s="129"/>
      <c r="S651" s="151"/>
    </row>
    <row r="652" spans="1:19" ht="20.25" hidden="1" x14ac:dyDescent="0.25">
      <c r="A652" s="121">
        <v>8</v>
      </c>
      <c r="B652" s="122" t="s">
        <v>442</v>
      </c>
      <c r="C652" s="123" t="s">
        <v>443</v>
      </c>
      <c r="D652" s="124">
        <v>43901</v>
      </c>
      <c r="E652" s="125">
        <v>502.9</v>
      </c>
      <c r="F652" s="126">
        <v>37</v>
      </c>
      <c r="G652" s="125">
        <v>502.9</v>
      </c>
      <c r="H652" s="126">
        <v>37</v>
      </c>
      <c r="I652" s="84" t="s">
        <v>1167</v>
      </c>
      <c r="J652" s="84" t="s">
        <v>1168</v>
      </c>
      <c r="K652" s="127">
        <v>37</v>
      </c>
      <c r="L652" s="127">
        <v>37</v>
      </c>
      <c r="M652" s="127">
        <v>16</v>
      </c>
      <c r="N652" s="127">
        <v>6</v>
      </c>
      <c r="O652" s="127">
        <v>10</v>
      </c>
      <c r="P652" s="128">
        <v>502.9</v>
      </c>
      <c r="Q652" s="128">
        <v>502.9</v>
      </c>
      <c r="R652" s="129"/>
      <c r="S652" s="151"/>
    </row>
    <row r="653" spans="1:19" ht="20.25" hidden="1" x14ac:dyDescent="0.25">
      <c r="A653" s="121">
        <v>9</v>
      </c>
      <c r="B653" s="122" t="s">
        <v>444</v>
      </c>
      <c r="C653" s="123" t="s">
        <v>445</v>
      </c>
      <c r="D653" s="124">
        <v>43788</v>
      </c>
      <c r="E653" s="125">
        <v>834.1</v>
      </c>
      <c r="F653" s="126">
        <v>51</v>
      </c>
      <c r="G653" s="125">
        <v>834.1</v>
      </c>
      <c r="H653" s="126">
        <v>51</v>
      </c>
      <c r="I653" s="84" t="s">
        <v>1167</v>
      </c>
      <c r="J653" s="84" t="s">
        <v>1168</v>
      </c>
      <c r="K653" s="127">
        <v>51</v>
      </c>
      <c r="L653" s="127">
        <v>51</v>
      </c>
      <c r="M653" s="127">
        <v>16</v>
      </c>
      <c r="N653" s="127">
        <v>1</v>
      </c>
      <c r="O653" s="127">
        <v>15</v>
      </c>
      <c r="P653" s="128">
        <v>834.1</v>
      </c>
      <c r="Q653" s="128">
        <v>834.1</v>
      </c>
      <c r="R653" s="129"/>
      <c r="S653" s="151"/>
    </row>
    <row r="654" spans="1:19" ht="20.25" hidden="1" x14ac:dyDescent="0.25">
      <c r="A654" s="121">
        <v>10</v>
      </c>
      <c r="B654" s="122" t="s">
        <v>446</v>
      </c>
      <c r="C654" s="123" t="s">
        <v>447</v>
      </c>
      <c r="D654" s="124">
        <v>43339</v>
      </c>
      <c r="E654" s="125">
        <v>236.2</v>
      </c>
      <c r="F654" s="126">
        <v>18</v>
      </c>
      <c r="G654" s="125">
        <v>236.2</v>
      </c>
      <c r="H654" s="126">
        <v>18</v>
      </c>
      <c r="I654" s="84" t="s">
        <v>1167</v>
      </c>
      <c r="J654" s="84" t="s">
        <v>1168</v>
      </c>
      <c r="K654" s="127">
        <v>18</v>
      </c>
      <c r="L654" s="127">
        <v>18</v>
      </c>
      <c r="M654" s="127">
        <v>6</v>
      </c>
      <c r="N654" s="127">
        <v>5</v>
      </c>
      <c r="O654" s="127">
        <v>1</v>
      </c>
      <c r="P654" s="128">
        <v>236.2</v>
      </c>
      <c r="Q654" s="128">
        <v>236.2</v>
      </c>
      <c r="R654" s="129"/>
      <c r="S654" s="151"/>
    </row>
    <row r="655" spans="1:19" ht="20.25" hidden="1" x14ac:dyDescent="0.25">
      <c r="A655" s="121">
        <v>11</v>
      </c>
      <c r="B655" s="122" t="s">
        <v>448</v>
      </c>
      <c r="C655" s="123" t="s">
        <v>449</v>
      </c>
      <c r="D655" s="124">
        <v>43613</v>
      </c>
      <c r="E655" s="125">
        <v>417.86</v>
      </c>
      <c r="F655" s="126">
        <v>27</v>
      </c>
      <c r="G655" s="125">
        <v>417.86</v>
      </c>
      <c r="H655" s="126">
        <v>27</v>
      </c>
      <c r="I655" s="84" t="s">
        <v>1167</v>
      </c>
      <c r="J655" s="84" t="s">
        <v>1168</v>
      </c>
      <c r="K655" s="127">
        <v>27</v>
      </c>
      <c r="L655" s="127">
        <v>27</v>
      </c>
      <c r="M655" s="127">
        <v>10</v>
      </c>
      <c r="N655" s="127">
        <v>6</v>
      </c>
      <c r="O655" s="127">
        <v>4</v>
      </c>
      <c r="P655" s="128">
        <v>417.86</v>
      </c>
      <c r="Q655" s="128">
        <v>417.86</v>
      </c>
      <c r="R655" s="129"/>
      <c r="S655" s="151"/>
    </row>
    <row r="656" spans="1:19" ht="20.25" hidden="1" x14ac:dyDescent="0.25">
      <c r="A656" s="121">
        <v>12</v>
      </c>
      <c r="B656" s="122" t="s">
        <v>450</v>
      </c>
      <c r="C656" s="123" t="s">
        <v>451</v>
      </c>
      <c r="D656" s="124">
        <v>44012</v>
      </c>
      <c r="E656" s="125">
        <v>466.9</v>
      </c>
      <c r="F656" s="126">
        <v>22</v>
      </c>
      <c r="G656" s="125">
        <v>466.9</v>
      </c>
      <c r="H656" s="126">
        <v>22</v>
      </c>
      <c r="I656" s="84" t="s">
        <v>1167</v>
      </c>
      <c r="J656" s="84" t="s">
        <v>1168</v>
      </c>
      <c r="K656" s="127">
        <v>22</v>
      </c>
      <c r="L656" s="127">
        <v>22</v>
      </c>
      <c r="M656" s="127">
        <v>11</v>
      </c>
      <c r="N656" s="127">
        <v>7</v>
      </c>
      <c r="O656" s="127">
        <v>4</v>
      </c>
      <c r="P656" s="128">
        <v>466.9</v>
      </c>
      <c r="Q656" s="128">
        <v>466.9</v>
      </c>
      <c r="R656" s="129"/>
      <c r="S656" s="151"/>
    </row>
    <row r="657" spans="1:19" ht="20.25" hidden="1" x14ac:dyDescent="0.25">
      <c r="A657" s="121">
        <v>13</v>
      </c>
      <c r="B657" s="122" t="s">
        <v>452</v>
      </c>
      <c r="C657" s="123" t="s">
        <v>453</v>
      </c>
      <c r="D657" s="124">
        <v>43339</v>
      </c>
      <c r="E657" s="125">
        <v>143.4</v>
      </c>
      <c r="F657" s="126">
        <v>10</v>
      </c>
      <c r="G657" s="125">
        <v>143.4</v>
      </c>
      <c r="H657" s="126">
        <v>10</v>
      </c>
      <c r="I657" s="84" t="s">
        <v>1167</v>
      </c>
      <c r="J657" s="84" t="s">
        <v>1168</v>
      </c>
      <c r="K657" s="127">
        <v>10</v>
      </c>
      <c r="L657" s="127">
        <v>10</v>
      </c>
      <c r="M657" s="127">
        <v>3</v>
      </c>
      <c r="N657" s="127">
        <v>1</v>
      </c>
      <c r="O657" s="127">
        <v>2</v>
      </c>
      <c r="P657" s="128">
        <v>143.4</v>
      </c>
      <c r="Q657" s="128">
        <v>143.4</v>
      </c>
      <c r="R657" s="129"/>
      <c r="S657" s="151"/>
    </row>
    <row r="658" spans="1:19" ht="20.25" hidden="1" x14ac:dyDescent="0.25">
      <c r="A658" s="121">
        <v>14</v>
      </c>
      <c r="B658" s="122" t="s">
        <v>454</v>
      </c>
      <c r="C658" s="123" t="s">
        <v>455</v>
      </c>
      <c r="D658" s="124">
        <v>44012</v>
      </c>
      <c r="E658" s="125">
        <v>337.6</v>
      </c>
      <c r="F658" s="126">
        <v>18</v>
      </c>
      <c r="G658" s="125">
        <v>337.6</v>
      </c>
      <c r="H658" s="126">
        <v>18</v>
      </c>
      <c r="I658" s="84" t="s">
        <v>1167</v>
      </c>
      <c r="J658" s="84" t="s">
        <v>1168</v>
      </c>
      <c r="K658" s="127">
        <v>18</v>
      </c>
      <c r="L658" s="127">
        <v>18</v>
      </c>
      <c r="M658" s="127">
        <v>8</v>
      </c>
      <c r="N658" s="127">
        <v>7</v>
      </c>
      <c r="O658" s="127">
        <v>1</v>
      </c>
      <c r="P658" s="128">
        <v>337.6</v>
      </c>
      <c r="Q658" s="128">
        <v>337.6</v>
      </c>
      <c r="R658" s="129"/>
      <c r="S658" s="151"/>
    </row>
    <row r="659" spans="1:19" ht="20.25" hidden="1" x14ac:dyDescent="0.25">
      <c r="A659" s="121">
        <v>15</v>
      </c>
      <c r="B659" s="122" t="s">
        <v>456</v>
      </c>
      <c r="C659" s="123" t="s">
        <v>457</v>
      </c>
      <c r="D659" s="124">
        <v>44519</v>
      </c>
      <c r="E659" s="125">
        <v>279</v>
      </c>
      <c r="F659" s="126">
        <v>23</v>
      </c>
      <c r="G659" s="125">
        <v>279</v>
      </c>
      <c r="H659" s="126">
        <v>23</v>
      </c>
      <c r="I659" s="84" t="s">
        <v>1167</v>
      </c>
      <c r="J659" s="84" t="s">
        <v>1168</v>
      </c>
      <c r="K659" s="127">
        <v>23</v>
      </c>
      <c r="L659" s="127">
        <v>23</v>
      </c>
      <c r="M659" s="127">
        <v>7</v>
      </c>
      <c r="N659" s="127">
        <v>7</v>
      </c>
      <c r="O659" s="127">
        <v>0</v>
      </c>
      <c r="P659" s="128">
        <v>279</v>
      </c>
      <c r="Q659" s="128">
        <v>279</v>
      </c>
      <c r="R659" s="129"/>
      <c r="S659" s="151"/>
    </row>
    <row r="660" spans="1:19" s="116" customFormat="1" ht="20.25" hidden="1" customHeight="1" x14ac:dyDescent="0.25">
      <c r="A660" s="209" t="s">
        <v>1825</v>
      </c>
      <c r="B660" s="209"/>
      <c r="C660" s="117"/>
      <c r="D660" s="117"/>
      <c r="E660" s="131">
        <f>SUM(E661:E690)</f>
        <v>6530.79</v>
      </c>
      <c r="F660" s="132">
        <f>SUM(F661:F690)</f>
        <v>451</v>
      </c>
      <c r="G660" s="118">
        <f>SUM(G661:G690)</f>
        <v>6530.79</v>
      </c>
      <c r="H660" s="113">
        <f>SUM(H661:H690)</f>
        <v>451</v>
      </c>
      <c r="I660" s="113"/>
      <c r="J660" s="113"/>
      <c r="K660" s="114">
        <f t="shared" ref="K660:S660" si="72">SUM(K661:K690)</f>
        <v>450</v>
      </c>
      <c r="L660" s="114">
        <f t="shared" si="72"/>
        <v>450</v>
      </c>
      <c r="M660" s="115">
        <v>162</v>
      </c>
      <c r="N660" s="115">
        <v>124</v>
      </c>
      <c r="O660" s="115">
        <v>38</v>
      </c>
      <c r="P660" s="107">
        <f t="shared" si="72"/>
        <v>6530.79</v>
      </c>
      <c r="Q660" s="107">
        <f t="shared" si="72"/>
        <v>6530.79</v>
      </c>
      <c r="R660" s="119">
        <f t="shared" si="72"/>
        <v>0</v>
      </c>
      <c r="S660" s="150">
        <f t="shared" si="72"/>
        <v>0</v>
      </c>
    </row>
    <row r="661" spans="1:19" ht="20.25" hidden="1" x14ac:dyDescent="0.25">
      <c r="A661" s="121">
        <v>1</v>
      </c>
      <c r="B661" s="122" t="s">
        <v>459</v>
      </c>
      <c r="C661" s="123" t="s">
        <v>460</v>
      </c>
      <c r="D661" s="124">
        <v>44242</v>
      </c>
      <c r="E661" s="125">
        <v>112.4</v>
      </c>
      <c r="F661" s="126">
        <v>9</v>
      </c>
      <c r="G661" s="125">
        <v>112.4</v>
      </c>
      <c r="H661" s="126">
        <v>9</v>
      </c>
      <c r="I661" s="84" t="s">
        <v>1167</v>
      </c>
      <c r="J661" s="84" t="s">
        <v>1168</v>
      </c>
      <c r="K661" s="127">
        <v>9</v>
      </c>
      <c r="L661" s="127">
        <v>9</v>
      </c>
      <c r="M661" s="127">
        <v>4</v>
      </c>
      <c r="N661" s="127">
        <v>3</v>
      </c>
      <c r="O661" s="127">
        <v>1</v>
      </c>
      <c r="P661" s="128">
        <v>112.4</v>
      </c>
      <c r="Q661" s="128">
        <v>112.4</v>
      </c>
      <c r="R661" s="129"/>
      <c r="S661" s="151"/>
    </row>
    <row r="662" spans="1:19" ht="20.25" hidden="1" x14ac:dyDescent="0.25">
      <c r="A662" s="121">
        <v>2</v>
      </c>
      <c r="B662" s="122" t="s">
        <v>463</v>
      </c>
      <c r="C662" s="123" t="s">
        <v>464</v>
      </c>
      <c r="D662" s="124">
        <v>44242</v>
      </c>
      <c r="E662" s="125">
        <v>130.80000000000001</v>
      </c>
      <c r="F662" s="126">
        <v>18</v>
      </c>
      <c r="G662" s="125">
        <v>130.80000000000001</v>
      </c>
      <c r="H662" s="126">
        <v>18</v>
      </c>
      <c r="I662" s="84" t="s">
        <v>1167</v>
      </c>
      <c r="J662" s="84" t="s">
        <v>1168</v>
      </c>
      <c r="K662" s="127">
        <v>18</v>
      </c>
      <c r="L662" s="127">
        <v>18</v>
      </c>
      <c r="M662" s="127">
        <v>3</v>
      </c>
      <c r="N662" s="127">
        <v>0</v>
      </c>
      <c r="O662" s="127">
        <v>3</v>
      </c>
      <c r="P662" s="128">
        <v>130.80000000000001</v>
      </c>
      <c r="Q662" s="128">
        <v>130.80000000000001</v>
      </c>
      <c r="R662" s="129"/>
      <c r="S662" s="151"/>
    </row>
    <row r="663" spans="1:19" ht="20.25" hidden="1" x14ac:dyDescent="0.25">
      <c r="A663" s="121">
        <v>3</v>
      </c>
      <c r="B663" s="122" t="s">
        <v>465</v>
      </c>
      <c r="C663" s="123" t="s">
        <v>466</v>
      </c>
      <c r="D663" s="124">
        <v>44242</v>
      </c>
      <c r="E663" s="125">
        <v>92</v>
      </c>
      <c r="F663" s="126">
        <v>9</v>
      </c>
      <c r="G663" s="125">
        <v>92</v>
      </c>
      <c r="H663" s="126">
        <v>9</v>
      </c>
      <c r="I663" s="84" t="s">
        <v>1167</v>
      </c>
      <c r="J663" s="84" t="s">
        <v>1168</v>
      </c>
      <c r="K663" s="127">
        <v>9</v>
      </c>
      <c r="L663" s="127">
        <v>9</v>
      </c>
      <c r="M663" s="127">
        <v>2</v>
      </c>
      <c r="N663" s="127">
        <v>2</v>
      </c>
      <c r="O663" s="127">
        <v>0</v>
      </c>
      <c r="P663" s="128">
        <v>92</v>
      </c>
      <c r="Q663" s="128">
        <v>92</v>
      </c>
      <c r="R663" s="129"/>
      <c r="S663" s="151"/>
    </row>
    <row r="664" spans="1:19" ht="20.25" hidden="1" x14ac:dyDescent="0.25">
      <c r="A664" s="121">
        <v>4</v>
      </c>
      <c r="B664" s="122" t="s">
        <v>467</v>
      </c>
      <c r="C664" s="123" t="s">
        <v>468</v>
      </c>
      <c r="D664" s="124">
        <v>44242</v>
      </c>
      <c r="E664" s="125">
        <v>107.2</v>
      </c>
      <c r="F664" s="126">
        <v>4</v>
      </c>
      <c r="G664" s="125">
        <v>107.2</v>
      </c>
      <c r="H664" s="126">
        <v>4</v>
      </c>
      <c r="I664" s="84" t="s">
        <v>1167</v>
      </c>
      <c r="J664" s="84" t="s">
        <v>1168</v>
      </c>
      <c r="K664" s="127">
        <v>4</v>
      </c>
      <c r="L664" s="127">
        <v>4</v>
      </c>
      <c r="M664" s="127">
        <v>3</v>
      </c>
      <c r="N664" s="127">
        <v>1</v>
      </c>
      <c r="O664" s="127">
        <v>2</v>
      </c>
      <c r="P664" s="128">
        <v>107.2</v>
      </c>
      <c r="Q664" s="128">
        <v>107.2</v>
      </c>
      <c r="R664" s="129"/>
      <c r="S664" s="151"/>
    </row>
    <row r="665" spans="1:19" ht="20.25" hidden="1" x14ac:dyDescent="0.25">
      <c r="A665" s="121">
        <v>5</v>
      </c>
      <c r="B665" s="122" t="s">
        <v>469</v>
      </c>
      <c r="C665" s="123" t="s">
        <v>470</v>
      </c>
      <c r="D665" s="124">
        <v>44242</v>
      </c>
      <c r="E665" s="125">
        <v>186.1</v>
      </c>
      <c r="F665" s="126">
        <v>9</v>
      </c>
      <c r="G665" s="125">
        <v>186.1</v>
      </c>
      <c r="H665" s="126">
        <v>9</v>
      </c>
      <c r="I665" s="84" t="s">
        <v>1167</v>
      </c>
      <c r="J665" s="84" t="s">
        <v>1168</v>
      </c>
      <c r="K665" s="127">
        <v>9</v>
      </c>
      <c r="L665" s="127">
        <v>9</v>
      </c>
      <c r="M665" s="127">
        <v>6</v>
      </c>
      <c r="N665" s="127">
        <v>5</v>
      </c>
      <c r="O665" s="127">
        <v>1</v>
      </c>
      <c r="P665" s="128">
        <v>186.1</v>
      </c>
      <c r="Q665" s="128">
        <v>186.1</v>
      </c>
      <c r="R665" s="129"/>
      <c r="S665" s="151"/>
    </row>
    <row r="666" spans="1:19" ht="20.25" hidden="1" x14ac:dyDescent="0.25">
      <c r="A666" s="121">
        <v>6</v>
      </c>
      <c r="B666" s="122" t="s">
        <v>471</v>
      </c>
      <c r="C666" s="123">
        <v>2689</v>
      </c>
      <c r="D666" s="124">
        <v>43623</v>
      </c>
      <c r="E666" s="125">
        <v>307.62</v>
      </c>
      <c r="F666" s="126">
        <v>20</v>
      </c>
      <c r="G666" s="125">
        <v>307.62</v>
      </c>
      <c r="H666" s="126">
        <v>20</v>
      </c>
      <c r="I666" s="84" t="s">
        <v>1167</v>
      </c>
      <c r="J666" s="84" t="s">
        <v>1168</v>
      </c>
      <c r="K666" s="127">
        <v>20</v>
      </c>
      <c r="L666" s="127">
        <v>20</v>
      </c>
      <c r="M666" s="127">
        <v>9</v>
      </c>
      <c r="N666" s="127">
        <v>9</v>
      </c>
      <c r="O666" s="127">
        <v>0</v>
      </c>
      <c r="P666" s="128">
        <v>307.62</v>
      </c>
      <c r="Q666" s="128">
        <v>307.62</v>
      </c>
      <c r="R666" s="129"/>
      <c r="S666" s="151"/>
    </row>
    <row r="667" spans="1:19" ht="20.25" hidden="1" x14ac:dyDescent="0.25">
      <c r="A667" s="121">
        <v>7</v>
      </c>
      <c r="B667" s="122" t="s">
        <v>472</v>
      </c>
      <c r="C667" s="123" t="s">
        <v>473</v>
      </c>
      <c r="D667" s="124">
        <v>44242</v>
      </c>
      <c r="E667" s="125">
        <v>128.19999999999999</v>
      </c>
      <c r="F667" s="126">
        <v>6</v>
      </c>
      <c r="G667" s="125">
        <v>128.19999999999999</v>
      </c>
      <c r="H667" s="126">
        <v>6</v>
      </c>
      <c r="I667" s="84" t="s">
        <v>1167</v>
      </c>
      <c r="J667" s="84" t="s">
        <v>1168</v>
      </c>
      <c r="K667" s="127">
        <v>6</v>
      </c>
      <c r="L667" s="127">
        <v>6</v>
      </c>
      <c r="M667" s="127">
        <v>4</v>
      </c>
      <c r="N667" s="127">
        <v>3</v>
      </c>
      <c r="O667" s="127">
        <v>1</v>
      </c>
      <c r="P667" s="128">
        <v>128.19999999999999</v>
      </c>
      <c r="Q667" s="128">
        <v>128.19999999999999</v>
      </c>
      <c r="R667" s="129"/>
      <c r="S667" s="151"/>
    </row>
    <row r="668" spans="1:19" ht="20.25" hidden="1" x14ac:dyDescent="0.25">
      <c r="A668" s="121">
        <v>8</v>
      </c>
      <c r="B668" s="122" t="s">
        <v>476</v>
      </c>
      <c r="C668" s="123" t="s">
        <v>477</v>
      </c>
      <c r="D668" s="124">
        <v>44242</v>
      </c>
      <c r="E668" s="125">
        <v>200.7</v>
      </c>
      <c r="F668" s="126">
        <v>6</v>
      </c>
      <c r="G668" s="125">
        <v>200.7</v>
      </c>
      <c r="H668" s="126">
        <v>6</v>
      </c>
      <c r="I668" s="84" t="s">
        <v>1167</v>
      </c>
      <c r="J668" s="84" t="s">
        <v>1168</v>
      </c>
      <c r="K668" s="127">
        <v>6</v>
      </c>
      <c r="L668" s="127">
        <v>6</v>
      </c>
      <c r="M668" s="127">
        <v>5</v>
      </c>
      <c r="N668" s="127">
        <v>4</v>
      </c>
      <c r="O668" s="127">
        <v>1</v>
      </c>
      <c r="P668" s="128">
        <v>200.7</v>
      </c>
      <c r="Q668" s="128">
        <v>200.7</v>
      </c>
      <c r="R668" s="129"/>
      <c r="S668" s="151"/>
    </row>
    <row r="669" spans="1:19" ht="20.25" hidden="1" x14ac:dyDescent="0.25">
      <c r="A669" s="121">
        <v>9</v>
      </c>
      <c r="B669" s="122" t="s">
        <v>480</v>
      </c>
      <c r="C669" s="123" t="s">
        <v>481</v>
      </c>
      <c r="D669" s="124">
        <v>44242</v>
      </c>
      <c r="E669" s="125">
        <v>233.9</v>
      </c>
      <c r="F669" s="126">
        <v>15</v>
      </c>
      <c r="G669" s="125">
        <v>233.9</v>
      </c>
      <c r="H669" s="126">
        <v>15</v>
      </c>
      <c r="I669" s="84" t="s">
        <v>1167</v>
      </c>
      <c r="J669" s="84" t="s">
        <v>1168</v>
      </c>
      <c r="K669" s="127">
        <v>15</v>
      </c>
      <c r="L669" s="127">
        <v>15</v>
      </c>
      <c r="M669" s="127">
        <v>5</v>
      </c>
      <c r="N669" s="127">
        <v>3</v>
      </c>
      <c r="O669" s="127">
        <v>2</v>
      </c>
      <c r="P669" s="128">
        <v>233.9</v>
      </c>
      <c r="Q669" s="128">
        <v>233.9</v>
      </c>
      <c r="R669" s="129"/>
      <c r="S669" s="151"/>
    </row>
    <row r="670" spans="1:19" ht="20.25" hidden="1" x14ac:dyDescent="0.25">
      <c r="A670" s="121">
        <v>10</v>
      </c>
      <c r="B670" s="122" t="s">
        <v>482</v>
      </c>
      <c r="C670" s="123" t="s">
        <v>483</v>
      </c>
      <c r="D670" s="124">
        <v>44242</v>
      </c>
      <c r="E670" s="125">
        <v>206.8</v>
      </c>
      <c r="F670" s="126">
        <v>15</v>
      </c>
      <c r="G670" s="125">
        <v>206.8</v>
      </c>
      <c r="H670" s="126">
        <v>15</v>
      </c>
      <c r="I670" s="84" t="s">
        <v>1167</v>
      </c>
      <c r="J670" s="84" t="s">
        <v>1168</v>
      </c>
      <c r="K670" s="127">
        <v>15</v>
      </c>
      <c r="L670" s="127">
        <v>15</v>
      </c>
      <c r="M670" s="127">
        <v>5</v>
      </c>
      <c r="N670" s="127">
        <v>2</v>
      </c>
      <c r="O670" s="127">
        <v>3</v>
      </c>
      <c r="P670" s="128">
        <v>206.8</v>
      </c>
      <c r="Q670" s="128">
        <v>206.8</v>
      </c>
      <c r="R670" s="129"/>
      <c r="S670" s="151"/>
    </row>
    <row r="671" spans="1:19" ht="20.25" hidden="1" x14ac:dyDescent="0.25">
      <c r="A671" s="121">
        <v>11</v>
      </c>
      <c r="B671" s="122" t="s">
        <v>486</v>
      </c>
      <c r="C671" s="123">
        <v>400</v>
      </c>
      <c r="D671" s="124">
        <v>43500</v>
      </c>
      <c r="E671" s="125">
        <v>94.7</v>
      </c>
      <c r="F671" s="126">
        <v>8</v>
      </c>
      <c r="G671" s="125">
        <v>94.7</v>
      </c>
      <c r="H671" s="126">
        <v>8</v>
      </c>
      <c r="I671" s="84" t="s">
        <v>1167</v>
      </c>
      <c r="J671" s="84" t="s">
        <v>1168</v>
      </c>
      <c r="K671" s="127">
        <v>8</v>
      </c>
      <c r="L671" s="127">
        <v>8</v>
      </c>
      <c r="M671" s="127">
        <v>1</v>
      </c>
      <c r="N671" s="127">
        <v>1</v>
      </c>
      <c r="O671" s="127">
        <v>0</v>
      </c>
      <c r="P671" s="128">
        <v>94.7</v>
      </c>
      <c r="Q671" s="128">
        <v>94.7</v>
      </c>
      <c r="R671" s="129"/>
      <c r="S671" s="151"/>
    </row>
    <row r="672" spans="1:19" ht="20.25" hidden="1" x14ac:dyDescent="0.25">
      <c r="A672" s="121">
        <v>12</v>
      </c>
      <c r="B672" s="122" t="s">
        <v>487</v>
      </c>
      <c r="C672" s="123" t="s">
        <v>488</v>
      </c>
      <c r="D672" s="124">
        <v>44242</v>
      </c>
      <c r="E672" s="125">
        <v>23.04</v>
      </c>
      <c r="F672" s="126">
        <v>1</v>
      </c>
      <c r="G672" s="125">
        <v>23.04</v>
      </c>
      <c r="H672" s="126">
        <v>1</v>
      </c>
      <c r="I672" s="84" t="s">
        <v>1167</v>
      </c>
      <c r="J672" s="84" t="s">
        <v>1168</v>
      </c>
      <c r="K672" s="127">
        <v>1</v>
      </c>
      <c r="L672" s="127">
        <v>1</v>
      </c>
      <c r="M672" s="127">
        <v>1</v>
      </c>
      <c r="N672" s="127">
        <v>1</v>
      </c>
      <c r="O672" s="127">
        <v>0</v>
      </c>
      <c r="P672" s="128">
        <v>23.04</v>
      </c>
      <c r="Q672" s="128">
        <v>23.04</v>
      </c>
      <c r="R672" s="129"/>
      <c r="S672" s="151"/>
    </row>
    <row r="673" spans="1:19" ht="20.25" hidden="1" x14ac:dyDescent="0.25">
      <c r="A673" s="121">
        <v>13</v>
      </c>
      <c r="B673" s="122" t="s">
        <v>489</v>
      </c>
      <c r="C673" s="123" t="s">
        <v>490</v>
      </c>
      <c r="D673" s="124">
        <v>44242</v>
      </c>
      <c r="E673" s="125">
        <v>206.69</v>
      </c>
      <c r="F673" s="126">
        <v>24</v>
      </c>
      <c r="G673" s="125">
        <v>206.69</v>
      </c>
      <c r="H673" s="126">
        <v>24</v>
      </c>
      <c r="I673" s="84" t="s">
        <v>1167</v>
      </c>
      <c r="J673" s="84" t="s">
        <v>1168</v>
      </c>
      <c r="K673" s="127">
        <v>24</v>
      </c>
      <c r="L673" s="127">
        <v>24</v>
      </c>
      <c r="M673" s="127">
        <v>8</v>
      </c>
      <c r="N673" s="127">
        <v>8</v>
      </c>
      <c r="O673" s="127">
        <v>0</v>
      </c>
      <c r="P673" s="128">
        <v>206.69</v>
      </c>
      <c r="Q673" s="128">
        <v>206.69</v>
      </c>
      <c r="R673" s="129"/>
      <c r="S673" s="151"/>
    </row>
    <row r="674" spans="1:19" ht="20.25" hidden="1" x14ac:dyDescent="0.25">
      <c r="A674" s="121">
        <v>14</v>
      </c>
      <c r="B674" s="122" t="s">
        <v>491</v>
      </c>
      <c r="C674" s="123" t="s">
        <v>492</v>
      </c>
      <c r="D674" s="124">
        <v>44384</v>
      </c>
      <c r="E674" s="125">
        <v>451.87</v>
      </c>
      <c r="F674" s="126">
        <v>26</v>
      </c>
      <c r="G674" s="125">
        <v>451.87</v>
      </c>
      <c r="H674" s="126">
        <v>26</v>
      </c>
      <c r="I674" s="84" t="s">
        <v>1166</v>
      </c>
      <c r="J674" s="84" t="s">
        <v>1167</v>
      </c>
      <c r="K674" s="127">
        <v>26</v>
      </c>
      <c r="L674" s="127">
        <v>26</v>
      </c>
      <c r="M674" s="127">
        <v>11</v>
      </c>
      <c r="N674" s="127">
        <v>9</v>
      </c>
      <c r="O674" s="127">
        <v>2</v>
      </c>
      <c r="P674" s="128">
        <v>451.87</v>
      </c>
      <c r="Q674" s="128">
        <v>451.87</v>
      </c>
      <c r="R674" s="129"/>
      <c r="S674" s="151"/>
    </row>
    <row r="675" spans="1:19" ht="20.25" hidden="1" x14ac:dyDescent="0.25">
      <c r="A675" s="121">
        <v>15</v>
      </c>
      <c r="B675" s="122" t="s">
        <v>493</v>
      </c>
      <c r="C675" s="123">
        <v>632</v>
      </c>
      <c r="D675" s="124">
        <v>43182</v>
      </c>
      <c r="E675" s="125">
        <v>158.19999999999999</v>
      </c>
      <c r="F675" s="126">
        <v>6</v>
      </c>
      <c r="G675" s="125">
        <v>158.19999999999999</v>
      </c>
      <c r="H675" s="126">
        <v>6</v>
      </c>
      <c r="I675" s="84" t="s">
        <v>1167</v>
      </c>
      <c r="J675" s="84" t="s">
        <v>1168</v>
      </c>
      <c r="K675" s="127">
        <v>6</v>
      </c>
      <c r="L675" s="127">
        <v>6</v>
      </c>
      <c r="M675" s="127">
        <v>4</v>
      </c>
      <c r="N675" s="127">
        <v>4</v>
      </c>
      <c r="O675" s="127">
        <v>0</v>
      </c>
      <c r="P675" s="128">
        <v>158.19999999999999</v>
      </c>
      <c r="Q675" s="128">
        <v>158.19999999999999</v>
      </c>
      <c r="R675" s="129"/>
      <c r="S675" s="151"/>
    </row>
    <row r="676" spans="1:19" ht="20.25" hidden="1" x14ac:dyDescent="0.25">
      <c r="A676" s="121">
        <v>16</v>
      </c>
      <c r="B676" s="122" t="s">
        <v>494</v>
      </c>
      <c r="C676" s="123" t="s">
        <v>495</v>
      </c>
      <c r="D676" s="124">
        <v>44242</v>
      </c>
      <c r="E676" s="125">
        <v>214.6</v>
      </c>
      <c r="F676" s="126">
        <v>17</v>
      </c>
      <c r="G676" s="125">
        <v>214.6</v>
      </c>
      <c r="H676" s="126">
        <v>17</v>
      </c>
      <c r="I676" s="84" t="s">
        <v>1167</v>
      </c>
      <c r="J676" s="84" t="s">
        <v>1168</v>
      </c>
      <c r="K676" s="127">
        <v>17</v>
      </c>
      <c r="L676" s="127">
        <v>17</v>
      </c>
      <c r="M676" s="127">
        <v>5</v>
      </c>
      <c r="N676" s="127">
        <v>3</v>
      </c>
      <c r="O676" s="127">
        <v>2</v>
      </c>
      <c r="P676" s="128">
        <v>214.6</v>
      </c>
      <c r="Q676" s="128">
        <v>214.6</v>
      </c>
      <c r="R676" s="129"/>
      <c r="S676" s="151"/>
    </row>
    <row r="677" spans="1:19" ht="20.25" hidden="1" x14ac:dyDescent="0.25">
      <c r="A677" s="121">
        <v>17</v>
      </c>
      <c r="B677" s="122" t="s">
        <v>496</v>
      </c>
      <c r="C677" s="123" t="s">
        <v>497</v>
      </c>
      <c r="D677" s="124">
        <v>44242</v>
      </c>
      <c r="E677" s="125">
        <v>219.2</v>
      </c>
      <c r="F677" s="126">
        <v>15</v>
      </c>
      <c r="G677" s="125">
        <v>219.2</v>
      </c>
      <c r="H677" s="126">
        <v>15</v>
      </c>
      <c r="I677" s="84" t="s">
        <v>1167</v>
      </c>
      <c r="J677" s="84" t="s">
        <v>1168</v>
      </c>
      <c r="K677" s="127">
        <v>15</v>
      </c>
      <c r="L677" s="127">
        <v>15</v>
      </c>
      <c r="M677" s="127">
        <v>4</v>
      </c>
      <c r="N677" s="127">
        <v>4</v>
      </c>
      <c r="O677" s="127">
        <v>0</v>
      </c>
      <c r="P677" s="128">
        <v>219.2</v>
      </c>
      <c r="Q677" s="128">
        <v>219.2</v>
      </c>
      <c r="R677" s="129"/>
      <c r="S677" s="151"/>
    </row>
    <row r="678" spans="1:19" ht="20.25" hidden="1" x14ac:dyDescent="0.25">
      <c r="A678" s="121">
        <v>18</v>
      </c>
      <c r="B678" s="122" t="s">
        <v>498</v>
      </c>
      <c r="C678" s="123" t="s">
        <v>499</v>
      </c>
      <c r="D678" s="124">
        <v>44242</v>
      </c>
      <c r="E678" s="125">
        <v>222.85</v>
      </c>
      <c r="F678" s="126">
        <v>25</v>
      </c>
      <c r="G678" s="125">
        <v>222.85</v>
      </c>
      <c r="H678" s="126">
        <v>25</v>
      </c>
      <c r="I678" s="84" t="s">
        <v>1167</v>
      </c>
      <c r="J678" s="84" t="s">
        <v>1168</v>
      </c>
      <c r="K678" s="127">
        <v>25</v>
      </c>
      <c r="L678" s="127">
        <v>25</v>
      </c>
      <c r="M678" s="127">
        <v>6</v>
      </c>
      <c r="N678" s="127">
        <v>3</v>
      </c>
      <c r="O678" s="127">
        <v>3</v>
      </c>
      <c r="P678" s="128">
        <v>222.85</v>
      </c>
      <c r="Q678" s="128">
        <v>222.85</v>
      </c>
      <c r="R678" s="129"/>
      <c r="S678" s="151"/>
    </row>
    <row r="679" spans="1:19" ht="20.25" hidden="1" x14ac:dyDescent="0.25">
      <c r="A679" s="121">
        <v>19</v>
      </c>
      <c r="B679" s="122" t="s">
        <v>507</v>
      </c>
      <c r="C679" s="123" t="s">
        <v>508</v>
      </c>
      <c r="D679" s="124">
        <v>44242</v>
      </c>
      <c r="E679" s="125">
        <v>461.28</v>
      </c>
      <c r="F679" s="126">
        <v>53</v>
      </c>
      <c r="G679" s="125">
        <v>461.28</v>
      </c>
      <c r="H679" s="126">
        <v>53</v>
      </c>
      <c r="I679" s="84" t="s">
        <v>1167</v>
      </c>
      <c r="J679" s="84" t="s">
        <v>1168</v>
      </c>
      <c r="K679" s="127">
        <v>53</v>
      </c>
      <c r="L679" s="127">
        <v>53</v>
      </c>
      <c r="M679" s="127">
        <v>14</v>
      </c>
      <c r="N679" s="127">
        <v>11</v>
      </c>
      <c r="O679" s="127">
        <v>3</v>
      </c>
      <c r="P679" s="128">
        <v>461.28</v>
      </c>
      <c r="Q679" s="128">
        <v>461.28</v>
      </c>
      <c r="R679" s="129"/>
      <c r="S679" s="151"/>
    </row>
    <row r="680" spans="1:19" ht="20.25" hidden="1" x14ac:dyDescent="0.25">
      <c r="A680" s="121">
        <v>20</v>
      </c>
      <c r="B680" s="122" t="s">
        <v>509</v>
      </c>
      <c r="C680" s="123" t="s">
        <v>510</v>
      </c>
      <c r="D680" s="124">
        <v>44370</v>
      </c>
      <c r="E680" s="125">
        <v>151.5</v>
      </c>
      <c r="F680" s="126">
        <v>12</v>
      </c>
      <c r="G680" s="125">
        <v>151.5</v>
      </c>
      <c r="H680" s="126">
        <v>12</v>
      </c>
      <c r="I680" s="84" t="s">
        <v>1167</v>
      </c>
      <c r="J680" s="84" t="s">
        <v>1168</v>
      </c>
      <c r="K680" s="127">
        <v>12</v>
      </c>
      <c r="L680" s="127">
        <v>12</v>
      </c>
      <c r="M680" s="127">
        <v>4</v>
      </c>
      <c r="N680" s="127">
        <v>1</v>
      </c>
      <c r="O680" s="127">
        <v>3</v>
      </c>
      <c r="P680" s="128">
        <v>151.5</v>
      </c>
      <c r="Q680" s="128">
        <v>151.5</v>
      </c>
      <c r="R680" s="129"/>
      <c r="S680" s="151"/>
    </row>
    <row r="681" spans="1:19" ht="20.25" hidden="1" x14ac:dyDescent="0.25">
      <c r="A681" s="121">
        <v>21</v>
      </c>
      <c r="B681" s="122" t="s">
        <v>511</v>
      </c>
      <c r="C681" s="123" t="s">
        <v>512</v>
      </c>
      <c r="D681" s="124">
        <v>44242</v>
      </c>
      <c r="E681" s="125">
        <v>205.7</v>
      </c>
      <c r="F681" s="126">
        <v>12</v>
      </c>
      <c r="G681" s="125">
        <v>205.7</v>
      </c>
      <c r="H681" s="126">
        <v>12</v>
      </c>
      <c r="I681" s="84" t="s">
        <v>1167</v>
      </c>
      <c r="J681" s="84" t="s">
        <v>1168</v>
      </c>
      <c r="K681" s="127">
        <v>12</v>
      </c>
      <c r="L681" s="127">
        <v>12</v>
      </c>
      <c r="M681" s="127">
        <v>5</v>
      </c>
      <c r="N681" s="127">
        <v>4</v>
      </c>
      <c r="O681" s="127">
        <v>1</v>
      </c>
      <c r="P681" s="128">
        <v>205.7</v>
      </c>
      <c r="Q681" s="128">
        <v>205.7</v>
      </c>
      <c r="R681" s="129"/>
      <c r="S681" s="151"/>
    </row>
    <row r="682" spans="1:19" ht="20.25" hidden="1" x14ac:dyDescent="0.25">
      <c r="A682" s="121">
        <v>22</v>
      </c>
      <c r="B682" s="122" t="s">
        <v>513</v>
      </c>
      <c r="C682" s="123" t="s">
        <v>514</v>
      </c>
      <c r="D682" s="124">
        <v>44242</v>
      </c>
      <c r="E682" s="125">
        <v>296.11</v>
      </c>
      <c r="F682" s="126">
        <v>20</v>
      </c>
      <c r="G682" s="125">
        <v>296.11</v>
      </c>
      <c r="H682" s="126">
        <v>20</v>
      </c>
      <c r="I682" s="84" t="s">
        <v>1167</v>
      </c>
      <c r="J682" s="84" t="s">
        <v>1168</v>
      </c>
      <c r="K682" s="127">
        <v>20</v>
      </c>
      <c r="L682" s="127">
        <v>20</v>
      </c>
      <c r="M682" s="127">
        <v>9</v>
      </c>
      <c r="N682" s="127">
        <v>8</v>
      </c>
      <c r="O682" s="127">
        <v>1</v>
      </c>
      <c r="P682" s="128">
        <v>296.11</v>
      </c>
      <c r="Q682" s="128">
        <v>296.11</v>
      </c>
      <c r="R682" s="129"/>
      <c r="S682" s="151"/>
    </row>
    <row r="683" spans="1:19" ht="20.25" hidden="1" x14ac:dyDescent="0.25">
      <c r="A683" s="121">
        <v>23</v>
      </c>
      <c r="B683" s="122" t="s">
        <v>515</v>
      </c>
      <c r="C683" s="123">
        <v>8</v>
      </c>
      <c r="D683" s="124">
        <v>43475</v>
      </c>
      <c r="E683" s="125">
        <v>146.30000000000001</v>
      </c>
      <c r="F683" s="126">
        <v>10</v>
      </c>
      <c r="G683" s="125">
        <v>146.30000000000001</v>
      </c>
      <c r="H683" s="126">
        <v>10</v>
      </c>
      <c r="I683" s="84" t="s">
        <v>1167</v>
      </c>
      <c r="J683" s="84" t="s">
        <v>1168</v>
      </c>
      <c r="K683" s="127">
        <v>10</v>
      </c>
      <c r="L683" s="127">
        <v>10</v>
      </c>
      <c r="M683" s="127">
        <v>4</v>
      </c>
      <c r="N683" s="127">
        <v>4</v>
      </c>
      <c r="O683" s="127">
        <v>0</v>
      </c>
      <c r="P683" s="128">
        <v>146.30000000000001</v>
      </c>
      <c r="Q683" s="128">
        <v>146.30000000000001</v>
      </c>
      <c r="R683" s="129"/>
      <c r="S683" s="151"/>
    </row>
    <row r="684" spans="1:19" ht="20.25" hidden="1" x14ac:dyDescent="0.25">
      <c r="A684" s="121">
        <v>24</v>
      </c>
      <c r="B684" s="122" t="s">
        <v>516</v>
      </c>
      <c r="C684" s="123">
        <v>4666</v>
      </c>
      <c r="D684" s="124">
        <v>44176</v>
      </c>
      <c r="E684" s="125">
        <v>360.16</v>
      </c>
      <c r="F684" s="126">
        <v>22</v>
      </c>
      <c r="G684" s="125">
        <v>360.16</v>
      </c>
      <c r="H684" s="126">
        <v>22</v>
      </c>
      <c r="I684" s="84" t="s">
        <v>1167</v>
      </c>
      <c r="J684" s="84" t="s">
        <v>1168</v>
      </c>
      <c r="K684" s="127">
        <v>22</v>
      </c>
      <c r="L684" s="127">
        <v>22</v>
      </c>
      <c r="M684" s="127">
        <v>10</v>
      </c>
      <c r="N684" s="127">
        <v>9</v>
      </c>
      <c r="O684" s="127">
        <v>1</v>
      </c>
      <c r="P684" s="128">
        <v>360.16</v>
      </c>
      <c r="Q684" s="128">
        <v>360.16</v>
      </c>
      <c r="R684" s="129"/>
      <c r="S684" s="151"/>
    </row>
    <row r="685" spans="1:19" ht="20.25" hidden="1" x14ac:dyDescent="0.25">
      <c r="A685" s="121">
        <v>25</v>
      </c>
      <c r="B685" s="122" t="s">
        <v>517</v>
      </c>
      <c r="C685" s="123" t="s">
        <v>518</v>
      </c>
      <c r="D685" s="124">
        <v>44242</v>
      </c>
      <c r="E685" s="125">
        <v>144.58000000000001</v>
      </c>
      <c r="F685" s="126">
        <v>13</v>
      </c>
      <c r="G685" s="125">
        <v>144.58000000000001</v>
      </c>
      <c r="H685" s="126">
        <v>13</v>
      </c>
      <c r="I685" s="84" t="s">
        <v>1167</v>
      </c>
      <c r="J685" s="84" t="s">
        <v>1168</v>
      </c>
      <c r="K685" s="127">
        <v>12</v>
      </c>
      <c r="L685" s="127">
        <v>12</v>
      </c>
      <c r="M685" s="127">
        <v>2</v>
      </c>
      <c r="N685" s="127">
        <v>1</v>
      </c>
      <c r="O685" s="127">
        <v>1</v>
      </c>
      <c r="P685" s="128">
        <v>144.58000000000001</v>
      </c>
      <c r="Q685" s="128">
        <v>144.58000000000001</v>
      </c>
      <c r="R685" s="129"/>
      <c r="S685" s="151"/>
    </row>
    <row r="686" spans="1:19" ht="20.25" hidden="1" x14ac:dyDescent="0.25">
      <c r="A686" s="121">
        <v>26</v>
      </c>
      <c r="B686" s="122" t="s">
        <v>519</v>
      </c>
      <c r="C686" s="123" t="s">
        <v>520</v>
      </c>
      <c r="D686" s="124">
        <v>44242</v>
      </c>
      <c r="E686" s="125">
        <v>138</v>
      </c>
      <c r="F686" s="126">
        <v>9</v>
      </c>
      <c r="G686" s="125">
        <v>138</v>
      </c>
      <c r="H686" s="126">
        <v>9</v>
      </c>
      <c r="I686" s="84" t="s">
        <v>1167</v>
      </c>
      <c r="J686" s="84" t="s">
        <v>1168</v>
      </c>
      <c r="K686" s="127">
        <v>9</v>
      </c>
      <c r="L686" s="127">
        <v>9</v>
      </c>
      <c r="M686" s="127">
        <v>4</v>
      </c>
      <c r="N686" s="127">
        <v>4</v>
      </c>
      <c r="O686" s="127">
        <v>0</v>
      </c>
      <c r="P686" s="128">
        <v>138</v>
      </c>
      <c r="Q686" s="128">
        <v>138</v>
      </c>
      <c r="R686" s="129"/>
      <c r="S686" s="151"/>
    </row>
    <row r="687" spans="1:19" ht="20.25" hidden="1" x14ac:dyDescent="0.25">
      <c r="A687" s="121">
        <v>27</v>
      </c>
      <c r="B687" s="122" t="s">
        <v>521</v>
      </c>
      <c r="C687" s="123">
        <v>6</v>
      </c>
      <c r="D687" s="124">
        <v>43475</v>
      </c>
      <c r="E687" s="125">
        <v>135.27000000000001</v>
      </c>
      <c r="F687" s="126">
        <v>5</v>
      </c>
      <c r="G687" s="125">
        <v>135.27000000000001</v>
      </c>
      <c r="H687" s="126">
        <v>5</v>
      </c>
      <c r="I687" s="84" t="s">
        <v>1167</v>
      </c>
      <c r="J687" s="84" t="s">
        <v>1168</v>
      </c>
      <c r="K687" s="127">
        <v>5</v>
      </c>
      <c r="L687" s="127">
        <v>5</v>
      </c>
      <c r="M687" s="127">
        <v>3</v>
      </c>
      <c r="N687" s="127">
        <v>3</v>
      </c>
      <c r="O687" s="127">
        <v>0</v>
      </c>
      <c r="P687" s="128">
        <v>135.27000000000001</v>
      </c>
      <c r="Q687" s="128">
        <v>135.27000000000001</v>
      </c>
      <c r="R687" s="129"/>
      <c r="S687" s="151"/>
    </row>
    <row r="688" spans="1:19" ht="20.25" hidden="1" x14ac:dyDescent="0.25">
      <c r="A688" s="121">
        <v>28</v>
      </c>
      <c r="B688" s="122" t="s">
        <v>522</v>
      </c>
      <c r="C688" s="123" t="s">
        <v>523</v>
      </c>
      <c r="D688" s="124">
        <v>44242</v>
      </c>
      <c r="E688" s="125">
        <v>465.3</v>
      </c>
      <c r="F688" s="126">
        <v>16</v>
      </c>
      <c r="G688" s="125">
        <v>465.3</v>
      </c>
      <c r="H688" s="126">
        <v>16</v>
      </c>
      <c r="I688" s="84" t="s">
        <v>1167</v>
      </c>
      <c r="J688" s="84" t="s">
        <v>1168</v>
      </c>
      <c r="K688" s="127">
        <v>16</v>
      </c>
      <c r="L688" s="127">
        <v>16</v>
      </c>
      <c r="M688" s="127">
        <v>7</v>
      </c>
      <c r="N688" s="127">
        <v>4</v>
      </c>
      <c r="O688" s="127">
        <v>3</v>
      </c>
      <c r="P688" s="128">
        <v>465.3</v>
      </c>
      <c r="Q688" s="128">
        <v>465.3</v>
      </c>
      <c r="R688" s="129"/>
      <c r="S688" s="151"/>
    </row>
    <row r="689" spans="1:19" ht="20.25" hidden="1" x14ac:dyDescent="0.25">
      <c r="A689" s="121">
        <v>29</v>
      </c>
      <c r="B689" s="122" t="s">
        <v>524</v>
      </c>
      <c r="C689" s="123">
        <v>161</v>
      </c>
      <c r="D689" s="124">
        <v>43137</v>
      </c>
      <c r="E689" s="125">
        <v>392</v>
      </c>
      <c r="F689" s="126">
        <v>18</v>
      </c>
      <c r="G689" s="125">
        <v>392</v>
      </c>
      <c r="H689" s="126">
        <v>18</v>
      </c>
      <c r="I689" s="84" t="s">
        <v>1167</v>
      </c>
      <c r="J689" s="84" t="s">
        <v>1168</v>
      </c>
      <c r="K689" s="127">
        <v>18</v>
      </c>
      <c r="L689" s="127">
        <v>18</v>
      </c>
      <c r="M689" s="127">
        <v>8</v>
      </c>
      <c r="N689" s="127">
        <v>8</v>
      </c>
      <c r="O689" s="127">
        <v>0</v>
      </c>
      <c r="P689" s="128">
        <v>392</v>
      </c>
      <c r="Q689" s="128">
        <v>392</v>
      </c>
      <c r="R689" s="129"/>
      <c r="S689" s="151"/>
    </row>
    <row r="690" spans="1:19" ht="20.25" hidden="1" x14ac:dyDescent="0.25">
      <c r="A690" s="121">
        <v>30</v>
      </c>
      <c r="B690" s="122" t="s">
        <v>525</v>
      </c>
      <c r="C690" s="123" t="s">
        <v>526</v>
      </c>
      <c r="D690" s="124">
        <v>44242</v>
      </c>
      <c r="E690" s="125">
        <v>337.72</v>
      </c>
      <c r="F690" s="126">
        <v>28</v>
      </c>
      <c r="G690" s="125">
        <v>337.72</v>
      </c>
      <c r="H690" s="126">
        <v>28</v>
      </c>
      <c r="I690" s="84" t="s">
        <v>1167</v>
      </c>
      <c r="J690" s="84" t="s">
        <v>1168</v>
      </c>
      <c r="K690" s="127">
        <v>28</v>
      </c>
      <c r="L690" s="127">
        <v>28</v>
      </c>
      <c r="M690" s="127">
        <v>6</v>
      </c>
      <c r="N690" s="127">
        <v>2</v>
      </c>
      <c r="O690" s="127">
        <v>4</v>
      </c>
      <c r="P690" s="128">
        <v>337.72</v>
      </c>
      <c r="Q690" s="128">
        <v>337.72</v>
      </c>
      <c r="R690" s="129"/>
      <c r="S690" s="151"/>
    </row>
    <row r="691" spans="1:19" s="116" customFormat="1" ht="20.25" hidden="1" customHeight="1" x14ac:dyDescent="0.25">
      <c r="A691" s="209" t="s">
        <v>1194</v>
      </c>
      <c r="B691" s="209"/>
      <c r="C691" s="117"/>
      <c r="D691" s="117"/>
      <c r="E691" s="131">
        <f>SUM(E692)</f>
        <v>736.2</v>
      </c>
      <c r="F691" s="132">
        <f t="shared" ref="F691:S691" si="73">SUM(F692)</f>
        <v>54</v>
      </c>
      <c r="G691" s="118">
        <f t="shared" si="73"/>
        <v>736.2</v>
      </c>
      <c r="H691" s="113">
        <f t="shared" si="73"/>
        <v>54</v>
      </c>
      <c r="I691" s="113"/>
      <c r="J691" s="113"/>
      <c r="K691" s="114">
        <f t="shared" si="73"/>
        <v>54</v>
      </c>
      <c r="L691" s="114">
        <f t="shared" si="73"/>
        <v>54</v>
      </c>
      <c r="M691" s="115">
        <v>25</v>
      </c>
      <c r="N691" s="115">
        <v>8</v>
      </c>
      <c r="O691" s="115">
        <v>17</v>
      </c>
      <c r="P691" s="107">
        <f t="shared" si="73"/>
        <v>736.2</v>
      </c>
      <c r="Q691" s="107">
        <f t="shared" si="73"/>
        <v>736.2</v>
      </c>
      <c r="R691" s="119">
        <f t="shared" si="73"/>
        <v>0</v>
      </c>
      <c r="S691" s="150">
        <f t="shared" si="73"/>
        <v>0</v>
      </c>
    </row>
    <row r="692" spans="1:19" ht="20.25" hidden="1" x14ac:dyDescent="0.25">
      <c r="A692" s="121">
        <v>1</v>
      </c>
      <c r="B692" s="122" t="s">
        <v>609</v>
      </c>
      <c r="C692" s="123">
        <v>1665</v>
      </c>
      <c r="D692" s="124">
        <v>44477</v>
      </c>
      <c r="E692" s="125">
        <v>736.2</v>
      </c>
      <c r="F692" s="126">
        <v>54</v>
      </c>
      <c r="G692" s="125">
        <v>736.2</v>
      </c>
      <c r="H692" s="126">
        <v>54</v>
      </c>
      <c r="I692" s="84" t="s">
        <v>1167</v>
      </c>
      <c r="J692" s="84" t="s">
        <v>1168</v>
      </c>
      <c r="K692" s="127">
        <v>54</v>
      </c>
      <c r="L692" s="127">
        <v>54</v>
      </c>
      <c r="M692" s="127">
        <v>25</v>
      </c>
      <c r="N692" s="127">
        <v>8</v>
      </c>
      <c r="O692" s="127">
        <v>17</v>
      </c>
      <c r="P692" s="128">
        <v>736.2</v>
      </c>
      <c r="Q692" s="128">
        <v>736.2</v>
      </c>
      <c r="R692" s="129"/>
      <c r="S692" s="151"/>
    </row>
    <row r="693" spans="1:19" s="116" customFormat="1" ht="20.25" hidden="1" customHeight="1" x14ac:dyDescent="0.25">
      <c r="A693" s="209" t="s">
        <v>1187</v>
      </c>
      <c r="B693" s="209"/>
      <c r="C693" s="117"/>
      <c r="D693" s="117"/>
      <c r="E693" s="131">
        <f>SUM(E694:E701)</f>
        <v>1462.46</v>
      </c>
      <c r="F693" s="132">
        <f t="shared" ref="F693:S693" si="74">SUM(F694:F701)</f>
        <v>152</v>
      </c>
      <c r="G693" s="118">
        <f t="shared" si="74"/>
        <v>1497.16</v>
      </c>
      <c r="H693" s="113">
        <f t="shared" si="74"/>
        <v>152</v>
      </c>
      <c r="I693" s="113"/>
      <c r="J693" s="113"/>
      <c r="K693" s="114">
        <f t="shared" ref="K693:P693" si="75">SUM(K694:K701)</f>
        <v>153</v>
      </c>
      <c r="L693" s="114">
        <f t="shared" si="75"/>
        <v>153</v>
      </c>
      <c r="M693" s="115">
        <v>51</v>
      </c>
      <c r="N693" s="115">
        <v>39</v>
      </c>
      <c r="O693" s="115">
        <v>12</v>
      </c>
      <c r="P693" s="107">
        <f t="shared" si="75"/>
        <v>1497.16</v>
      </c>
      <c r="Q693" s="107">
        <f t="shared" si="74"/>
        <v>1497.16</v>
      </c>
      <c r="R693" s="119">
        <f t="shared" si="74"/>
        <v>0</v>
      </c>
      <c r="S693" s="150">
        <f t="shared" si="74"/>
        <v>0</v>
      </c>
    </row>
    <row r="694" spans="1:19" ht="20.25" hidden="1" x14ac:dyDescent="0.25">
      <c r="A694" s="121">
        <v>1</v>
      </c>
      <c r="B694" s="122" t="s">
        <v>611</v>
      </c>
      <c r="C694" s="123">
        <v>1477</v>
      </c>
      <c r="D694" s="124">
        <v>44396</v>
      </c>
      <c r="E694" s="125">
        <v>82.1</v>
      </c>
      <c r="F694" s="126">
        <v>4</v>
      </c>
      <c r="G694" s="125">
        <v>82.1</v>
      </c>
      <c r="H694" s="126">
        <v>4</v>
      </c>
      <c r="I694" s="84" t="s">
        <v>1167</v>
      </c>
      <c r="J694" s="84" t="s">
        <v>1168</v>
      </c>
      <c r="K694" s="127">
        <v>4</v>
      </c>
      <c r="L694" s="127">
        <v>4</v>
      </c>
      <c r="M694" s="127">
        <v>2</v>
      </c>
      <c r="N694" s="127">
        <v>1</v>
      </c>
      <c r="O694" s="127">
        <v>1</v>
      </c>
      <c r="P694" s="128">
        <v>82.1</v>
      </c>
      <c r="Q694" s="128">
        <v>82.1</v>
      </c>
      <c r="R694" s="129"/>
      <c r="S694" s="151"/>
    </row>
    <row r="695" spans="1:19" ht="20.25" hidden="1" x14ac:dyDescent="0.25">
      <c r="A695" s="121">
        <v>2</v>
      </c>
      <c r="B695" s="122" t="s">
        <v>612</v>
      </c>
      <c r="C695" s="123">
        <v>184</v>
      </c>
      <c r="D695" s="124">
        <v>43129</v>
      </c>
      <c r="E695" s="125">
        <v>82.9</v>
      </c>
      <c r="F695" s="126">
        <v>2</v>
      </c>
      <c r="G695" s="125">
        <v>82.9</v>
      </c>
      <c r="H695" s="126">
        <v>2</v>
      </c>
      <c r="I695" s="84" t="s">
        <v>1167</v>
      </c>
      <c r="J695" s="84" t="s">
        <v>1168</v>
      </c>
      <c r="K695" s="127">
        <v>2</v>
      </c>
      <c r="L695" s="127">
        <v>2</v>
      </c>
      <c r="M695" s="127">
        <v>2</v>
      </c>
      <c r="N695" s="127">
        <v>0</v>
      </c>
      <c r="O695" s="127">
        <v>2</v>
      </c>
      <c r="P695" s="128">
        <v>82.9</v>
      </c>
      <c r="Q695" s="128">
        <v>82.9</v>
      </c>
      <c r="R695" s="129"/>
      <c r="S695" s="151"/>
    </row>
    <row r="696" spans="1:19" ht="20.25" hidden="1" x14ac:dyDescent="0.25">
      <c r="A696" s="121">
        <v>3</v>
      </c>
      <c r="B696" s="122" t="s">
        <v>614</v>
      </c>
      <c r="C696" s="123">
        <v>1479</v>
      </c>
      <c r="D696" s="124">
        <v>44396</v>
      </c>
      <c r="E696" s="125">
        <v>83.7</v>
      </c>
      <c r="F696" s="126">
        <v>17</v>
      </c>
      <c r="G696" s="125">
        <v>83.7</v>
      </c>
      <c r="H696" s="126">
        <v>17</v>
      </c>
      <c r="I696" s="84" t="s">
        <v>1167</v>
      </c>
      <c r="J696" s="84" t="s">
        <v>1168</v>
      </c>
      <c r="K696" s="127">
        <v>17</v>
      </c>
      <c r="L696" s="127">
        <v>17</v>
      </c>
      <c r="M696" s="127">
        <v>4</v>
      </c>
      <c r="N696" s="127">
        <v>3</v>
      </c>
      <c r="O696" s="127">
        <v>1</v>
      </c>
      <c r="P696" s="128">
        <v>83.7</v>
      </c>
      <c r="Q696" s="128">
        <v>83.7</v>
      </c>
      <c r="R696" s="129"/>
      <c r="S696" s="151"/>
    </row>
    <row r="697" spans="1:19" ht="20.25" hidden="1" x14ac:dyDescent="0.25">
      <c r="A697" s="121">
        <v>4</v>
      </c>
      <c r="B697" s="122" t="s">
        <v>615</v>
      </c>
      <c r="C697" s="123">
        <v>2798</v>
      </c>
      <c r="D697" s="124">
        <v>43031</v>
      </c>
      <c r="E697" s="125">
        <v>300.95999999999998</v>
      </c>
      <c r="F697" s="126">
        <v>15</v>
      </c>
      <c r="G697" s="125">
        <v>300.95999999999998</v>
      </c>
      <c r="H697" s="126">
        <v>15</v>
      </c>
      <c r="I697" s="84" t="s">
        <v>1167</v>
      </c>
      <c r="J697" s="84" t="s">
        <v>1168</v>
      </c>
      <c r="K697" s="127">
        <v>15</v>
      </c>
      <c r="L697" s="127">
        <v>15</v>
      </c>
      <c r="M697" s="127">
        <v>9</v>
      </c>
      <c r="N697" s="127">
        <v>6</v>
      </c>
      <c r="O697" s="127">
        <v>3</v>
      </c>
      <c r="P697" s="128">
        <v>300.95999999999998</v>
      </c>
      <c r="Q697" s="128">
        <v>300.95999999999998</v>
      </c>
      <c r="R697" s="129"/>
      <c r="S697" s="151"/>
    </row>
    <row r="698" spans="1:19" ht="20.25" hidden="1" x14ac:dyDescent="0.25">
      <c r="A698" s="121">
        <v>5</v>
      </c>
      <c r="B698" s="122" t="s">
        <v>616</v>
      </c>
      <c r="C698" s="123">
        <v>92</v>
      </c>
      <c r="D698" s="124">
        <v>43861</v>
      </c>
      <c r="E698" s="125">
        <v>134.80000000000001</v>
      </c>
      <c r="F698" s="126">
        <v>13</v>
      </c>
      <c r="G698" s="125">
        <v>134.80000000000001</v>
      </c>
      <c r="H698" s="126">
        <v>13</v>
      </c>
      <c r="I698" s="84" t="s">
        <v>1167</v>
      </c>
      <c r="J698" s="84" t="s">
        <v>1168</v>
      </c>
      <c r="K698" s="127">
        <v>13</v>
      </c>
      <c r="L698" s="127">
        <v>13</v>
      </c>
      <c r="M698" s="127">
        <v>6</v>
      </c>
      <c r="N698" s="127">
        <v>5</v>
      </c>
      <c r="O698" s="127">
        <v>1</v>
      </c>
      <c r="P698" s="128">
        <v>134.80000000000001</v>
      </c>
      <c r="Q698" s="128">
        <v>134.80000000000001</v>
      </c>
      <c r="R698" s="129"/>
      <c r="S698" s="151"/>
    </row>
    <row r="699" spans="1:19" ht="20.25" hidden="1" x14ac:dyDescent="0.25">
      <c r="A699" s="121">
        <v>6</v>
      </c>
      <c r="B699" s="122" t="s">
        <v>617</v>
      </c>
      <c r="C699" s="123">
        <v>898</v>
      </c>
      <c r="D699" s="124">
        <v>44001</v>
      </c>
      <c r="E699" s="125">
        <v>201.3</v>
      </c>
      <c r="F699" s="126">
        <v>15</v>
      </c>
      <c r="G699" s="125">
        <v>201.3</v>
      </c>
      <c r="H699" s="126">
        <v>15</v>
      </c>
      <c r="I699" s="84" t="s">
        <v>1167</v>
      </c>
      <c r="J699" s="84" t="s">
        <v>1168</v>
      </c>
      <c r="K699" s="127">
        <v>15</v>
      </c>
      <c r="L699" s="127">
        <v>15</v>
      </c>
      <c r="M699" s="127">
        <v>8</v>
      </c>
      <c r="N699" s="127">
        <v>7</v>
      </c>
      <c r="O699" s="127">
        <v>1</v>
      </c>
      <c r="P699" s="128">
        <v>201.3</v>
      </c>
      <c r="Q699" s="128">
        <v>201.3</v>
      </c>
      <c r="R699" s="129"/>
      <c r="S699" s="151"/>
    </row>
    <row r="700" spans="1:19" ht="20.25" hidden="1" x14ac:dyDescent="0.25">
      <c r="A700" s="121">
        <v>7</v>
      </c>
      <c r="B700" s="122" t="s">
        <v>618</v>
      </c>
      <c r="C700" s="123">
        <v>1161</v>
      </c>
      <c r="D700" s="124">
        <v>43670</v>
      </c>
      <c r="E700" s="125">
        <v>100.6</v>
      </c>
      <c r="F700" s="126">
        <v>13</v>
      </c>
      <c r="G700" s="125">
        <v>135.30000000000001</v>
      </c>
      <c r="H700" s="126">
        <v>13</v>
      </c>
      <c r="I700" s="84" t="s">
        <v>1167</v>
      </c>
      <c r="J700" s="84" t="s">
        <v>1168</v>
      </c>
      <c r="K700" s="127">
        <v>14</v>
      </c>
      <c r="L700" s="127">
        <v>14</v>
      </c>
      <c r="M700" s="127">
        <v>6</v>
      </c>
      <c r="N700" s="127">
        <v>4</v>
      </c>
      <c r="O700" s="127">
        <v>2</v>
      </c>
      <c r="P700" s="128">
        <v>135.30000000000001</v>
      </c>
      <c r="Q700" s="128">
        <v>135.30000000000001</v>
      </c>
      <c r="R700" s="129"/>
      <c r="S700" s="151"/>
    </row>
    <row r="701" spans="1:19" ht="20.25" hidden="1" x14ac:dyDescent="0.25">
      <c r="A701" s="121">
        <v>8</v>
      </c>
      <c r="B701" s="122" t="s">
        <v>619</v>
      </c>
      <c r="C701" s="123">
        <v>2393</v>
      </c>
      <c r="D701" s="124">
        <v>43381</v>
      </c>
      <c r="E701" s="125">
        <v>476.1</v>
      </c>
      <c r="F701" s="126">
        <v>73</v>
      </c>
      <c r="G701" s="125">
        <v>476.1</v>
      </c>
      <c r="H701" s="126">
        <v>73</v>
      </c>
      <c r="I701" s="84" t="s">
        <v>1167</v>
      </c>
      <c r="J701" s="84" t="s">
        <v>1168</v>
      </c>
      <c r="K701" s="127">
        <v>73</v>
      </c>
      <c r="L701" s="127">
        <v>73</v>
      </c>
      <c r="M701" s="127">
        <v>14</v>
      </c>
      <c r="N701" s="127">
        <v>13</v>
      </c>
      <c r="O701" s="127">
        <v>1</v>
      </c>
      <c r="P701" s="128">
        <v>476.1</v>
      </c>
      <c r="Q701" s="128">
        <v>476.1</v>
      </c>
      <c r="R701" s="129"/>
      <c r="S701" s="151"/>
    </row>
    <row r="702" spans="1:19" ht="20.25" x14ac:dyDescent="0.25">
      <c r="A702" s="121">
        <v>90</v>
      </c>
      <c r="B702" s="122" t="s">
        <v>735</v>
      </c>
      <c r="C702" s="123">
        <v>213</v>
      </c>
      <c r="D702" s="124">
        <v>44228</v>
      </c>
      <c r="E702" s="125">
        <v>102.4</v>
      </c>
      <c r="F702" s="126">
        <v>6</v>
      </c>
      <c r="G702" s="125">
        <v>102.4</v>
      </c>
      <c r="H702" s="126">
        <v>6</v>
      </c>
      <c r="I702" s="84" t="s">
        <v>1167</v>
      </c>
      <c r="J702" s="84" t="s">
        <v>1168</v>
      </c>
      <c r="K702" s="127">
        <v>6</v>
      </c>
      <c r="L702" s="127">
        <v>6</v>
      </c>
      <c r="M702" s="127">
        <v>2</v>
      </c>
      <c r="N702" s="127">
        <v>0</v>
      </c>
      <c r="O702" s="127">
        <v>2</v>
      </c>
      <c r="P702" s="128">
        <v>102.4</v>
      </c>
      <c r="Q702" s="128">
        <v>102.4</v>
      </c>
      <c r="R702" s="129"/>
      <c r="S702" s="151"/>
    </row>
    <row r="703" spans="1:19" ht="20.25" x14ac:dyDescent="0.25">
      <c r="A703" s="121">
        <v>91</v>
      </c>
      <c r="B703" s="122" t="s">
        <v>736</v>
      </c>
      <c r="C703" s="123">
        <v>215</v>
      </c>
      <c r="D703" s="124">
        <v>44228</v>
      </c>
      <c r="E703" s="125">
        <v>51.3</v>
      </c>
      <c r="F703" s="126">
        <v>3</v>
      </c>
      <c r="G703" s="125">
        <v>51.3</v>
      </c>
      <c r="H703" s="126">
        <v>3</v>
      </c>
      <c r="I703" s="84" t="s">
        <v>1167</v>
      </c>
      <c r="J703" s="84" t="s">
        <v>1168</v>
      </c>
      <c r="K703" s="127">
        <v>3</v>
      </c>
      <c r="L703" s="127">
        <v>3</v>
      </c>
      <c r="M703" s="127">
        <v>1</v>
      </c>
      <c r="N703" s="127">
        <v>0</v>
      </c>
      <c r="O703" s="127">
        <v>1</v>
      </c>
      <c r="P703" s="128">
        <v>51.3</v>
      </c>
      <c r="Q703" s="128">
        <v>51.3</v>
      </c>
      <c r="R703" s="129"/>
      <c r="S703" s="151"/>
    </row>
    <row r="704" spans="1:19" ht="20.25" x14ac:dyDescent="0.25">
      <c r="A704" s="121">
        <v>92</v>
      </c>
      <c r="B704" s="122" t="s">
        <v>737</v>
      </c>
      <c r="C704" s="123">
        <v>208</v>
      </c>
      <c r="D704" s="124">
        <v>44228</v>
      </c>
      <c r="E704" s="125">
        <v>212.7</v>
      </c>
      <c r="F704" s="126">
        <v>12</v>
      </c>
      <c r="G704" s="125">
        <v>212.7</v>
      </c>
      <c r="H704" s="126">
        <v>12</v>
      </c>
      <c r="I704" s="84" t="s">
        <v>1167</v>
      </c>
      <c r="J704" s="84" t="s">
        <v>1168</v>
      </c>
      <c r="K704" s="127">
        <v>12</v>
      </c>
      <c r="L704" s="127">
        <v>12</v>
      </c>
      <c r="M704" s="127">
        <v>5</v>
      </c>
      <c r="N704" s="127">
        <v>3</v>
      </c>
      <c r="O704" s="127">
        <v>2</v>
      </c>
      <c r="P704" s="128">
        <v>212.7</v>
      </c>
      <c r="Q704" s="128">
        <v>212.7</v>
      </c>
      <c r="R704" s="129"/>
      <c r="S704" s="151"/>
    </row>
    <row r="705" spans="1:19" ht="20.25" x14ac:dyDescent="0.25">
      <c r="A705" s="121">
        <v>93</v>
      </c>
      <c r="B705" s="122" t="s">
        <v>738</v>
      </c>
      <c r="C705" s="123">
        <v>2554</v>
      </c>
      <c r="D705" s="124">
        <v>44452</v>
      </c>
      <c r="E705" s="125">
        <v>223</v>
      </c>
      <c r="F705" s="126">
        <v>17</v>
      </c>
      <c r="G705" s="125">
        <v>223</v>
      </c>
      <c r="H705" s="126">
        <v>17</v>
      </c>
      <c r="I705" s="84" t="s">
        <v>1167</v>
      </c>
      <c r="J705" s="84" t="s">
        <v>1168</v>
      </c>
      <c r="K705" s="127">
        <v>17</v>
      </c>
      <c r="L705" s="127">
        <v>17</v>
      </c>
      <c r="M705" s="127">
        <v>4</v>
      </c>
      <c r="N705" s="127">
        <v>2</v>
      </c>
      <c r="O705" s="127">
        <v>2</v>
      </c>
      <c r="P705" s="128">
        <v>223</v>
      </c>
      <c r="Q705" s="128">
        <v>223</v>
      </c>
      <c r="R705" s="129"/>
      <c r="S705" s="151"/>
    </row>
    <row r="706" spans="1:19" ht="20.25" x14ac:dyDescent="0.25">
      <c r="A706" s="121">
        <v>94</v>
      </c>
      <c r="B706" s="122" t="s">
        <v>739</v>
      </c>
      <c r="C706" s="123">
        <v>2555</v>
      </c>
      <c r="D706" s="124">
        <v>44452</v>
      </c>
      <c r="E706" s="125">
        <v>476.2</v>
      </c>
      <c r="F706" s="126">
        <v>28</v>
      </c>
      <c r="G706" s="125">
        <v>476.2</v>
      </c>
      <c r="H706" s="126">
        <v>28</v>
      </c>
      <c r="I706" s="84" t="s">
        <v>1167</v>
      </c>
      <c r="J706" s="84" t="s">
        <v>1168</v>
      </c>
      <c r="K706" s="127">
        <v>28</v>
      </c>
      <c r="L706" s="127">
        <v>28</v>
      </c>
      <c r="M706" s="127">
        <v>10</v>
      </c>
      <c r="N706" s="127">
        <v>1</v>
      </c>
      <c r="O706" s="127">
        <v>9</v>
      </c>
      <c r="P706" s="128">
        <v>476.2</v>
      </c>
      <c r="Q706" s="128">
        <v>476.2</v>
      </c>
      <c r="R706" s="129"/>
      <c r="S706" s="151"/>
    </row>
    <row r="707" spans="1:19" s="116" customFormat="1" ht="20.25" hidden="1" customHeight="1" x14ac:dyDescent="0.25">
      <c r="A707" s="209" t="s">
        <v>1195</v>
      </c>
      <c r="B707" s="209"/>
      <c r="C707" s="117"/>
      <c r="D707" s="117"/>
      <c r="E707" s="131">
        <f>SUM(E708:E712)</f>
        <v>3750.25</v>
      </c>
      <c r="F707" s="132">
        <f t="shared" ref="F707:S707" si="76">SUM(F708:F712)</f>
        <v>196</v>
      </c>
      <c r="G707" s="118">
        <f t="shared" si="76"/>
        <v>3750.25</v>
      </c>
      <c r="H707" s="113">
        <f t="shared" si="76"/>
        <v>196</v>
      </c>
      <c r="I707" s="113"/>
      <c r="J707" s="113"/>
      <c r="K707" s="114">
        <f t="shared" ref="K707:P707" si="77">SUM(K708:K712)</f>
        <v>196</v>
      </c>
      <c r="L707" s="114">
        <f t="shared" si="77"/>
        <v>196</v>
      </c>
      <c r="M707" s="115">
        <v>84</v>
      </c>
      <c r="N707" s="115">
        <v>44</v>
      </c>
      <c r="O707" s="115">
        <v>40</v>
      </c>
      <c r="P707" s="107">
        <f t="shared" si="77"/>
        <v>3750.25</v>
      </c>
      <c r="Q707" s="107">
        <f t="shared" si="76"/>
        <v>3750.25</v>
      </c>
      <c r="R707" s="119">
        <f t="shared" si="76"/>
        <v>0</v>
      </c>
      <c r="S707" s="150">
        <f t="shared" si="76"/>
        <v>0</v>
      </c>
    </row>
    <row r="708" spans="1:19" ht="20.25" hidden="1" x14ac:dyDescent="0.25">
      <c r="A708" s="121">
        <v>1</v>
      </c>
      <c r="B708" s="122" t="s">
        <v>746</v>
      </c>
      <c r="C708" s="123" t="s">
        <v>747</v>
      </c>
      <c r="D708" s="124">
        <v>44217</v>
      </c>
      <c r="E708" s="125">
        <v>390.1</v>
      </c>
      <c r="F708" s="126">
        <v>18</v>
      </c>
      <c r="G708" s="125">
        <v>390.1</v>
      </c>
      <c r="H708" s="126">
        <v>18</v>
      </c>
      <c r="I708" s="84" t="s">
        <v>1167</v>
      </c>
      <c r="J708" s="84" t="s">
        <v>1168</v>
      </c>
      <c r="K708" s="127">
        <v>18</v>
      </c>
      <c r="L708" s="127">
        <v>18</v>
      </c>
      <c r="M708" s="127">
        <v>7</v>
      </c>
      <c r="N708" s="127">
        <v>7</v>
      </c>
      <c r="O708" s="127">
        <v>0</v>
      </c>
      <c r="P708" s="128">
        <v>390.1</v>
      </c>
      <c r="Q708" s="128">
        <v>390.1</v>
      </c>
      <c r="R708" s="129"/>
      <c r="S708" s="151"/>
    </row>
    <row r="709" spans="1:19" ht="20.25" hidden="1" x14ac:dyDescent="0.25">
      <c r="A709" s="121">
        <v>2</v>
      </c>
      <c r="B709" s="122" t="s">
        <v>748</v>
      </c>
      <c r="C709" s="123" t="s">
        <v>749</v>
      </c>
      <c r="D709" s="124">
        <v>44508</v>
      </c>
      <c r="E709" s="125">
        <v>244.67</v>
      </c>
      <c r="F709" s="126">
        <v>10</v>
      </c>
      <c r="G709" s="125">
        <v>244.67</v>
      </c>
      <c r="H709" s="126">
        <v>10</v>
      </c>
      <c r="I709" s="84" t="s">
        <v>1167</v>
      </c>
      <c r="J709" s="84" t="s">
        <v>1168</v>
      </c>
      <c r="K709" s="127">
        <v>10</v>
      </c>
      <c r="L709" s="127">
        <v>10</v>
      </c>
      <c r="M709" s="127">
        <v>5</v>
      </c>
      <c r="N709" s="127">
        <v>2</v>
      </c>
      <c r="O709" s="127">
        <v>3</v>
      </c>
      <c r="P709" s="128">
        <v>244.67</v>
      </c>
      <c r="Q709" s="128">
        <v>244.67</v>
      </c>
      <c r="R709" s="129"/>
      <c r="S709" s="151"/>
    </row>
    <row r="710" spans="1:19" ht="20.25" hidden="1" x14ac:dyDescent="0.25">
      <c r="A710" s="121">
        <v>3</v>
      </c>
      <c r="B710" s="122" t="s">
        <v>750</v>
      </c>
      <c r="C710" s="123" t="s">
        <v>751</v>
      </c>
      <c r="D710" s="124">
        <v>44508</v>
      </c>
      <c r="E710" s="125">
        <v>529.28</v>
      </c>
      <c r="F710" s="126">
        <v>33</v>
      </c>
      <c r="G710" s="125">
        <v>529.28</v>
      </c>
      <c r="H710" s="126">
        <v>33</v>
      </c>
      <c r="I710" s="84" t="s">
        <v>1167</v>
      </c>
      <c r="J710" s="84" t="s">
        <v>1168</v>
      </c>
      <c r="K710" s="127">
        <v>33</v>
      </c>
      <c r="L710" s="127">
        <v>33</v>
      </c>
      <c r="M710" s="127">
        <v>10</v>
      </c>
      <c r="N710" s="127">
        <v>4</v>
      </c>
      <c r="O710" s="127">
        <v>6</v>
      </c>
      <c r="P710" s="128">
        <v>529.28</v>
      </c>
      <c r="Q710" s="128">
        <v>529.28</v>
      </c>
      <c r="R710" s="129"/>
      <c r="S710" s="151"/>
    </row>
    <row r="711" spans="1:19" ht="20.25" hidden="1" x14ac:dyDescent="0.25">
      <c r="A711" s="121">
        <v>4</v>
      </c>
      <c r="B711" s="122" t="s">
        <v>752</v>
      </c>
      <c r="C711" s="123" t="s">
        <v>753</v>
      </c>
      <c r="D711" s="124">
        <v>44508</v>
      </c>
      <c r="E711" s="125">
        <v>2528.3000000000002</v>
      </c>
      <c r="F711" s="126">
        <v>130</v>
      </c>
      <c r="G711" s="125">
        <v>2528.3000000000002</v>
      </c>
      <c r="H711" s="126">
        <v>130</v>
      </c>
      <c r="I711" s="84" t="s">
        <v>1167</v>
      </c>
      <c r="J711" s="84" t="s">
        <v>1168</v>
      </c>
      <c r="K711" s="127">
        <v>130</v>
      </c>
      <c r="L711" s="127">
        <v>130</v>
      </c>
      <c r="M711" s="127">
        <v>59</v>
      </c>
      <c r="N711" s="127">
        <v>31</v>
      </c>
      <c r="O711" s="127">
        <v>28</v>
      </c>
      <c r="P711" s="128">
        <v>2528.3000000000002</v>
      </c>
      <c r="Q711" s="128">
        <v>2528.3000000000002</v>
      </c>
      <c r="R711" s="129"/>
      <c r="S711" s="151"/>
    </row>
    <row r="712" spans="1:19" ht="20.25" hidden="1" x14ac:dyDescent="0.25">
      <c r="A712" s="121">
        <v>5</v>
      </c>
      <c r="B712" s="122" t="s">
        <v>754</v>
      </c>
      <c r="C712" s="123" t="s">
        <v>755</v>
      </c>
      <c r="D712" s="124">
        <v>44420</v>
      </c>
      <c r="E712" s="125">
        <v>57.9</v>
      </c>
      <c r="F712" s="126">
        <v>5</v>
      </c>
      <c r="G712" s="125">
        <v>57.9</v>
      </c>
      <c r="H712" s="126">
        <v>5</v>
      </c>
      <c r="I712" s="84" t="s">
        <v>1167</v>
      </c>
      <c r="J712" s="84" t="s">
        <v>1168</v>
      </c>
      <c r="K712" s="127">
        <v>5</v>
      </c>
      <c r="L712" s="127">
        <v>5</v>
      </c>
      <c r="M712" s="127">
        <v>3</v>
      </c>
      <c r="N712" s="127">
        <v>0</v>
      </c>
      <c r="O712" s="127">
        <v>3</v>
      </c>
      <c r="P712" s="128">
        <v>57.9</v>
      </c>
      <c r="Q712" s="128">
        <v>57.9</v>
      </c>
      <c r="R712" s="129"/>
      <c r="S712" s="151"/>
    </row>
    <row r="713" spans="1:19" s="116" customFormat="1" ht="20.25" hidden="1" customHeight="1" x14ac:dyDescent="0.25">
      <c r="A713" s="209" t="s">
        <v>1203</v>
      </c>
      <c r="B713" s="209"/>
      <c r="C713" s="117"/>
      <c r="D713" s="117"/>
      <c r="E713" s="131">
        <f>SUM(E714:E726)</f>
        <v>5190.4399999999996</v>
      </c>
      <c r="F713" s="132">
        <f t="shared" ref="F713:S713" si="78">SUM(F714:F726)</f>
        <v>351</v>
      </c>
      <c r="G713" s="118">
        <f t="shared" si="78"/>
        <v>5190.4399999999996</v>
      </c>
      <c r="H713" s="113">
        <f t="shared" si="78"/>
        <v>351</v>
      </c>
      <c r="I713" s="113"/>
      <c r="J713" s="113"/>
      <c r="K713" s="114">
        <f t="shared" ref="K713:P713" si="79">SUM(K714:K726)</f>
        <v>351</v>
      </c>
      <c r="L713" s="114">
        <f t="shared" si="79"/>
        <v>351</v>
      </c>
      <c r="M713" s="115">
        <v>127</v>
      </c>
      <c r="N713" s="115">
        <v>61</v>
      </c>
      <c r="O713" s="115">
        <v>66</v>
      </c>
      <c r="P713" s="107">
        <f t="shared" si="79"/>
        <v>5190.4399999999996</v>
      </c>
      <c r="Q713" s="107">
        <f t="shared" si="78"/>
        <v>5190.4399999999996</v>
      </c>
      <c r="R713" s="119">
        <f t="shared" si="78"/>
        <v>0</v>
      </c>
      <c r="S713" s="150">
        <f t="shared" si="78"/>
        <v>0</v>
      </c>
    </row>
    <row r="714" spans="1:19" ht="20.25" hidden="1" x14ac:dyDescent="0.25">
      <c r="A714" s="121">
        <v>1</v>
      </c>
      <c r="B714" s="122" t="s">
        <v>758</v>
      </c>
      <c r="C714" s="123">
        <v>8</v>
      </c>
      <c r="D714" s="124">
        <v>43180</v>
      </c>
      <c r="E714" s="125">
        <v>801.45</v>
      </c>
      <c r="F714" s="126">
        <v>57</v>
      </c>
      <c r="G714" s="125">
        <v>801.45</v>
      </c>
      <c r="H714" s="126">
        <v>57</v>
      </c>
      <c r="I714" s="84" t="s">
        <v>1167</v>
      </c>
      <c r="J714" s="84" t="s">
        <v>1168</v>
      </c>
      <c r="K714" s="127">
        <v>57</v>
      </c>
      <c r="L714" s="127">
        <v>57</v>
      </c>
      <c r="M714" s="127">
        <v>20</v>
      </c>
      <c r="N714" s="127">
        <v>8</v>
      </c>
      <c r="O714" s="127">
        <v>12</v>
      </c>
      <c r="P714" s="128">
        <v>801.45</v>
      </c>
      <c r="Q714" s="128">
        <v>801.45</v>
      </c>
      <c r="R714" s="129"/>
      <c r="S714" s="151"/>
    </row>
    <row r="715" spans="1:19" ht="20.25" hidden="1" x14ac:dyDescent="0.25">
      <c r="A715" s="121">
        <v>2</v>
      </c>
      <c r="B715" s="122" t="s">
        <v>759</v>
      </c>
      <c r="C715" s="123" t="s">
        <v>757</v>
      </c>
      <c r="D715" s="124">
        <v>42822</v>
      </c>
      <c r="E715" s="125">
        <v>390.8</v>
      </c>
      <c r="F715" s="126">
        <v>25</v>
      </c>
      <c r="G715" s="125">
        <v>390.8</v>
      </c>
      <c r="H715" s="126">
        <v>25</v>
      </c>
      <c r="I715" s="84" t="s">
        <v>1167</v>
      </c>
      <c r="J715" s="84" t="s">
        <v>1168</v>
      </c>
      <c r="K715" s="127">
        <v>25</v>
      </c>
      <c r="L715" s="127">
        <v>25</v>
      </c>
      <c r="M715" s="127">
        <v>9</v>
      </c>
      <c r="N715" s="127">
        <v>4</v>
      </c>
      <c r="O715" s="127">
        <v>5</v>
      </c>
      <c r="P715" s="128">
        <v>390.8</v>
      </c>
      <c r="Q715" s="128">
        <v>390.8</v>
      </c>
      <c r="R715" s="129"/>
      <c r="S715" s="151"/>
    </row>
    <row r="716" spans="1:19" ht="20.25" hidden="1" x14ac:dyDescent="0.25">
      <c r="A716" s="121">
        <v>3</v>
      </c>
      <c r="B716" s="122" t="s">
        <v>760</v>
      </c>
      <c r="C716" s="123" t="s">
        <v>757</v>
      </c>
      <c r="D716" s="124">
        <v>42822</v>
      </c>
      <c r="E716" s="125">
        <v>493.4</v>
      </c>
      <c r="F716" s="126">
        <v>27</v>
      </c>
      <c r="G716" s="125">
        <v>493.4</v>
      </c>
      <c r="H716" s="126">
        <v>27</v>
      </c>
      <c r="I716" s="84" t="s">
        <v>1167</v>
      </c>
      <c r="J716" s="84" t="s">
        <v>1168</v>
      </c>
      <c r="K716" s="127">
        <v>27</v>
      </c>
      <c r="L716" s="127">
        <v>27</v>
      </c>
      <c r="M716" s="127">
        <v>11</v>
      </c>
      <c r="N716" s="127">
        <v>3</v>
      </c>
      <c r="O716" s="127">
        <v>8</v>
      </c>
      <c r="P716" s="128">
        <v>493.4</v>
      </c>
      <c r="Q716" s="128">
        <v>493.4</v>
      </c>
      <c r="R716" s="129"/>
      <c r="S716" s="151"/>
    </row>
    <row r="717" spans="1:19" ht="20.25" hidden="1" x14ac:dyDescent="0.25">
      <c r="A717" s="121">
        <v>4</v>
      </c>
      <c r="B717" s="122" t="s">
        <v>761</v>
      </c>
      <c r="C717" s="123" t="s">
        <v>757</v>
      </c>
      <c r="D717" s="124">
        <v>42822</v>
      </c>
      <c r="E717" s="125">
        <v>496.3</v>
      </c>
      <c r="F717" s="126">
        <v>25</v>
      </c>
      <c r="G717" s="125">
        <v>496.3</v>
      </c>
      <c r="H717" s="126">
        <v>25</v>
      </c>
      <c r="I717" s="84" t="s">
        <v>1167</v>
      </c>
      <c r="J717" s="84" t="s">
        <v>1168</v>
      </c>
      <c r="K717" s="127">
        <v>25</v>
      </c>
      <c r="L717" s="127">
        <v>25</v>
      </c>
      <c r="M717" s="127">
        <v>11</v>
      </c>
      <c r="N717" s="127">
        <v>8</v>
      </c>
      <c r="O717" s="127">
        <v>3</v>
      </c>
      <c r="P717" s="128">
        <v>496.3</v>
      </c>
      <c r="Q717" s="128">
        <v>496.3</v>
      </c>
      <c r="R717" s="129"/>
      <c r="S717" s="151"/>
    </row>
    <row r="718" spans="1:19" ht="20.25" hidden="1" x14ac:dyDescent="0.25">
      <c r="A718" s="121">
        <v>5</v>
      </c>
      <c r="B718" s="122" t="s">
        <v>762</v>
      </c>
      <c r="C718" s="123" t="s">
        <v>757</v>
      </c>
      <c r="D718" s="124">
        <v>42822</v>
      </c>
      <c r="E718" s="125">
        <v>502.1</v>
      </c>
      <c r="F718" s="126">
        <v>33</v>
      </c>
      <c r="G718" s="125">
        <v>502.1</v>
      </c>
      <c r="H718" s="126">
        <v>33</v>
      </c>
      <c r="I718" s="84" t="s">
        <v>1167</v>
      </c>
      <c r="J718" s="84" t="s">
        <v>1168</v>
      </c>
      <c r="K718" s="127">
        <v>33</v>
      </c>
      <c r="L718" s="127">
        <v>33</v>
      </c>
      <c r="M718" s="127">
        <v>11</v>
      </c>
      <c r="N718" s="127">
        <v>4</v>
      </c>
      <c r="O718" s="127">
        <v>7</v>
      </c>
      <c r="P718" s="128">
        <v>502.1</v>
      </c>
      <c r="Q718" s="128">
        <v>502.1</v>
      </c>
      <c r="R718" s="129"/>
      <c r="S718" s="151"/>
    </row>
    <row r="719" spans="1:19" ht="20.25" hidden="1" x14ac:dyDescent="0.25">
      <c r="A719" s="121">
        <v>6</v>
      </c>
      <c r="B719" s="122" t="s">
        <v>763</v>
      </c>
      <c r="C719" s="123" t="s">
        <v>757</v>
      </c>
      <c r="D719" s="124">
        <v>42822</v>
      </c>
      <c r="E719" s="125">
        <v>515.5</v>
      </c>
      <c r="F719" s="126">
        <v>42</v>
      </c>
      <c r="G719" s="125">
        <v>515.5</v>
      </c>
      <c r="H719" s="126">
        <v>42</v>
      </c>
      <c r="I719" s="84" t="s">
        <v>1167</v>
      </c>
      <c r="J719" s="84" t="s">
        <v>1168</v>
      </c>
      <c r="K719" s="127">
        <v>42</v>
      </c>
      <c r="L719" s="127">
        <v>42</v>
      </c>
      <c r="M719" s="127">
        <v>10</v>
      </c>
      <c r="N719" s="127">
        <v>4</v>
      </c>
      <c r="O719" s="127">
        <v>6</v>
      </c>
      <c r="P719" s="128">
        <v>515.5</v>
      </c>
      <c r="Q719" s="128">
        <v>515.5</v>
      </c>
      <c r="R719" s="129"/>
      <c r="S719" s="151"/>
    </row>
    <row r="720" spans="1:19" ht="20.25" hidden="1" x14ac:dyDescent="0.25">
      <c r="A720" s="121">
        <v>7</v>
      </c>
      <c r="B720" s="122" t="s">
        <v>764</v>
      </c>
      <c r="C720" s="123" t="s">
        <v>757</v>
      </c>
      <c r="D720" s="124">
        <v>42822</v>
      </c>
      <c r="E720" s="125">
        <v>497.69</v>
      </c>
      <c r="F720" s="126">
        <v>23</v>
      </c>
      <c r="G720" s="125">
        <v>497.69</v>
      </c>
      <c r="H720" s="126">
        <v>23</v>
      </c>
      <c r="I720" s="84" t="s">
        <v>1167</v>
      </c>
      <c r="J720" s="84" t="s">
        <v>1168</v>
      </c>
      <c r="K720" s="127">
        <v>23</v>
      </c>
      <c r="L720" s="127">
        <v>23</v>
      </c>
      <c r="M720" s="127">
        <v>11</v>
      </c>
      <c r="N720" s="127">
        <v>7</v>
      </c>
      <c r="O720" s="127">
        <v>4</v>
      </c>
      <c r="P720" s="128">
        <v>497.69</v>
      </c>
      <c r="Q720" s="128">
        <v>497.69</v>
      </c>
      <c r="R720" s="129"/>
      <c r="S720" s="151"/>
    </row>
    <row r="721" spans="1:19" ht="20.25" hidden="1" x14ac:dyDescent="0.25">
      <c r="A721" s="121">
        <v>8</v>
      </c>
      <c r="B721" s="122" t="s">
        <v>765</v>
      </c>
      <c r="C721" s="123" t="s">
        <v>757</v>
      </c>
      <c r="D721" s="124">
        <v>42822</v>
      </c>
      <c r="E721" s="125">
        <v>495.3</v>
      </c>
      <c r="F721" s="126">
        <v>35</v>
      </c>
      <c r="G721" s="125">
        <v>495.3</v>
      </c>
      <c r="H721" s="126">
        <v>35</v>
      </c>
      <c r="I721" s="84" t="s">
        <v>1167</v>
      </c>
      <c r="J721" s="84" t="s">
        <v>1168</v>
      </c>
      <c r="K721" s="127">
        <v>35</v>
      </c>
      <c r="L721" s="127">
        <v>35</v>
      </c>
      <c r="M721" s="127">
        <v>9</v>
      </c>
      <c r="N721" s="127">
        <v>3</v>
      </c>
      <c r="O721" s="127">
        <v>6</v>
      </c>
      <c r="P721" s="128">
        <v>495.3</v>
      </c>
      <c r="Q721" s="128">
        <v>495.3</v>
      </c>
      <c r="R721" s="129"/>
      <c r="S721" s="151"/>
    </row>
    <row r="722" spans="1:19" ht="20.25" hidden="1" x14ac:dyDescent="0.25">
      <c r="A722" s="121">
        <v>9</v>
      </c>
      <c r="B722" s="122" t="s">
        <v>766</v>
      </c>
      <c r="C722" s="123" t="s">
        <v>767</v>
      </c>
      <c r="D722" s="124">
        <v>43080</v>
      </c>
      <c r="E722" s="125">
        <v>193.4</v>
      </c>
      <c r="F722" s="126">
        <v>7</v>
      </c>
      <c r="G722" s="125">
        <v>193.4</v>
      </c>
      <c r="H722" s="126">
        <v>7</v>
      </c>
      <c r="I722" s="84" t="s">
        <v>1167</v>
      </c>
      <c r="J722" s="84" t="s">
        <v>1168</v>
      </c>
      <c r="K722" s="127">
        <v>7</v>
      </c>
      <c r="L722" s="127">
        <v>7</v>
      </c>
      <c r="M722" s="127">
        <v>7</v>
      </c>
      <c r="N722" s="127">
        <v>1</v>
      </c>
      <c r="O722" s="127">
        <v>6</v>
      </c>
      <c r="P722" s="128">
        <v>193.4</v>
      </c>
      <c r="Q722" s="128">
        <v>193.4</v>
      </c>
      <c r="R722" s="129"/>
      <c r="S722" s="151"/>
    </row>
    <row r="723" spans="1:19" ht="20.25" hidden="1" x14ac:dyDescent="0.25">
      <c r="A723" s="121">
        <v>10</v>
      </c>
      <c r="B723" s="122" t="s">
        <v>768</v>
      </c>
      <c r="C723" s="123" t="s">
        <v>769</v>
      </c>
      <c r="D723" s="124">
        <v>43124</v>
      </c>
      <c r="E723" s="125">
        <v>184.5</v>
      </c>
      <c r="F723" s="126">
        <v>12</v>
      </c>
      <c r="G723" s="125">
        <v>184.5</v>
      </c>
      <c r="H723" s="126">
        <v>12</v>
      </c>
      <c r="I723" s="84" t="s">
        <v>1167</v>
      </c>
      <c r="J723" s="84" t="s">
        <v>1168</v>
      </c>
      <c r="K723" s="127">
        <v>12</v>
      </c>
      <c r="L723" s="127">
        <v>12</v>
      </c>
      <c r="M723" s="127">
        <v>6</v>
      </c>
      <c r="N723" s="127">
        <v>3</v>
      </c>
      <c r="O723" s="127">
        <v>3</v>
      </c>
      <c r="P723" s="128">
        <v>184.5</v>
      </c>
      <c r="Q723" s="128">
        <v>184.5</v>
      </c>
      <c r="R723" s="129"/>
      <c r="S723" s="151"/>
    </row>
    <row r="724" spans="1:19" ht="20.25" hidden="1" x14ac:dyDescent="0.25">
      <c r="A724" s="121">
        <v>11</v>
      </c>
      <c r="B724" s="122" t="s">
        <v>770</v>
      </c>
      <c r="C724" s="123" t="s">
        <v>771</v>
      </c>
      <c r="D724" s="124">
        <v>43913</v>
      </c>
      <c r="E724" s="125">
        <v>210.4</v>
      </c>
      <c r="F724" s="126">
        <v>29</v>
      </c>
      <c r="G724" s="125">
        <v>210.4</v>
      </c>
      <c r="H724" s="126">
        <v>29</v>
      </c>
      <c r="I724" s="84" t="s">
        <v>1167</v>
      </c>
      <c r="J724" s="84" t="s">
        <v>1168</v>
      </c>
      <c r="K724" s="127">
        <v>29</v>
      </c>
      <c r="L724" s="127">
        <v>29</v>
      </c>
      <c r="M724" s="127">
        <v>8</v>
      </c>
      <c r="N724" s="127">
        <v>5</v>
      </c>
      <c r="O724" s="127">
        <v>3</v>
      </c>
      <c r="P724" s="128">
        <v>210.4</v>
      </c>
      <c r="Q724" s="128">
        <v>210.4</v>
      </c>
      <c r="R724" s="129"/>
      <c r="S724" s="151"/>
    </row>
    <row r="725" spans="1:19" ht="20.25" hidden="1" x14ac:dyDescent="0.25">
      <c r="A725" s="121">
        <v>12</v>
      </c>
      <c r="B725" s="122" t="s">
        <v>772</v>
      </c>
      <c r="C725" s="123" t="s">
        <v>773</v>
      </c>
      <c r="D725" s="124">
        <v>43080</v>
      </c>
      <c r="E725" s="125">
        <v>167</v>
      </c>
      <c r="F725" s="126">
        <v>12</v>
      </c>
      <c r="G725" s="125">
        <v>167</v>
      </c>
      <c r="H725" s="126">
        <v>12</v>
      </c>
      <c r="I725" s="84" t="s">
        <v>1167</v>
      </c>
      <c r="J725" s="84" t="s">
        <v>1168</v>
      </c>
      <c r="K725" s="127">
        <v>12</v>
      </c>
      <c r="L725" s="127">
        <v>12</v>
      </c>
      <c r="M725" s="127">
        <v>4</v>
      </c>
      <c r="N725" s="127">
        <v>4</v>
      </c>
      <c r="O725" s="127">
        <v>0</v>
      </c>
      <c r="P725" s="128">
        <v>167</v>
      </c>
      <c r="Q725" s="128">
        <v>167</v>
      </c>
      <c r="R725" s="129"/>
      <c r="S725" s="151"/>
    </row>
    <row r="726" spans="1:19" ht="20.25" hidden="1" x14ac:dyDescent="0.25">
      <c r="A726" s="121">
        <v>13</v>
      </c>
      <c r="B726" s="122" t="s">
        <v>774</v>
      </c>
      <c r="C726" s="123" t="s">
        <v>775</v>
      </c>
      <c r="D726" s="124">
        <v>43080</v>
      </c>
      <c r="E726" s="125">
        <v>242.6</v>
      </c>
      <c r="F726" s="126">
        <v>24</v>
      </c>
      <c r="G726" s="125">
        <v>242.6</v>
      </c>
      <c r="H726" s="126">
        <v>24</v>
      </c>
      <c r="I726" s="84" t="s">
        <v>1167</v>
      </c>
      <c r="J726" s="84" t="s">
        <v>1168</v>
      </c>
      <c r="K726" s="127">
        <v>24</v>
      </c>
      <c r="L726" s="127">
        <v>24</v>
      </c>
      <c r="M726" s="127">
        <v>10</v>
      </c>
      <c r="N726" s="127">
        <v>7</v>
      </c>
      <c r="O726" s="127">
        <v>3</v>
      </c>
      <c r="P726" s="128">
        <v>242.6</v>
      </c>
      <c r="Q726" s="128">
        <v>242.6</v>
      </c>
      <c r="R726" s="129"/>
      <c r="S726" s="151"/>
    </row>
    <row r="727" spans="1:19" s="116" customFormat="1" ht="20.25" hidden="1" customHeight="1" x14ac:dyDescent="0.25">
      <c r="A727" s="209" t="s">
        <v>1204</v>
      </c>
      <c r="B727" s="209"/>
      <c r="C727" s="117"/>
      <c r="D727" s="117"/>
      <c r="E727" s="131">
        <f>SUM(E728:E731)</f>
        <v>875.6</v>
      </c>
      <c r="F727" s="132">
        <f>SUM(F728:F731)</f>
        <v>67</v>
      </c>
      <c r="G727" s="118">
        <f>SUM(G728:G731)</f>
        <v>875.6</v>
      </c>
      <c r="H727" s="113">
        <f>SUM(H728:H731)</f>
        <v>67</v>
      </c>
      <c r="I727" s="113"/>
      <c r="J727" s="113"/>
      <c r="K727" s="114">
        <f t="shared" ref="K727:S727" si="80">SUM(K728:K731)</f>
        <v>67</v>
      </c>
      <c r="L727" s="114">
        <f t="shared" si="80"/>
        <v>67</v>
      </c>
      <c r="M727" s="115">
        <v>22</v>
      </c>
      <c r="N727" s="115">
        <v>5</v>
      </c>
      <c r="O727" s="115">
        <v>17</v>
      </c>
      <c r="P727" s="107">
        <f t="shared" si="80"/>
        <v>875.6</v>
      </c>
      <c r="Q727" s="107">
        <f t="shared" si="80"/>
        <v>875.6</v>
      </c>
      <c r="R727" s="119">
        <f t="shared" si="80"/>
        <v>0</v>
      </c>
      <c r="S727" s="150">
        <f t="shared" si="80"/>
        <v>0</v>
      </c>
    </row>
    <row r="728" spans="1:19" ht="20.25" hidden="1" x14ac:dyDescent="0.25">
      <c r="A728" s="121">
        <v>1</v>
      </c>
      <c r="B728" s="122" t="s">
        <v>784</v>
      </c>
      <c r="C728" s="123">
        <v>396</v>
      </c>
      <c r="D728" s="124">
        <v>43888</v>
      </c>
      <c r="E728" s="125">
        <v>367.5</v>
      </c>
      <c r="F728" s="126">
        <v>18</v>
      </c>
      <c r="G728" s="125">
        <v>367.5</v>
      </c>
      <c r="H728" s="126">
        <v>18</v>
      </c>
      <c r="I728" s="84" t="s">
        <v>1167</v>
      </c>
      <c r="J728" s="84" t="s">
        <v>1168</v>
      </c>
      <c r="K728" s="127">
        <v>18</v>
      </c>
      <c r="L728" s="127">
        <v>18</v>
      </c>
      <c r="M728" s="127">
        <v>7</v>
      </c>
      <c r="N728" s="127">
        <v>1</v>
      </c>
      <c r="O728" s="127">
        <v>6</v>
      </c>
      <c r="P728" s="128">
        <v>367.5</v>
      </c>
      <c r="Q728" s="128">
        <v>367.5</v>
      </c>
      <c r="R728" s="129"/>
      <c r="S728" s="151"/>
    </row>
    <row r="729" spans="1:19" ht="20.25" hidden="1" x14ac:dyDescent="0.25">
      <c r="A729" s="121">
        <v>2</v>
      </c>
      <c r="B729" s="122" t="s">
        <v>786</v>
      </c>
      <c r="C729" s="123">
        <v>1971</v>
      </c>
      <c r="D729" s="124">
        <v>44097</v>
      </c>
      <c r="E729" s="125">
        <v>84.5</v>
      </c>
      <c r="F729" s="126">
        <v>6</v>
      </c>
      <c r="G729" s="125">
        <v>84.5</v>
      </c>
      <c r="H729" s="126">
        <v>6</v>
      </c>
      <c r="I729" s="84" t="s">
        <v>1167</v>
      </c>
      <c r="J729" s="84" t="s">
        <v>1168</v>
      </c>
      <c r="K729" s="127">
        <v>6</v>
      </c>
      <c r="L729" s="127">
        <v>6</v>
      </c>
      <c r="M729" s="127">
        <v>3</v>
      </c>
      <c r="N729" s="127">
        <v>0</v>
      </c>
      <c r="O729" s="127">
        <v>3</v>
      </c>
      <c r="P729" s="128">
        <v>84.5</v>
      </c>
      <c r="Q729" s="128">
        <v>84.5</v>
      </c>
      <c r="R729" s="129"/>
      <c r="S729" s="151"/>
    </row>
    <row r="730" spans="1:19" ht="20.25" hidden="1" x14ac:dyDescent="0.25">
      <c r="A730" s="121">
        <v>3</v>
      </c>
      <c r="B730" s="122" t="s">
        <v>787</v>
      </c>
      <c r="C730" s="123">
        <v>1972</v>
      </c>
      <c r="D730" s="124">
        <v>44097</v>
      </c>
      <c r="E730" s="125">
        <v>236</v>
      </c>
      <c r="F730" s="126">
        <v>18</v>
      </c>
      <c r="G730" s="125">
        <v>236</v>
      </c>
      <c r="H730" s="126">
        <v>18</v>
      </c>
      <c r="I730" s="84" t="s">
        <v>1167</v>
      </c>
      <c r="J730" s="84" t="s">
        <v>1168</v>
      </c>
      <c r="K730" s="127">
        <v>18</v>
      </c>
      <c r="L730" s="127">
        <v>18</v>
      </c>
      <c r="M730" s="127">
        <v>6</v>
      </c>
      <c r="N730" s="127">
        <v>4</v>
      </c>
      <c r="O730" s="127">
        <v>2</v>
      </c>
      <c r="P730" s="128">
        <v>236</v>
      </c>
      <c r="Q730" s="128">
        <v>236</v>
      </c>
      <c r="R730" s="129"/>
      <c r="S730" s="151"/>
    </row>
    <row r="731" spans="1:19" ht="20.25" hidden="1" x14ac:dyDescent="0.25">
      <c r="A731" s="121">
        <v>4</v>
      </c>
      <c r="B731" s="122" t="s">
        <v>788</v>
      </c>
      <c r="C731" s="123">
        <v>2816</v>
      </c>
      <c r="D731" s="124">
        <v>44473</v>
      </c>
      <c r="E731" s="125">
        <v>187.6</v>
      </c>
      <c r="F731" s="126">
        <v>25</v>
      </c>
      <c r="G731" s="125">
        <v>187.6</v>
      </c>
      <c r="H731" s="126">
        <v>25</v>
      </c>
      <c r="I731" s="84" t="s">
        <v>1167</v>
      </c>
      <c r="J731" s="84" t="s">
        <v>1168</v>
      </c>
      <c r="K731" s="127">
        <v>25</v>
      </c>
      <c r="L731" s="127">
        <v>25</v>
      </c>
      <c r="M731" s="127">
        <v>6</v>
      </c>
      <c r="N731" s="127">
        <v>0</v>
      </c>
      <c r="O731" s="127">
        <v>6</v>
      </c>
      <c r="P731" s="128">
        <v>187.6</v>
      </c>
      <c r="Q731" s="128">
        <v>187.6</v>
      </c>
      <c r="R731" s="129"/>
      <c r="S731" s="151"/>
    </row>
    <row r="732" spans="1:19" s="116" customFormat="1" ht="20.25" hidden="1" customHeight="1" x14ac:dyDescent="0.25">
      <c r="A732" s="209" t="s">
        <v>1827</v>
      </c>
      <c r="B732" s="209"/>
      <c r="C732" s="117"/>
      <c r="D732" s="117"/>
      <c r="E732" s="131">
        <f>SUM(E733:E760)</f>
        <v>7462.12</v>
      </c>
      <c r="F732" s="132">
        <f t="shared" ref="F732:S732" si="81">SUM(F733:F760)</f>
        <v>391</v>
      </c>
      <c r="G732" s="118">
        <f t="shared" si="81"/>
        <v>7462.12</v>
      </c>
      <c r="H732" s="113">
        <f t="shared" si="81"/>
        <v>391</v>
      </c>
      <c r="I732" s="113"/>
      <c r="J732" s="113"/>
      <c r="K732" s="114">
        <f t="shared" ref="K732:P732" si="82">SUM(K733:K760)</f>
        <v>391</v>
      </c>
      <c r="L732" s="114">
        <f t="shared" si="82"/>
        <v>391</v>
      </c>
      <c r="M732" s="115">
        <f>SUM(M733:M760)</f>
        <v>156</v>
      </c>
      <c r="N732" s="115">
        <f t="shared" ref="N732:O732" si="83">SUM(N733:N760)</f>
        <v>114</v>
      </c>
      <c r="O732" s="115">
        <f t="shared" si="83"/>
        <v>42</v>
      </c>
      <c r="P732" s="107">
        <f t="shared" si="82"/>
        <v>7462.12</v>
      </c>
      <c r="Q732" s="107">
        <f t="shared" si="81"/>
        <v>7462.12</v>
      </c>
      <c r="R732" s="119">
        <f t="shared" si="81"/>
        <v>0</v>
      </c>
      <c r="S732" s="150">
        <f t="shared" si="81"/>
        <v>0</v>
      </c>
    </row>
    <row r="733" spans="1:19" ht="20.25" hidden="1" x14ac:dyDescent="0.25">
      <c r="A733" s="121">
        <v>1</v>
      </c>
      <c r="B733" s="122" t="s">
        <v>805</v>
      </c>
      <c r="C733" s="123">
        <v>207</v>
      </c>
      <c r="D733" s="124">
        <v>42886</v>
      </c>
      <c r="E733" s="125">
        <v>271.60000000000002</v>
      </c>
      <c r="F733" s="126">
        <v>12</v>
      </c>
      <c r="G733" s="125">
        <v>271.60000000000002</v>
      </c>
      <c r="H733" s="126">
        <v>12</v>
      </c>
      <c r="I733" s="84" t="s">
        <v>1167</v>
      </c>
      <c r="J733" s="84" t="s">
        <v>1168</v>
      </c>
      <c r="K733" s="127">
        <v>12</v>
      </c>
      <c r="L733" s="127">
        <v>12</v>
      </c>
      <c r="M733" s="127">
        <v>8</v>
      </c>
      <c r="N733" s="127">
        <v>7</v>
      </c>
      <c r="O733" s="127">
        <v>1</v>
      </c>
      <c r="P733" s="128">
        <v>271.60000000000002</v>
      </c>
      <c r="Q733" s="128">
        <v>271.60000000000002</v>
      </c>
      <c r="R733" s="129"/>
      <c r="S733" s="151"/>
    </row>
    <row r="734" spans="1:19" ht="20.25" hidden="1" x14ac:dyDescent="0.25">
      <c r="A734" s="121">
        <v>2</v>
      </c>
      <c r="B734" s="122" t="s">
        <v>806</v>
      </c>
      <c r="C734" s="123">
        <v>185</v>
      </c>
      <c r="D734" s="124">
        <v>42886</v>
      </c>
      <c r="E734" s="125">
        <v>71.2</v>
      </c>
      <c r="F734" s="126">
        <v>3</v>
      </c>
      <c r="G734" s="125">
        <v>71.2</v>
      </c>
      <c r="H734" s="126">
        <v>3</v>
      </c>
      <c r="I734" s="84" t="s">
        <v>1167</v>
      </c>
      <c r="J734" s="84" t="s">
        <v>1168</v>
      </c>
      <c r="K734" s="127">
        <v>3</v>
      </c>
      <c r="L734" s="127">
        <v>3</v>
      </c>
      <c r="M734" s="127">
        <v>2</v>
      </c>
      <c r="N734" s="127">
        <v>1</v>
      </c>
      <c r="O734" s="127">
        <v>1</v>
      </c>
      <c r="P734" s="128">
        <v>71.2</v>
      </c>
      <c r="Q734" s="128">
        <v>71.2</v>
      </c>
      <c r="R734" s="129"/>
      <c r="S734" s="151"/>
    </row>
    <row r="735" spans="1:19" ht="20.25" hidden="1" x14ac:dyDescent="0.25">
      <c r="A735" s="121">
        <v>3</v>
      </c>
      <c r="B735" s="122" t="s">
        <v>807</v>
      </c>
      <c r="C735" s="123">
        <v>186</v>
      </c>
      <c r="D735" s="124">
        <v>42886</v>
      </c>
      <c r="E735" s="125">
        <v>190.1</v>
      </c>
      <c r="F735" s="126">
        <v>13</v>
      </c>
      <c r="G735" s="125">
        <v>190.1</v>
      </c>
      <c r="H735" s="126">
        <v>13</v>
      </c>
      <c r="I735" s="84" t="s">
        <v>1167</v>
      </c>
      <c r="J735" s="84" t="s">
        <v>1168</v>
      </c>
      <c r="K735" s="127">
        <v>13</v>
      </c>
      <c r="L735" s="127">
        <v>13</v>
      </c>
      <c r="M735" s="127">
        <v>5</v>
      </c>
      <c r="N735" s="127">
        <v>4</v>
      </c>
      <c r="O735" s="127">
        <v>1</v>
      </c>
      <c r="P735" s="128">
        <v>190.1</v>
      </c>
      <c r="Q735" s="128">
        <v>190.1</v>
      </c>
      <c r="R735" s="129"/>
      <c r="S735" s="151"/>
    </row>
    <row r="736" spans="1:19" ht="20.25" hidden="1" x14ac:dyDescent="0.25">
      <c r="A736" s="121">
        <v>4</v>
      </c>
      <c r="B736" s="122" t="s">
        <v>808</v>
      </c>
      <c r="C736" s="123">
        <v>187</v>
      </c>
      <c r="D736" s="124">
        <v>42886</v>
      </c>
      <c r="E736" s="125">
        <v>191.3</v>
      </c>
      <c r="F736" s="126">
        <v>10</v>
      </c>
      <c r="G736" s="125">
        <v>191.3</v>
      </c>
      <c r="H736" s="126">
        <v>10</v>
      </c>
      <c r="I736" s="84" t="s">
        <v>1167</v>
      </c>
      <c r="J736" s="84" t="s">
        <v>1168</v>
      </c>
      <c r="K736" s="127">
        <v>10</v>
      </c>
      <c r="L736" s="127">
        <v>10</v>
      </c>
      <c r="M736" s="127">
        <v>5</v>
      </c>
      <c r="N736" s="127">
        <v>5</v>
      </c>
      <c r="O736" s="127">
        <v>0</v>
      </c>
      <c r="P736" s="128">
        <v>191.3</v>
      </c>
      <c r="Q736" s="128">
        <v>191.3</v>
      </c>
      <c r="R736" s="129"/>
      <c r="S736" s="151"/>
    </row>
    <row r="737" spans="1:19" ht="20.25" hidden="1" x14ac:dyDescent="0.25">
      <c r="A737" s="121">
        <v>5</v>
      </c>
      <c r="B737" s="122" t="s">
        <v>809</v>
      </c>
      <c r="C737" s="123">
        <v>188</v>
      </c>
      <c r="D737" s="124">
        <v>42886</v>
      </c>
      <c r="E737" s="125">
        <v>189.2</v>
      </c>
      <c r="F737" s="126">
        <v>9</v>
      </c>
      <c r="G737" s="125">
        <v>189.2</v>
      </c>
      <c r="H737" s="126">
        <v>9</v>
      </c>
      <c r="I737" s="84" t="s">
        <v>1167</v>
      </c>
      <c r="J737" s="84" t="s">
        <v>1168</v>
      </c>
      <c r="K737" s="127">
        <v>9</v>
      </c>
      <c r="L737" s="127">
        <v>9</v>
      </c>
      <c r="M737" s="127">
        <v>4</v>
      </c>
      <c r="N737" s="127">
        <v>3</v>
      </c>
      <c r="O737" s="127">
        <v>1</v>
      </c>
      <c r="P737" s="128">
        <v>189.2</v>
      </c>
      <c r="Q737" s="128">
        <v>189.2</v>
      </c>
      <c r="R737" s="129"/>
      <c r="S737" s="151"/>
    </row>
    <row r="738" spans="1:19" ht="20.25" hidden="1" x14ac:dyDescent="0.25">
      <c r="A738" s="121">
        <v>6</v>
      </c>
      <c r="B738" s="122" t="s">
        <v>810</v>
      </c>
      <c r="C738" s="123">
        <v>189</v>
      </c>
      <c r="D738" s="124">
        <v>42886</v>
      </c>
      <c r="E738" s="125">
        <v>189.9</v>
      </c>
      <c r="F738" s="126">
        <v>11</v>
      </c>
      <c r="G738" s="125">
        <v>189.9</v>
      </c>
      <c r="H738" s="126">
        <v>11</v>
      </c>
      <c r="I738" s="84" t="s">
        <v>1167</v>
      </c>
      <c r="J738" s="84" t="s">
        <v>1168</v>
      </c>
      <c r="K738" s="127">
        <v>11</v>
      </c>
      <c r="L738" s="127">
        <v>11</v>
      </c>
      <c r="M738" s="127">
        <v>4</v>
      </c>
      <c r="N738" s="127">
        <v>4</v>
      </c>
      <c r="O738" s="127">
        <v>0</v>
      </c>
      <c r="P738" s="128">
        <v>189.9</v>
      </c>
      <c r="Q738" s="128">
        <v>189.9</v>
      </c>
      <c r="R738" s="129"/>
      <c r="S738" s="151"/>
    </row>
    <row r="739" spans="1:19" ht="20.25" hidden="1" x14ac:dyDescent="0.25">
      <c r="A739" s="121">
        <v>7</v>
      </c>
      <c r="B739" s="122" t="s">
        <v>811</v>
      </c>
      <c r="C739" s="123">
        <v>190</v>
      </c>
      <c r="D739" s="124">
        <v>42886</v>
      </c>
      <c r="E739" s="125">
        <v>238.9</v>
      </c>
      <c r="F739" s="126">
        <v>15</v>
      </c>
      <c r="G739" s="125">
        <v>238.9</v>
      </c>
      <c r="H739" s="126">
        <v>15</v>
      </c>
      <c r="I739" s="84" t="s">
        <v>1167</v>
      </c>
      <c r="J739" s="84" t="s">
        <v>1168</v>
      </c>
      <c r="K739" s="127">
        <v>15</v>
      </c>
      <c r="L739" s="127">
        <v>15</v>
      </c>
      <c r="M739" s="127">
        <v>6</v>
      </c>
      <c r="N739" s="127">
        <v>5</v>
      </c>
      <c r="O739" s="127">
        <v>1</v>
      </c>
      <c r="P739" s="128">
        <v>238.9</v>
      </c>
      <c r="Q739" s="128">
        <v>238.9</v>
      </c>
      <c r="R739" s="129"/>
      <c r="S739" s="151"/>
    </row>
    <row r="740" spans="1:19" ht="20.25" hidden="1" x14ac:dyDescent="0.25">
      <c r="A740" s="121">
        <v>8</v>
      </c>
      <c r="B740" s="122" t="s">
        <v>812</v>
      </c>
      <c r="C740" s="123">
        <v>191</v>
      </c>
      <c r="D740" s="124">
        <v>42886</v>
      </c>
      <c r="E740" s="125">
        <v>334</v>
      </c>
      <c r="F740" s="126">
        <v>19</v>
      </c>
      <c r="G740" s="125">
        <v>334</v>
      </c>
      <c r="H740" s="126">
        <v>19</v>
      </c>
      <c r="I740" s="84" t="s">
        <v>1167</v>
      </c>
      <c r="J740" s="84" t="s">
        <v>1168</v>
      </c>
      <c r="K740" s="127">
        <v>19</v>
      </c>
      <c r="L740" s="127">
        <v>19</v>
      </c>
      <c r="M740" s="127">
        <v>8</v>
      </c>
      <c r="N740" s="127">
        <v>7</v>
      </c>
      <c r="O740" s="127">
        <v>1</v>
      </c>
      <c r="P740" s="128">
        <v>334</v>
      </c>
      <c r="Q740" s="128">
        <v>334</v>
      </c>
      <c r="R740" s="129"/>
      <c r="S740" s="151"/>
    </row>
    <row r="741" spans="1:19" ht="20.25" hidden="1" x14ac:dyDescent="0.25">
      <c r="A741" s="121">
        <v>9</v>
      </c>
      <c r="B741" s="122" t="s">
        <v>813</v>
      </c>
      <c r="C741" s="123">
        <v>192</v>
      </c>
      <c r="D741" s="124">
        <v>42886</v>
      </c>
      <c r="E741" s="125">
        <v>386</v>
      </c>
      <c r="F741" s="126">
        <v>16</v>
      </c>
      <c r="G741" s="125">
        <v>386</v>
      </c>
      <c r="H741" s="126">
        <v>16</v>
      </c>
      <c r="I741" s="84" t="s">
        <v>1167</v>
      </c>
      <c r="J741" s="84" t="s">
        <v>1168</v>
      </c>
      <c r="K741" s="127">
        <v>16</v>
      </c>
      <c r="L741" s="127">
        <v>16</v>
      </c>
      <c r="M741" s="127">
        <v>8</v>
      </c>
      <c r="N741" s="127">
        <v>6</v>
      </c>
      <c r="O741" s="127">
        <v>2</v>
      </c>
      <c r="P741" s="128">
        <v>386</v>
      </c>
      <c r="Q741" s="128">
        <v>386</v>
      </c>
      <c r="R741" s="129"/>
      <c r="S741" s="151"/>
    </row>
    <row r="742" spans="1:19" ht="20.25" hidden="1" x14ac:dyDescent="0.25">
      <c r="A742" s="121">
        <v>10</v>
      </c>
      <c r="B742" s="122" t="s">
        <v>814</v>
      </c>
      <c r="C742" s="123">
        <v>193</v>
      </c>
      <c r="D742" s="124">
        <v>42886</v>
      </c>
      <c r="E742" s="125">
        <v>373.3</v>
      </c>
      <c r="F742" s="126">
        <v>17</v>
      </c>
      <c r="G742" s="125">
        <v>373.3</v>
      </c>
      <c r="H742" s="126">
        <v>17</v>
      </c>
      <c r="I742" s="84" t="s">
        <v>1167</v>
      </c>
      <c r="J742" s="84" t="s">
        <v>1168</v>
      </c>
      <c r="K742" s="127">
        <v>17</v>
      </c>
      <c r="L742" s="127">
        <v>17</v>
      </c>
      <c r="M742" s="127">
        <v>8</v>
      </c>
      <c r="N742" s="127">
        <v>8</v>
      </c>
      <c r="O742" s="127">
        <v>0</v>
      </c>
      <c r="P742" s="128">
        <v>373.3</v>
      </c>
      <c r="Q742" s="128">
        <v>373.3</v>
      </c>
      <c r="R742" s="129"/>
      <c r="S742" s="151"/>
    </row>
    <row r="743" spans="1:19" ht="20.25" hidden="1" x14ac:dyDescent="0.25">
      <c r="A743" s="121">
        <v>11</v>
      </c>
      <c r="B743" s="122" t="s">
        <v>815</v>
      </c>
      <c r="C743" s="123">
        <v>210</v>
      </c>
      <c r="D743" s="124">
        <v>42886</v>
      </c>
      <c r="E743" s="125">
        <v>190.6</v>
      </c>
      <c r="F743" s="126">
        <v>11</v>
      </c>
      <c r="G743" s="125">
        <v>190.6</v>
      </c>
      <c r="H743" s="126">
        <v>11</v>
      </c>
      <c r="I743" s="84" t="s">
        <v>1167</v>
      </c>
      <c r="J743" s="84" t="s">
        <v>1168</v>
      </c>
      <c r="K743" s="127">
        <v>11</v>
      </c>
      <c r="L743" s="127">
        <v>11</v>
      </c>
      <c r="M743" s="127">
        <v>5</v>
      </c>
      <c r="N743" s="127">
        <v>2</v>
      </c>
      <c r="O743" s="127">
        <v>3</v>
      </c>
      <c r="P743" s="128">
        <v>190.6</v>
      </c>
      <c r="Q743" s="128">
        <v>190.6</v>
      </c>
      <c r="R743" s="129"/>
      <c r="S743" s="151"/>
    </row>
    <row r="744" spans="1:19" ht="20.25" hidden="1" x14ac:dyDescent="0.25">
      <c r="A744" s="121">
        <v>12</v>
      </c>
      <c r="B744" s="122" t="s">
        <v>816</v>
      </c>
      <c r="C744" s="123">
        <v>194</v>
      </c>
      <c r="D744" s="124">
        <v>42886</v>
      </c>
      <c r="E744" s="125">
        <v>235.4</v>
      </c>
      <c r="F744" s="126">
        <v>15</v>
      </c>
      <c r="G744" s="125">
        <v>235.4</v>
      </c>
      <c r="H744" s="126">
        <v>15</v>
      </c>
      <c r="I744" s="84" t="s">
        <v>1167</v>
      </c>
      <c r="J744" s="84" t="s">
        <v>1168</v>
      </c>
      <c r="K744" s="127">
        <v>15</v>
      </c>
      <c r="L744" s="127">
        <v>15</v>
      </c>
      <c r="M744" s="127">
        <v>4</v>
      </c>
      <c r="N744" s="127">
        <v>0</v>
      </c>
      <c r="O744" s="127">
        <v>4</v>
      </c>
      <c r="P744" s="128">
        <v>235.4</v>
      </c>
      <c r="Q744" s="128">
        <v>235.4</v>
      </c>
      <c r="R744" s="129"/>
      <c r="S744" s="151"/>
    </row>
    <row r="745" spans="1:19" ht="20.25" hidden="1" x14ac:dyDescent="0.25">
      <c r="A745" s="121">
        <v>13</v>
      </c>
      <c r="B745" s="122" t="s">
        <v>817</v>
      </c>
      <c r="C745" s="123">
        <v>195</v>
      </c>
      <c r="D745" s="124">
        <v>42886</v>
      </c>
      <c r="E745" s="125">
        <v>229.4</v>
      </c>
      <c r="F745" s="126">
        <v>12</v>
      </c>
      <c r="G745" s="125">
        <v>229.4</v>
      </c>
      <c r="H745" s="126">
        <v>12</v>
      </c>
      <c r="I745" s="84" t="s">
        <v>1167</v>
      </c>
      <c r="J745" s="84" t="s">
        <v>1168</v>
      </c>
      <c r="K745" s="127">
        <v>12</v>
      </c>
      <c r="L745" s="127">
        <v>12</v>
      </c>
      <c r="M745" s="127">
        <v>4</v>
      </c>
      <c r="N745" s="127">
        <v>2</v>
      </c>
      <c r="O745" s="127">
        <v>2</v>
      </c>
      <c r="P745" s="128">
        <v>229.4</v>
      </c>
      <c r="Q745" s="128">
        <v>229.4</v>
      </c>
      <c r="R745" s="129"/>
      <c r="S745" s="151"/>
    </row>
    <row r="746" spans="1:19" ht="20.25" hidden="1" x14ac:dyDescent="0.25">
      <c r="A746" s="121">
        <v>14</v>
      </c>
      <c r="B746" s="122" t="s">
        <v>818</v>
      </c>
      <c r="C746" s="123">
        <v>196</v>
      </c>
      <c r="D746" s="124">
        <v>42886</v>
      </c>
      <c r="E746" s="125">
        <v>230.8</v>
      </c>
      <c r="F746" s="126">
        <v>6</v>
      </c>
      <c r="G746" s="125">
        <v>230.8</v>
      </c>
      <c r="H746" s="126">
        <v>6</v>
      </c>
      <c r="I746" s="84" t="s">
        <v>1167</v>
      </c>
      <c r="J746" s="84" t="s">
        <v>1168</v>
      </c>
      <c r="K746" s="127">
        <v>6</v>
      </c>
      <c r="L746" s="127">
        <v>6</v>
      </c>
      <c r="M746" s="127">
        <v>4</v>
      </c>
      <c r="N746" s="127">
        <v>3</v>
      </c>
      <c r="O746" s="127">
        <v>1</v>
      </c>
      <c r="P746" s="128">
        <v>230.8</v>
      </c>
      <c r="Q746" s="128">
        <v>230.8</v>
      </c>
      <c r="R746" s="129"/>
      <c r="S746" s="151"/>
    </row>
    <row r="747" spans="1:19" ht="20.25" hidden="1" x14ac:dyDescent="0.25">
      <c r="A747" s="121">
        <v>15</v>
      </c>
      <c r="B747" s="122" t="s">
        <v>819</v>
      </c>
      <c r="C747" s="123">
        <v>197</v>
      </c>
      <c r="D747" s="124">
        <v>42886</v>
      </c>
      <c r="E747" s="125">
        <v>222.2</v>
      </c>
      <c r="F747" s="126">
        <v>20</v>
      </c>
      <c r="G747" s="125">
        <v>222.2</v>
      </c>
      <c r="H747" s="126">
        <v>20</v>
      </c>
      <c r="I747" s="84" t="s">
        <v>1167</v>
      </c>
      <c r="J747" s="84" t="s">
        <v>1168</v>
      </c>
      <c r="K747" s="127">
        <v>20</v>
      </c>
      <c r="L747" s="127">
        <v>20</v>
      </c>
      <c r="M747" s="127">
        <v>5</v>
      </c>
      <c r="N747" s="127">
        <v>5</v>
      </c>
      <c r="O747" s="127">
        <v>0</v>
      </c>
      <c r="P747" s="128">
        <v>222.2</v>
      </c>
      <c r="Q747" s="128">
        <v>222.2</v>
      </c>
      <c r="R747" s="129"/>
      <c r="S747" s="151"/>
    </row>
    <row r="748" spans="1:19" ht="20.25" hidden="1" x14ac:dyDescent="0.25">
      <c r="A748" s="121">
        <v>16</v>
      </c>
      <c r="B748" s="122" t="s">
        <v>820</v>
      </c>
      <c r="C748" s="123">
        <v>198</v>
      </c>
      <c r="D748" s="124">
        <v>42886</v>
      </c>
      <c r="E748" s="125">
        <v>229.4</v>
      </c>
      <c r="F748" s="126">
        <v>16</v>
      </c>
      <c r="G748" s="125">
        <v>229.4</v>
      </c>
      <c r="H748" s="126">
        <v>16</v>
      </c>
      <c r="I748" s="84" t="s">
        <v>1167</v>
      </c>
      <c r="J748" s="84" t="s">
        <v>1168</v>
      </c>
      <c r="K748" s="127">
        <v>16</v>
      </c>
      <c r="L748" s="127">
        <v>16</v>
      </c>
      <c r="M748" s="127">
        <v>4</v>
      </c>
      <c r="N748" s="127">
        <v>2</v>
      </c>
      <c r="O748" s="127">
        <v>2</v>
      </c>
      <c r="P748" s="128">
        <v>229.4</v>
      </c>
      <c r="Q748" s="128">
        <v>229.4</v>
      </c>
      <c r="R748" s="129"/>
      <c r="S748" s="151"/>
    </row>
    <row r="749" spans="1:19" ht="20.25" hidden="1" x14ac:dyDescent="0.25">
      <c r="A749" s="121">
        <v>17</v>
      </c>
      <c r="B749" s="122" t="s">
        <v>821</v>
      </c>
      <c r="C749" s="123">
        <v>211</v>
      </c>
      <c r="D749" s="124">
        <v>42886</v>
      </c>
      <c r="E749" s="125">
        <v>228.1</v>
      </c>
      <c r="F749" s="126">
        <v>12</v>
      </c>
      <c r="G749" s="125">
        <v>228.1</v>
      </c>
      <c r="H749" s="126">
        <v>12</v>
      </c>
      <c r="I749" s="84" t="s">
        <v>1167</v>
      </c>
      <c r="J749" s="84" t="s">
        <v>1168</v>
      </c>
      <c r="K749" s="127">
        <v>12</v>
      </c>
      <c r="L749" s="127">
        <v>12</v>
      </c>
      <c r="M749" s="127">
        <v>4</v>
      </c>
      <c r="N749" s="127">
        <v>3</v>
      </c>
      <c r="O749" s="127">
        <v>1</v>
      </c>
      <c r="P749" s="128">
        <v>228.1</v>
      </c>
      <c r="Q749" s="128">
        <v>228.1</v>
      </c>
      <c r="R749" s="129"/>
      <c r="S749" s="151"/>
    </row>
    <row r="750" spans="1:19" ht="20.25" hidden="1" x14ac:dyDescent="0.25">
      <c r="A750" s="121">
        <v>18</v>
      </c>
      <c r="B750" s="122" t="s">
        <v>822</v>
      </c>
      <c r="C750" s="123">
        <v>199</v>
      </c>
      <c r="D750" s="124">
        <v>42886</v>
      </c>
      <c r="E750" s="125">
        <v>217.7</v>
      </c>
      <c r="F750" s="126">
        <v>13</v>
      </c>
      <c r="G750" s="125">
        <v>217.7</v>
      </c>
      <c r="H750" s="126">
        <v>13</v>
      </c>
      <c r="I750" s="84" t="s">
        <v>1167</v>
      </c>
      <c r="J750" s="84" t="s">
        <v>1168</v>
      </c>
      <c r="K750" s="127">
        <v>13</v>
      </c>
      <c r="L750" s="127">
        <v>13</v>
      </c>
      <c r="M750" s="127">
        <v>6</v>
      </c>
      <c r="N750" s="127">
        <v>6</v>
      </c>
      <c r="O750" s="127">
        <v>0</v>
      </c>
      <c r="P750" s="128">
        <v>217.7</v>
      </c>
      <c r="Q750" s="128">
        <v>217.7</v>
      </c>
      <c r="R750" s="129"/>
      <c r="S750" s="151"/>
    </row>
    <row r="751" spans="1:19" ht="20.25" hidden="1" x14ac:dyDescent="0.25">
      <c r="A751" s="121">
        <v>19</v>
      </c>
      <c r="B751" s="122" t="s">
        <v>823</v>
      </c>
      <c r="C751" s="123">
        <v>200</v>
      </c>
      <c r="D751" s="124">
        <v>42886</v>
      </c>
      <c r="E751" s="125">
        <v>224.2</v>
      </c>
      <c r="F751" s="126">
        <v>15</v>
      </c>
      <c r="G751" s="125">
        <v>224.2</v>
      </c>
      <c r="H751" s="126">
        <v>15</v>
      </c>
      <c r="I751" s="84" t="s">
        <v>1167</v>
      </c>
      <c r="J751" s="84" t="s">
        <v>1168</v>
      </c>
      <c r="K751" s="127">
        <v>15</v>
      </c>
      <c r="L751" s="127">
        <v>15</v>
      </c>
      <c r="M751" s="127">
        <v>4</v>
      </c>
      <c r="N751" s="127">
        <v>2</v>
      </c>
      <c r="O751" s="127">
        <v>2</v>
      </c>
      <c r="P751" s="128">
        <v>224.2</v>
      </c>
      <c r="Q751" s="128">
        <v>224.2</v>
      </c>
      <c r="R751" s="129"/>
      <c r="S751" s="151"/>
    </row>
    <row r="752" spans="1:19" ht="20.25" hidden="1" x14ac:dyDescent="0.25">
      <c r="A752" s="121">
        <v>20</v>
      </c>
      <c r="B752" s="122" t="s">
        <v>824</v>
      </c>
      <c r="C752" s="123">
        <v>201</v>
      </c>
      <c r="D752" s="124">
        <v>42886</v>
      </c>
      <c r="E752" s="125">
        <v>273.3</v>
      </c>
      <c r="F752" s="126">
        <v>10</v>
      </c>
      <c r="G752" s="125">
        <v>273.3</v>
      </c>
      <c r="H752" s="126">
        <v>10</v>
      </c>
      <c r="I752" s="84" t="s">
        <v>1167</v>
      </c>
      <c r="J752" s="84" t="s">
        <v>1168</v>
      </c>
      <c r="K752" s="127">
        <v>10</v>
      </c>
      <c r="L752" s="127">
        <v>10</v>
      </c>
      <c r="M752" s="127">
        <v>4</v>
      </c>
      <c r="N752" s="127">
        <v>3</v>
      </c>
      <c r="O752" s="127">
        <v>1</v>
      </c>
      <c r="P752" s="128">
        <v>273.3</v>
      </c>
      <c r="Q752" s="128">
        <v>273.3</v>
      </c>
      <c r="R752" s="129"/>
      <c r="S752" s="151"/>
    </row>
    <row r="753" spans="1:19" ht="20.25" hidden="1" x14ac:dyDescent="0.25">
      <c r="A753" s="121">
        <v>21</v>
      </c>
      <c r="B753" s="122" t="s">
        <v>825</v>
      </c>
      <c r="C753" s="123">
        <v>184</v>
      </c>
      <c r="D753" s="124">
        <v>42886</v>
      </c>
      <c r="E753" s="125">
        <v>344.5</v>
      </c>
      <c r="F753" s="126">
        <v>22</v>
      </c>
      <c r="G753" s="125">
        <v>344.5</v>
      </c>
      <c r="H753" s="126">
        <v>22</v>
      </c>
      <c r="I753" s="84" t="s">
        <v>1167</v>
      </c>
      <c r="J753" s="84" t="s">
        <v>1168</v>
      </c>
      <c r="K753" s="127">
        <v>22</v>
      </c>
      <c r="L753" s="127">
        <v>22</v>
      </c>
      <c r="M753" s="127">
        <v>8</v>
      </c>
      <c r="N753" s="127">
        <v>4</v>
      </c>
      <c r="O753" s="127">
        <v>4</v>
      </c>
      <c r="P753" s="128">
        <v>344.5</v>
      </c>
      <c r="Q753" s="128">
        <v>344.5</v>
      </c>
      <c r="R753" s="129"/>
      <c r="S753" s="151"/>
    </row>
    <row r="754" spans="1:19" ht="20.25" hidden="1" x14ac:dyDescent="0.25">
      <c r="A754" s="121">
        <v>22</v>
      </c>
      <c r="B754" s="122" t="s">
        <v>826</v>
      </c>
      <c r="C754" s="123">
        <v>202</v>
      </c>
      <c r="D754" s="124">
        <v>42886</v>
      </c>
      <c r="E754" s="125">
        <v>235.5</v>
      </c>
      <c r="F754" s="126">
        <v>15</v>
      </c>
      <c r="G754" s="125">
        <v>235.5</v>
      </c>
      <c r="H754" s="126">
        <v>15</v>
      </c>
      <c r="I754" s="84" t="s">
        <v>1167</v>
      </c>
      <c r="J754" s="84" t="s">
        <v>1168</v>
      </c>
      <c r="K754" s="127">
        <v>15</v>
      </c>
      <c r="L754" s="127">
        <v>15</v>
      </c>
      <c r="M754" s="127">
        <v>4</v>
      </c>
      <c r="N754" s="127">
        <v>0</v>
      </c>
      <c r="O754" s="127">
        <v>4</v>
      </c>
      <c r="P754" s="128">
        <v>235.5</v>
      </c>
      <c r="Q754" s="128">
        <v>235.5</v>
      </c>
      <c r="R754" s="129"/>
      <c r="S754" s="151"/>
    </row>
    <row r="755" spans="1:19" ht="20.25" hidden="1" x14ac:dyDescent="0.25">
      <c r="A755" s="121">
        <v>23</v>
      </c>
      <c r="B755" s="122" t="s">
        <v>827</v>
      </c>
      <c r="C755" s="123">
        <v>203</v>
      </c>
      <c r="D755" s="124">
        <v>42886</v>
      </c>
      <c r="E755" s="125">
        <v>227</v>
      </c>
      <c r="F755" s="126">
        <v>14</v>
      </c>
      <c r="G755" s="125">
        <v>227</v>
      </c>
      <c r="H755" s="126">
        <v>14</v>
      </c>
      <c r="I755" s="84" t="s">
        <v>1167</v>
      </c>
      <c r="J755" s="84" t="s">
        <v>1168</v>
      </c>
      <c r="K755" s="127">
        <v>14</v>
      </c>
      <c r="L755" s="127">
        <v>14</v>
      </c>
      <c r="M755" s="127">
        <v>4</v>
      </c>
      <c r="N755" s="127">
        <v>2</v>
      </c>
      <c r="O755" s="127">
        <v>2</v>
      </c>
      <c r="P755" s="128">
        <v>227</v>
      </c>
      <c r="Q755" s="128">
        <v>227</v>
      </c>
      <c r="R755" s="129"/>
      <c r="S755" s="151"/>
    </row>
    <row r="756" spans="1:19" ht="20.25" hidden="1" x14ac:dyDescent="0.25">
      <c r="A756" s="121">
        <v>24</v>
      </c>
      <c r="B756" s="122" t="s">
        <v>828</v>
      </c>
      <c r="C756" s="123">
        <v>204</v>
      </c>
      <c r="D756" s="124">
        <v>42886</v>
      </c>
      <c r="E756" s="125">
        <v>229.5</v>
      </c>
      <c r="F756" s="126">
        <v>6</v>
      </c>
      <c r="G756" s="125">
        <v>229.5</v>
      </c>
      <c r="H756" s="126">
        <v>6</v>
      </c>
      <c r="I756" s="84" t="s">
        <v>1167</v>
      </c>
      <c r="J756" s="84" t="s">
        <v>1168</v>
      </c>
      <c r="K756" s="127">
        <v>6</v>
      </c>
      <c r="L756" s="127">
        <v>6</v>
      </c>
      <c r="M756" s="127">
        <v>4</v>
      </c>
      <c r="N756" s="127">
        <v>4</v>
      </c>
      <c r="O756" s="127">
        <v>0</v>
      </c>
      <c r="P756" s="128">
        <v>229.5</v>
      </c>
      <c r="Q756" s="128">
        <v>229.5</v>
      </c>
      <c r="R756" s="129"/>
      <c r="S756" s="151"/>
    </row>
    <row r="757" spans="1:19" ht="20.25" hidden="1" x14ac:dyDescent="0.25">
      <c r="A757" s="121">
        <v>25</v>
      </c>
      <c r="B757" s="122" t="s">
        <v>829</v>
      </c>
      <c r="C757" s="123">
        <v>205</v>
      </c>
      <c r="D757" s="124">
        <v>42886</v>
      </c>
      <c r="E757" s="125">
        <v>228.1</v>
      </c>
      <c r="F757" s="126">
        <v>11</v>
      </c>
      <c r="G757" s="125">
        <v>228.1</v>
      </c>
      <c r="H757" s="126">
        <v>11</v>
      </c>
      <c r="I757" s="84" t="s">
        <v>1167</v>
      </c>
      <c r="J757" s="84" t="s">
        <v>1168</v>
      </c>
      <c r="K757" s="127">
        <v>11</v>
      </c>
      <c r="L757" s="127">
        <v>11</v>
      </c>
      <c r="M757" s="127">
        <v>4</v>
      </c>
      <c r="N757" s="127">
        <v>3</v>
      </c>
      <c r="O757" s="127">
        <v>1</v>
      </c>
      <c r="P757" s="128">
        <v>228.1</v>
      </c>
      <c r="Q757" s="128">
        <v>228.1</v>
      </c>
      <c r="R757" s="129"/>
      <c r="S757" s="151"/>
    </row>
    <row r="758" spans="1:19" ht="20.25" hidden="1" x14ac:dyDescent="0.25">
      <c r="A758" s="121">
        <v>26</v>
      </c>
      <c r="B758" s="122" t="s">
        <v>830</v>
      </c>
      <c r="C758" s="123">
        <v>206</v>
      </c>
      <c r="D758" s="124">
        <v>42886</v>
      </c>
      <c r="E758" s="125">
        <v>204</v>
      </c>
      <c r="F758" s="126">
        <v>9</v>
      </c>
      <c r="G758" s="125">
        <v>204</v>
      </c>
      <c r="H758" s="126">
        <v>9</v>
      </c>
      <c r="I758" s="84" t="s">
        <v>1167</v>
      </c>
      <c r="J758" s="84" t="s">
        <v>1168</v>
      </c>
      <c r="K758" s="127">
        <v>9</v>
      </c>
      <c r="L758" s="127">
        <v>9</v>
      </c>
      <c r="M758" s="127">
        <v>4</v>
      </c>
      <c r="N758" s="127">
        <v>4</v>
      </c>
      <c r="O758" s="127">
        <v>0</v>
      </c>
      <c r="P758" s="128">
        <v>204</v>
      </c>
      <c r="Q758" s="128">
        <v>204</v>
      </c>
      <c r="R758" s="129"/>
      <c r="S758" s="151"/>
    </row>
    <row r="759" spans="1:19" ht="20.25" hidden="1" x14ac:dyDescent="0.25">
      <c r="A759" s="121">
        <v>27</v>
      </c>
      <c r="B759" s="122" t="s">
        <v>831</v>
      </c>
      <c r="C759" s="123">
        <v>208</v>
      </c>
      <c r="D759" s="124">
        <v>42886</v>
      </c>
      <c r="E759" s="125">
        <v>462</v>
      </c>
      <c r="F759" s="126">
        <v>21</v>
      </c>
      <c r="G759" s="125">
        <v>462</v>
      </c>
      <c r="H759" s="126">
        <v>21</v>
      </c>
      <c r="I759" s="84" t="s">
        <v>1167</v>
      </c>
      <c r="J759" s="84" t="s">
        <v>1168</v>
      </c>
      <c r="K759" s="127">
        <v>21</v>
      </c>
      <c r="L759" s="127">
        <v>21</v>
      </c>
      <c r="M759" s="127">
        <v>9</v>
      </c>
      <c r="N759" s="127">
        <v>7</v>
      </c>
      <c r="O759" s="127">
        <v>2</v>
      </c>
      <c r="P759" s="128">
        <v>462</v>
      </c>
      <c r="Q759" s="128">
        <v>462</v>
      </c>
      <c r="R759" s="129"/>
      <c r="S759" s="151"/>
    </row>
    <row r="760" spans="1:19" ht="20.25" hidden="1" x14ac:dyDescent="0.25">
      <c r="A760" s="121">
        <v>28</v>
      </c>
      <c r="B760" s="122" t="s">
        <v>832</v>
      </c>
      <c r="C760" s="123">
        <v>209</v>
      </c>
      <c r="D760" s="124">
        <v>42886</v>
      </c>
      <c r="E760" s="125">
        <v>814.92</v>
      </c>
      <c r="F760" s="126">
        <v>38</v>
      </c>
      <c r="G760" s="125">
        <v>814.92</v>
      </c>
      <c r="H760" s="126">
        <v>38</v>
      </c>
      <c r="I760" s="84" t="s">
        <v>1167</v>
      </c>
      <c r="J760" s="84" t="s">
        <v>1168</v>
      </c>
      <c r="K760" s="127">
        <v>38</v>
      </c>
      <c r="L760" s="127">
        <v>38</v>
      </c>
      <c r="M760" s="127">
        <v>17</v>
      </c>
      <c r="N760" s="127">
        <v>12</v>
      </c>
      <c r="O760" s="127">
        <v>5</v>
      </c>
      <c r="P760" s="128">
        <v>814.92</v>
      </c>
      <c r="Q760" s="128">
        <v>814.92</v>
      </c>
      <c r="R760" s="129"/>
      <c r="S760" s="151"/>
    </row>
    <row r="761" spans="1:19" s="116" customFormat="1" ht="20.25" hidden="1" customHeight="1" x14ac:dyDescent="0.25">
      <c r="A761" s="209" t="s">
        <v>1202</v>
      </c>
      <c r="B761" s="209"/>
      <c r="C761" s="117"/>
      <c r="D761" s="117"/>
      <c r="E761" s="131">
        <f>SUM(E762:E797)</f>
        <v>8027.85</v>
      </c>
      <c r="F761" s="132">
        <f t="shared" ref="F761:S761" si="84">SUM(F762:F797)</f>
        <v>509</v>
      </c>
      <c r="G761" s="118">
        <f t="shared" si="84"/>
        <v>8027.85</v>
      </c>
      <c r="H761" s="113">
        <f t="shared" si="84"/>
        <v>509</v>
      </c>
      <c r="I761" s="113"/>
      <c r="J761" s="113"/>
      <c r="K761" s="114">
        <f t="shared" ref="K761:P761" si="85">SUM(K762:K797)</f>
        <v>509</v>
      </c>
      <c r="L761" s="114">
        <f t="shared" si="85"/>
        <v>509</v>
      </c>
      <c r="M761" s="115">
        <v>251</v>
      </c>
      <c r="N761" s="115">
        <v>142</v>
      </c>
      <c r="O761" s="115">
        <v>109</v>
      </c>
      <c r="P761" s="107">
        <f t="shared" si="85"/>
        <v>8027.85</v>
      </c>
      <c r="Q761" s="107">
        <f t="shared" si="84"/>
        <v>8027.85</v>
      </c>
      <c r="R761" s="119">
        <f t="shared" si="84"/>
        <v>0</v>
      </c>
      <c r="S761" s="150">
        <f t="shared" si="84"/>
        <v>0</v>
      </c>
    </row>
    <row r="762" spans="1:19" ht="20.25" hidden="1" x14ac:dyDescent="0.25">
      <c r="A762" s="121">
        <v>1</v>
      </c>
      <c r="B762" s="122" t="s">
        <v>1109</v>
      </c>
      <c r="C762" s="123">
        <v>2415</v>
      </c>
      <c r="D762" s="124">
        <v>43790</v>
      </c>
      <c r="E762" s="125">
        <v>180.8</v>
      </c>
      <c r="F762" s="126">
        <v>11</v>
      </c>
      <c r="G762" s="125">
        <v>180.8</v>
      </c>
      <c r="H762" s="126">
        <v>11</v>
      </c>
      <c r="I762" s="84" t="s">
        <v>1167</v>
      </c>
      <c r="J762" s="84" t="s">
        <v>1168</v>
      </c>
      <c r="K762" s="127">
        <v>11</v>
      </c>
      <c r="L762" s="127">
        <v>11</v>
      </c>
      <c r="M762" s="127">
        <v>4</v>
      </c>
      <c r="N762" s="127">
        <v>3</v>
      </c>
      <c r="O762" s="127">
        <v>1</v>
      </c>
      <c r="P762" s="128">
        <v>180.8</v>
      </c>
      <c r="Q762" s="128">
        <v>180.8</v>
      </c>
      <c r="R762" s="129"/>
      <c r="S762" s="151"/>
    </row>
    <row r="763" spans="1:19" ht="20.25" hidden="1" x14ac:dyDescent="0.25">
      <c r="A763" s="121">
        <v>2</v>
      </c>
      <c r="B763" s="122" t="s">
        <v>1110</v>
      </c>
      <c r="C763" s="123">
        <v>2059</v>
      </c>
      <c r="D763" s="124">
        <v>44533</v>
      </c>
      <c r="E763" s="125">
        <v>110.5</v>
      </c>
      <c r="F763" s="126">
        <v>13</v>
      </c>
      <c r="G763" s="125">
        <v>110.5</v>
      </c>
      <c r="H763" s="126">
        <v>13</v>
      </c>
      <c r="I763" s="84" t="s">
        <v>1167</v>
      </c>
      <c r="J763" s="84" t="s">
        <v>1168</v>
      </c>
      <c r="K763" s="127">
        <v>13</v>
      </c>
      <c r="L763" s="127">
        <v>13</v>
      </c>
      <c r="M763" s="127">
        <v>4</v>
      </c>
      <c r="N763" s="127">
        <v>3</v>
      </c>
      <c r="O763" s="127">
        <v>1</v>
      </c>
      <c r="P763" s="128">
        <v>110.5</v>
      </c>
      <c r="Q763" s="128">
        <v>110.5</v>
      </c>
      <c r="R763" s="129"/>
      <c r="S763" s="151"/>
    </row>
    <row r="764" spans="1:19" ht="20.25" hidden="1" x14ac:dyDescent="0.25">
      <c r="A764" s="121">
        <v>3</v>
      </c>
      <c r="B764" s="122" t="s">
        <v>1111</v>
      </c>
      <c r="C764" s="123">
        <v>2415</v>
      </c>
      <c r="D764" s="124">
        <v>43790</v>
      </c>
      <c r="E764" s="125">
        <v>122.5</v>
      </c>
      <c r="F764" s="126">
        <v>13</v>
      </c>
      <c r="G764" s="125">
        <v>122.5</v>
      </c>
      <c r="H764" s="126">
        <v>13</v>
      </c>
      <c r="I764" s="84" t="s">
        <v>1167</v>
      </c>
      <c r="J764" s="84" t="s">
        <v>1168</v>
      </c>
      <c r="K764" s="127">
        <v>13</v>
      </c>
      <c r="L764" s="127">
        <v>13</v>
      </c>
      <c r="M764" s="127">
        <v>5</v>
      </c>
      <c r="N764" s="127">
        <v>5</v>
      </c>
      <c r="O764" s="127">
        <v>0</v>
      </c>
      <c r="P764" s="128">
        <v>122.5</v>
      </c>
      <c r="Q764" s="128">
        <v>122.5</v>
      </c>
      <c r="R764" s="129"/>
      <c r="S764" s="151"/>
    </row>
    <row r="765" spans="1:19" ht="20.25" hidden="1" x14ac:dyDescent="0.25">
      <c r="A765" s="121">
        <v>4</v>
      </c>
      <c r="B765" s="122" t="s">
        <v>1112</v>
      </c>
      <c r="C765" s="123">
        <v>2415</v>
      </c>
      <c r="D765" s="124">
        <v>43790</v>
      </c>
      <c r="E765" s="125">
        <v>92.4</v>
      </c>
      <c r="F765" s="126">
        <v>5</v>
      </c>
      <c r="G765" s="125">
        <v>92.4</v>
      </c>
      <c r="H765" s="126">
        <v>5</v>
      </c>
      <c r="I765" s="84" t="s">
        <v>1167</v>
      </c>
      <c r="J765" s="84" t="s">
        <v>1168</v>
      </c>
      <c r="K765" s="127">
        <v>5</v>
      </c>
      <c r="L765" s="127">
        <v>5</v>
      </c>
      <c r="M765" s="127">
        <v>4</v>
      </c>
      <c r="N765" s="127">
        <v>3</v>
      </c>
      <c r="O765" s="127">
        <v>1</v>
      </c>
      <c r="P765" s="128">
        <v>92.4</v>
      </c>
      <c r="Q765" s="128">
        <v>92.4</v>
      </c>
      <c r="R765" s="129"/>
      <c r="S765" s="151"/>
    </row>
    <row r="766" spans="1:19" ht="20.25" hidden="1" x14ac:dyDescent="0.25">
      <c r="A766" s="121">
        <v>5</v>
      </c>
      <c r="B766" s="122" t="s">
        <v>1113</v>
      </c>
      <c r="C766" s="123">
        <v>2415</v>
      </c>
      <c r="D766" s="124">
        <v>43790</v>
      </c>
      <c r="E766" s="125">
        <v>145</v>
      </c>
      <c r="F766" s="126">
        <v>11</v>
      </c>
      <c r="G766" s="125">
        <v>145</v>
      </c>
      <c r="H766" s="126">
        <v>11</v>
      </c>
      <c r="I766" s="84" t="s">
        <v>1167</v>
      </c>
      <c r="J766" s="84" t="s">
        <v>1168</v>
      </c>
      <c r="K766" s="127">
        <v>11</v>
      </c>
      <c r="L766" s="127">
        <v>11</v>
      </c>
      <c r="M766" s="127">
        <v>4</v>
      </c>
      <c r="N766" s="127">
        <v>1</v>
      </c>
      <c r="O766" s="127">
        <v>3</v>
      </c>
      <c r="P766" s="128">
        <v>145</v>
      </c>
      <c r="Q766" s="128">
        <v>145</v>
      </c>
      <c r="R766" s="129"/>
      <c r="S766" s="151"/>
    </row>
    <row r="767" spans="1:19" ht="20.25" hidden="1" x14ac:dyDescent="0.25">
      <c r="A767" s="121">
        <v>6</v>
      </c>
      <c r="B767" s="122" t="s">
        <v>1114</v>
      </c>
      <c r="C767" s="123">
        <v>2415</v>
      </c>
      <c r="D767" s="124">
        <v>43790</v>
      </c>
      <c r="E767" s="125">
        <v>134.75</v>
      </c>
      <c r="F767" s="126">
        <v>11</v>
      </c>
      <c r="G767" s="125">
        <v>134.75</v>
      </c>
      <c r="H767" s="126">
        <v>11</v>
      </c>
      <c r="I767" s="84" t="s">
        <v>1167</v>
      </c>
      <c r="J767" s="84" t="s">
        <v>1168</v>
      </c>
      <c r="K767" s="127">
        <v>11</v>
      </c>
      <c r="L767" s="127">
        <v>11</v>
      </c>
      <c r="M767" s="127">
        <v>4</v>
      </c>
      <c r="N767" s="127">
        <v>3</v>
      </c>
      <c r="O767" s="127">
        <v>1</v>
      </c>
      <c r="P767" s="128">
        <v>134.75</v>
      </c>
      <c r="Q767" s="128">
        <v>134.75</v>
      </c>
      <c r="R767" s="129"/>
      <c r="S767" s="151"/>
    </row>
    <row r="768" spans="1:19" ht="20.25" hidden="1" x14ac:dyDescent="0.25">
      <c r="A768" s="121">
        <v>7</v>
      </c>
      <c r="B768" s="122" t="s">
        <v>1115</v>
      </c>
      <c r="C768" s="123">
        <v>2415</v>
      </c>
      <c r="D768" s="124">
        <v>43790</v>
      </c>
      <c r="E768" s="125">
        <v>133.4</v>
      </c>
      <c r="F768" s="126">
        <v>5</v>
      </c>
      <c r="G768" s="125">
        <v>133.4</v>
      </c>
      <c r="H768" s="126">
        <v>5</v>
      </c>
      <c r="I768" s="84" t="s">
        <v>1167</v>
      </c>
      <c r="J768" s="84" t="s">
        <v>1168</v>
      </c>
      <c r="K768" s="127">
        <v>5</v>
      </c>
      <c r="L768" s="127">
        <v>5</v>
      </c>
      <c r="M768" s="127">
        <v>4</v>
      </c>
      <c r="N768" s="127">
        <v>3</v>
      </c>
      <c r="O768" s="127">
        <v>1</v>
      </c>
      <c r="P768" s="128">
        <v>133.4</v>
      </c>
      <c r="Q768" s="128">
        <v>133.4</v>
      </c>
      <c r="R768" s="129"/>
      <c r="S768" s="151"/>
    </row>
    <row r="769" spans="1:19" ht="20.25" hidden="1" x14ac:dyDescent="0.25">
      <c r="A769" s="121">
        <v>8</v>
      </c>
      <c r="B769" s="122" t="s">
        <v>1116</v>
      </c>
      <c r="C769" s="123">
        <v>1217</v>
      </c>
      <c r="D769" s="124">
        <v>44074</v>
      </c>
      <c r="E769" s="125">
        <v>178.3</v>
      </c>
      <c r="F769" s="126">
        <v>4</v>
      </c>
      <c r="G769" s="125">
        <v>178.3</v>
      </c>
      <c r="H769" s="126">
        <v>4</v>
      </c>
      <c r="I769" s="84" t="s">
        <v>1167</v>
      </c>
      <c r="J769" s="84" t="s">
        <v>1168</v>
      </c>
      <c r="K769" s="127">
        <v>4</v>
      </c>
      <c r="L769" s="127">
        <v>4</v>
      </c>
      <c r="M769" s="127">
        <v>6</v>
      </c>
      <c r="N769" s="127">
        <v>5</v>
      </c>
      <c r="O769" s="127">
        <v>1</v>
      </c>
      <c r="P769" s="128">
        <v>178.3</v>
      </c>
      <c r="Q769" s="128">
        <v>178.3</v>
      </c>
      <c r="R769" s="129"/>
      <c r="S769" s="151"/>
    </row>
    <row r="770" spans="1:19" ht="20.25" hidden="1" x14ac:dyDescent="0.25">
      <c r="A770" s="121">
        <v>9</v>
      </c>
      <c r="B770" s="122" t="s">
        <v>1117</v>
      </c>
      <c r="C770" s="123">
        <v>1204</v>
      </c>
      <c r="D770" s="124">
        <v>44405</v>
      </c>
      <c r="E770" s="125">
        <v>156.5</v>
      </c>
      <c r="F770" s="126">
        <v>8</v>
      </c>
      <c r="G770" s="125">
        <v>156.5</v>
      </c>
      <c r="H770" s="126">
        <v>8</v>
      </c>
      <c r="I770" s="84" t="s">
        <v>1167</v>
      </c>
      <c r="J770" s="84" t="s">
        <v>1168</v>
      </c>
      <c r="K770" s="127">
        <v>8</v>
      </c>
      <c r="L770" s="127">
        <v>8</v>
      </c>
      <c r="M770" s="127">
        <v>4</v>
      </c>
      <c r="N770" s="127">
        <v>2</v>
      </c>
      <c r="O770" s="127">
        <v>2</v>
      </c>
      <c r="P770" s="128">
        <v>156.5</v>
      </c>
      <c r="Q770" s="128">
        <v>156.5</v>
      </c>
      <c r="R770" s="129"/>
      <c r="S770" s="151"/>
    </row>
    <row r="771" spans="1:19" ht="20.25" hidden="1" x14ac:dyDescent="0.25">
      <c r="A771" s="121">
        <v>10</v>
      </c>
      <c r="B771" s="122" t="s">
        <v>1118</v>
      </c>
      <c r="C771" s="123">
        <v>2415</v>
      </c>
      <c r="D771" s="124">
        <v>43790</v>
      </c>
      <c r="E771" s="125">
        <v>112.5</v>
      </c>
      <c r="F771" s="126">
        <v>12</v>
      </c>
      <c r="G771" s="125">
        <v>112.5</v>
      </c>
      <c r="H771" s="126">
        <v>12</v>
      </c>
      <c r="I771" s="84" t="s">
        <v>1167</v>
      </c>
      <c r="J771" s="84" t="s">
        <v>1168</v>
      </c>
      <c r="K771" s="127">
        <v>12</v>
      </c>
      <c r="L771" s="127">
        <v>12</v>
      </c>
      <c r="M771" s="127">
        <v>4</v>
      </c>
      <c r="N771" s="127">
        <v>2</v>
      </c>
      <c r="O771" s="127">
        <v>2</v>
      </c>
      <c r="P771" s="128">
        <v>112.5</v>
      </c>
      <c r="Q771" s="128">
        <v>112.5</v>
      </c>
      <c r="R771" s="129"/>
      <c r="S771" s="151"/>
    </row>
    <row r="772" spans="1:19" ht="20.25" hidden="1" x14ac:dyDescent="0.25">
      <c r="A772" s="121">
        <v>11</v>
      </c>
      <c r="B772" s="122" t="s">
        <v>1119</v>
      </c>
      <c r="C772" s="123">
        <v>906</v>
      </c>
      <c r="D772" s="124">
        <v>44020</v>
      </c>
      <c r="E772" s="125">
        <v>210.6</v>
      </c>
      <c r="F772" s="126">
        <v>12</v>
      </c>
      <c r="G772" s="125">
        <v>210.6</v>
      </c>
      <c r="H772" s="126">
        <v>12</v>
      </c>
      <c r="I772" s="84" t="s">
        <v>1167</v>
      </c>
      <c r="J772" s="84" t="s">
        <v>1168</v>
      </c>
      <c r="K772" s="127">
        <v>12</v>
      </c>
      <c r="L772" s="127">
        <v>12</v>
      </c>
      <c r="M772" s="127">
        <v>5</v>
      </c>
      <c r="N772" s="127">
        <v>5</v>
      </c>
      <c r="O772" s="127">
        <v>0</v>
      </c>
      <c r="P772" s="128">
        <v>210.6</v>
      </c>
      <c r="Q772" s="128">
        <v>210.6</v>
      </c>
      <c r="R772" s="129"/>
      <c r="S772" s="151"/>
    </row>
    <row r="773" spans="1:19" ht="20.25" hidden="1" x14ac:dyDescent="0.25">
      <c r="A773" s="121">
        <v>12</v>
      </c>
      <c r="B773" s="122" t="s">
        <v>1120</v>
      </c>
      <c r="C773" s="123">
        <v>2415</v>
      </c>
      <c r="D773" s="124">
        <v>43790</v>
      </c>
      <c r="E773" s="125">
        <v>90.7</v>
      </c>
      <c r="F773" s="126">
        <v>7</v>
      </c>
      <c r="G773" s="125">
        <v>90.7</v>
      </c>
      <c r="H773" s="126">
        <v>7</v>
      </c>
      <c r="I773" s="84" t="s">
        <v>1167</v>
      </c>
      <c r="J773" s="84" t="s">
        <v>1168</v>
      </c>
      <c r="K773" s="127">
        <v>7</v>
      </c>
      <c r="L773" s="127">
        <v>7</v>
      </c>
      <c r="M773" s="127">
        <v>3</v>
      </c>
      <c r="N773" s="127">
        <v>2</v>
      </c>
      <c r="O773" s="127">
        <v>1</v>
      </c>
      <c r="P773" s="128">
        <v>90.7</v>
      </c>
      <c r="Q773" s="128">
        <v>90.7</v>
      </c>
      <c r="R773" s="129"/>
      <c r="S773" s="151"/>
    </row>
    <row r="774" spans="1:19" ht="20.25" hidden="1" x14ac:dyDescent="0.25">
      <c r="A774" s="121">
        <v>13</v>
      </c>
      <c r="B774" s="122" t="s">
        <v>1121</v>
      </c>
      <c r="C774" s="123">
        <v>2415</v>
      </c>
      <c r="D774" s="124">
        <v>43790</v>
      </c>
      <c r="E774" s="125">
        <v>81.900000000000006</v>
      </c>
      <c r="F774" s="126">
        <v>3</v>
      </c>
      <c r="G774" s="125">
        <v>81.900000000000006</v>
      </c>
      <c r="H774" s="126">
        <v>3</v>
      </c>
      <c r="I774" s="84" t="s">
        <v>1167</v>
      </c>
      <c r="J774" s="84" t="s">
        <v>1168</v>
      </c>
      <c r="K774" s="127">
        <v>3</v>
      </c>
      <c r="L774" s="127">
        <v>3</v>
      </c>
      <c r="M774" s="127">
        <v>2</v>
      </c>
      <c r="N774" s="127">
        <v>2</v>
      </c>
      <c r="O774" s="127">
        <v>0</v>
      </c>
      <c r="P774" s="128">
        <v>81.900000000000006</v>
      </c>
      <c r="Q774" s="128">
        <v>81.900000000000006</v>
      </c>
      <c r="R774" s="129"/>
      <c r="S774" s="151"/>
    </row>
    <row r="775" spans="1:19" ht="20.25" hidden="1" x14ac:dyDescent="0.25">
      <c r="A775" s="121">
        <v>14</v>
      </c>
      <c r="B775" s="122" t="s">
        <v>1122</v>
      </c>
      <c r="C775" s="123">
        <v>2415</v>
      </c>
      <c r="D775" s="124">
        <v>43790</v>
      </c>
      <c r="E775" s="125">
        <v>158.9</v>
      </c>
      <c r="F775" s="126">
        <v>14</v>
      </c>
      <c r="G775" s="125">
        <v>158.9</v>
      </c>
      <c r="H775" s="126">
        <v>14</v>
      </c>
      <c r="I775" s="84" t="s">
        <v>1167</v>
      </c>
      <c r="J775" s="84" t="s">
        <v>1168</v>
      </c>
      <c r="K775" s="127">
        <v>14</v>
      </c>
      <c r="L775" s="127">
        <v>14</v>
      </c>
      <c r="M775" s="127">
        <v>4</v>
      </c>
      <c r="N775" s="127">
        <v>0</v>
      </c>
      <c r="O775" s="127">
        <v>4</v>
      </c>
      <c r="P775" s="128">
        <v>158.9</v>
      </c>
      <c r="Q775" s="128">
        <v>158.9</v>
      </c>
      <c r="R775" s="129"/>
      <c r="S775" s="151"/>
    </row>
    <row r="776" spans="1:19" ht="20.25" hidden="1" x14ac:dyDescent="0.25">
      <c r="A776" s="121">
        <v>15</v>
      </c>
      <c r="B776" s="122" t="s">
        <v>1123</v>
      </c>
      <c r="C776" s="123">
        <v>2415</v>
      </c>
      <c r="D776" s="124">
        <v>43790</v>
      </c>
      <c r="E776" s="125">
        <v>213.4</v>
      </c>
      <c r="F776" s="126">
        <v>12</v>
      </c>
      <c r="G776" s="125">
        <v>213.4</v>
      </c>
      <c r="H776" s="126">
        <v>12</v>
      </c>
      <c r="I776" s="84" t="s">
        <v>1167</v>
      </c>
      <c r="J776" s="84" t="s">
        <v>1168</v>
      </c>
      <c r="K776" s="127">
        <v>12</v>
      </c>
      <c r="L776" s="127">
        <v>12</v>
      </c>
      <c r="M776" s="127">
        <v>6</v>
      </c>
      <c r="N776" s="127">
        <v>5</v>
      </c>
      <c r="O776" s="127">
        <v>1</v>
      </c>
      <c r="P776" s="128">
        <v>213.4</v>
      </c>
      <c r="Q776" s="128">
        <v>213.4</v>
      </c>
      <c r="R776" s="129"/>
      <c r="S776" s="151"/>
    </row>
    <row r="777" spans="1:19" ht="20.25" hidden="1" x14ac:dyDescent="0.25">
      <c r="A777" s="121">
        <v>16</v>
      </c>
      <c r="B777" s="122" t="s">
        <v>1124</v>
      </c>
      <c r="C777" s="123">
        <v>1204</v>
      </c>
      <c r="D777" s="124">
        <v>44405</v>
      </c>
      <c r="E777" s="125">
        <v>423.8</v>
      </c>
      <c r="F777" s="126">
        <v>40</v>
      </c>
      <c r="G777" s="125">
        <v>423.8</v>
      </c>
      <c r="H777" s="126">
        <v>40</v>
      </c>
      <c r="I777" s="84" t="s">
        <v>1167</v>
      </c>
      <c r="J777" s="84" t="s">
        <v>1168</v>
      </c>
      <c r="K777" s="127">
        <v>40</v>
      </c>
      <c r="L777" s="127">
        <v>40</v>
      </c>
      <c r="M777" s="127">
        <v>11</v>
      </c>
      <c r="N777" s="127">
        <v>0</v>
      </c>
      <c r="O777" s="127">
        <v>11</v>
      </c>
      <c r="P777" s="128">
        <v>423.8</v>
      </c>
      <c r="Q777" s="128">
        <v>423.8</v>
      </c>
      <c r="R777" s="129"/>
      <c r="S777" s="151"/>
    </row>
    <row r="778" spans="1:19" ht="20.25" hidden="1" x14ac:dyDescent="0.25">
      <c r="A778" s="121">
        <v>17</v>
      </c>
      <c r="B778" s="122" t="s">
        <v>1074</v>
      </c>
      <c r="C778" s="123">
        <v>1224</v>
      </c>
      <c r="D778" s="124">
        <v>44074</v>
      </c>
      <c r="E778" s="125">
        <v>80.400000000000006</v>
      </c>
      <c r="F778" s="126">
        <v>5</v>
      </c>
      <c r="G778" s="125">
        <v>80.400000000000006</v>
      </c>
      <c r="H778" s="126">
        <v>5</v>
      </c>
      <c r="I778" s="84" t="s">
        <v>1167</v>
      </c>
      <c r="J778" s="84" t="s">
        <v>1168</v>
      </c>
      <c r="K778" s="127">
        <v>5</v>
      </c>
      <c r="L778" s="127">
        <v>5</v>
      </c>
      <c r="M778" s="127">
        <v>2</v>
      </c>
      <c r="N778" s="127">
        <v>0</v>
      </c>
      <c r="O778" s="127">
        <v>2</v>
      </c>
      <c r="P778" s="128">
        <v>80.400000000000006</v>
      </c>
      <c r="Q778" s="128">
        <v>80.400000000000006</v>
      </c>
      <c r="R778" s="129"/>
      <c r="S778" s="151"/>
    </row>
    <row r="779" spans="1:19" ht="20.25" hidden="1" x14ac:dyDescent="0.25">
      <c r="A779" s="121">
        <v>18</v>
      </c>
      <c r="B779" s="122" t="s">
        <v>1075</v>
      </c>
      <c r="C779" s="123">
        <v>2485</v>
      </c>
      <c r="D779" s="124">
        <v>43798</v>
      </c>
      <c r="E779" s="125">
        <v>238.1</v>
      </c>
      <c r="F779" s="126">
        <v>4</v>
      </c>
      <c r="G779" s="125">
        <v>238.1</v>
      </c>
      <c r="H779" s="126">
        <v>4</v>
      </c>
      <c r="I779" s="84" t="s">
        <v>1167</v>
      </c>
      <c r="J779" s="84" t="s">
        <v>1168</v>
      </c>
      <c r="K779" s="127">
        <v>4</v>
      </c>
      <c r="L779" s="127">
        <v>4</v>
      </c>
      <c r="M779" s="127">
        <v>6</v>
      </c>
      <c r="N779" s="127">
        <v>5</v>
      </c>
      <c r="O779" s="127">
        <v>1</v>
      </c>
      <c r="P779" s="128">
        <v>238.1</v>
      </c>
      <c r="Q779" s="128">
        <v>238.1</v>
      </c>
      <c r="R779" s="129"/>
      <c r="S779" s="151"/>
    </row>
    <row r="780" spans="1:19" ht="20.25" hidden="1" x14ac:dyDescent="0.25">
      <c r="A780" s="121">
        <v>19</v>
      </c>
      <c r="B780" s="122" t="s">
        <v>1076</v>
      </c>
      <c r="C780" s="123">
        <v>2485</v>
      </c>
      <c r="D780" s="124">
        <v>43798</v>
      </c>
      <c r="E780" s="125">
        <v>150.4</v>
      </c>
      <c r="F780" s="126">
        <v>9</v>
      </c>
      <c r="G780" s="125">
        <v>150.4</v>
      </c>
      <c r="H780" s="126">
        <v>9</v>
      </c>
      <c r="I780" s="84" t="s">
        <v>1167</v>
      </c>
      <c r="J780" s="84" t="s">
        <v>1168</v>
      </c>
      <c r="K780" s="127">
        <v>9</v>
      </c>
      <c r="L780" s="127">
        <v>9</v>
      </c>
      <c r="M780" s="127">
        <v>3</v>
      </c>
      <c r="N780" s="127">
        <v>1</v>
      </c>
      <c r="O780" s="127">
        <v>2</v>
      </c>
      <c r="P780" s="128">
        <v>150.4</v>
      </c>
      <c r="Q780" s="128">
        <v>150.4</v>
      </c>
      <c r="R780" s="129"/>
      <c r="S780" s="151"/>
    </row>
    <row r="781" spans="1:19" ht="20.25" hidden="1" x14ac:dyDescent="0.25">
      <c r="A781" s="121">
        <v>20</v>
      </c>
      <c r="B781" s="122" t="s">
        <v>1077</v>
      </c>
      <c r="C781" s="123">
        <v>2485</v>
      </c>
      <c r="D781" s="124">
        <v>43798</v>
      </c>
      <c r="E781" s="125">
        <v>159.5</v>
      </c>
      <c r="F781" s="126">
        <v>3</v>
      </c>
      <c r="G781" s="125">
        <v>159.5</v>
      </c>
      <c r="H781" s="126">
        <v>3</v>
      </c>
      <c r="I781" s="84" t="s">
        <v>1167</v>
      </c>
      <c r="J781" s="84" t="s">
        <v>1168</v>
      </c>
      <c r="K781" s="127">
        <v>3</v>
      </c>
      <c r="L781" s="127">
        <v>3</v>
      </c>
      <c r="M781" s="127">
        <v>4</v>
      </c>
      <c r="N781" s="127">
        <v>3</v>
      </c>
      <c r="O781" s="127">
        <v>1</v>
      </c>
      <c r="P781" s="128">
        <v>159.5</v>
      </c>
      <c r="Q781" s="128">
        <v>159.5</v>
      </c>
      <c r="R781" s="129"/>
      <c r="S781" s="151"/>
    </row>
    <row r="782" spans="1:19" ht="20.25" hidden="1" x14ac:dyDescent="0.25">
      <c r="A782" s="121">
        <v>21</v>
      </c>
      <c r="B782" s="122" t="s">
        <v>1078</v>
      </c>
      <c r="C782" s="123">
        <v>2485</v>
      </c>
      <c r="D782" s="124">
        <v>43798</v>
      </c>
      <c r="E782" s="125">
        <v>1187.9000000000001</v>
      </c>
      <c r="F782" s="126">
        <v>66</v>
      </c>
      <c r="G782" s="125">
        <v>1187.9000000000001</v>
      </c>
      <c r="H782" s="126">
        <v>66</v>
      </c>
      <c r="I782" s="84" t="s">
        <v>1167</v>
      </c>
      <c r="J782" s="84" t="s">
        <v>1168</v>
      </c>
      <c r="K782" s="127">
        <v>66</v>
      </c>
      <c r="L782" s="127">
        <v>66</v>
      </c>
      <c r="M782" s="127">
        <v>35</v>
      </c>
      <c r="N782" s="127">
        <v>25</v>
      </c>
      <c r="O782" s="127">
        <v>10</v>
      </c>
      <c r="P782" s="128">
        <v>1187.9000000000001</v>
      </c>
      <c r="Q782" s="128">
        <v>1187.9000000000001</v>
      </c>
      <c r="R782" s="129"/>
      <c r="S782" s="151"/>
    </row>
    <row r="783" spans="1:19" ht="20.25" hidden="1" x14ac:dyDescent="0.25">
      <c r="A783" s="121">
        <v>22</v>
      </c>
      <c r="B783" s="122" t="s">
        <v>1079</v>
      </c>
      <c r="C783" s="123">
        <v>2485</v>
      </c>
      <c r="D783" s="124">
        <v>43798</v>
      </c>
      <c r="E783" s="125">
        <v>1428.1</v>
      </c>
      <c r="F783" s="126">
        <v>104</v>
      </c>
      <c r="G783" s="125">
        <v>1428.1</v>
      </c>
      <c r="H783" s="126">
        <v>104</v>
      </c>
      <c r="I783" s="84" t="s">
        <v>1167</v>
      </c>
      <c r="J783" s="84" t="s">
        <v>1168</v>
      </c>
      <c r="K783" s="127">
        <v>104</v>
      </c>
      <c r="L783" s="127">
        <v>104</v>
      </c>
      <c r="M783" s="127">
        <v>66</v>
      </c>
      <c r="N783" s="127">
        <v>42</v>
      </c>
      <c r="O783" s="127">
        <v>24</v>
      </c>
      <c r="P783" s="128">
        <v>1428.1</v>
      </c>
      <c r="Q783" s="128">
        <v>1428.1</v>
      </c>
      <c r="R783" s="129"/>
      <c r="S783" s="151"/>
    </row>
    <row r="784" spans="1:19" ht="20.25" hidden="1" x14ac:dyDescent="0.25">
      <c r="A784" s="121">
        <v>23</v>
      </c>
      <c r="B784" s="122" t="s">
        <v>1080</v>
      </c>
      <c r="C784" s="123">
        <v>2485</v>
      </c>
      <c r="D784" s="124">
        <v>43798</v>
      </c>
      <c r="E784" s="125">
        <v>486.9</v>
      </c>
      <c r="F784" s="126">
        <v>56</v>
      </c>
      <c r="G784" s="125">
        <v>486.9</v>
      </c>
      <c r="H784" s="126">
        <v>56</v>
      </c>
      <c r="I784" s="84" t="s">
        <v>1167</v>
      </c>
      <c r="J784" s="84" t="s">
        <v>1168</v>
      </c>
      <c r="K784" s="127">
        <v>56</v>
      </c>
      <c r="L784" s="127">
        <v>56</v>
      </c>
      <c r="M784" s="127">
        <v>21</v>
      </c>
      <c r="N784" s="127">
        <v>2</v>
      </c>
      <c r="O784" s="127">
        <v>19</v>
      </c>
      <c r="P784" s="128">
        <v>486.9</v>
      </c>
      <c r="Q784" s="128">
        <v>486.9</v>
      </c>
      <c r="R784" s="129"/>
      <c r="S784" s="151"/>
    </row>
    <row r="785" spans="1:19" ht="20.25" hidden="1" x14ac:dyDescent="0.25">
      <c r="A785" s="121">
        <v>24</v>
      </c>
      <c r="B785" s="122" t="s">
        <v>1081</v>
      </c>
      <c r="C785" s="123">
        <v>2485</v>
      </c>
      <c r="D785" s="124">
        <v>43798</v>
      </c>
      <c r="E785" s="125">
        <v>221.1</v>
      </c>
      <c r="F785" s="126">
        <v>9</v>
      </c>
      <c r="G785" s="125">
        <v>221.1</v>
      </c>
      <c r="H785" s="126">
        <v>9</v>
      </c>
      <c r="I785" s="84" t="s">
        <v>1167</v>
      </c>
      <c r="J785" s="84" t="s">
        <v>1168</v>
      </c>
      <c r="K785" s="127">
        <v>9</v>
      </c>
      <c r="L785" s="127">
        <v>9</v>
      </c>
      <c r="M785" s="127">
        <v>4</v>
      </c>
      <c r="N785" s="127">
        <v>2</v>
      </c>
      <c r="O785" s="127">
        <v>2</v>
      </c>
      <c r="P785" s="128">
        <v>221.1</v>
      </c>
      <c r="Q785" s="128">
        <v>221.1</v>
      </c>
      <c r="R785" s="129"/>
      <c r="S785" s="151"/>
    </row>
    <row r="786" spans="1:19" ht="20.25" hidden="1" x14ac:dyDescent="0.25">
      <c r="A786" s="121">
        <v>25</v>
      </c>
      <c r="B786" s="122" t="s">
        <v>1082</v>
      </c>
      <c r="C786" s="123">
        <v>1917</v>
      </c>
      <c r="D786" s="124">
        <v>43398</v>
      </c>
      <c r="E786" s="125">
        <v>52.7</v>
      </c>
      <c r="F786" s="126">
        <v>6</v>
      </c>
      <c r="G786" s="125">
        <v>52.7</v>
      </c>
      <c r="H786" s="126">
        <v>6</v>
      </c>
      <c r="I786" s="84" t="s">
        <v>1167</v>
      </c>
      <c r="J786" s="84" t="s">
        <v>1168</v>
      </c>
      <c r="K786" s="127">
        <v>6</v>
      </c>
      <c r="L786" s="127">
        <v>6</v>
      </c>
      <c r="M786" s="127">
        <v>2</v>
      </c>
      <c r="N786" s="127">
        <v>1</v>
      </c>
      <c r="O786" s="127">
        <v>1</v>
      </c>
      <c r="P786" s="128">
        <v>52.7</v>
      </c>
      <c r="Q786" s="128">
        <v>52.7</v>
      </c>
      <c r="R786" s="129"/>
      <c r="S786" s="151"/>
    </row>
    <row r="787" spans="1:19" ht="20.25" hidden="1" x14ac:dyDescent="0.25">
      <c r="A787" s="121">
        <v>26</v>
      </c>
      <c r="B787" s="122" t="s">
        <v>1083</v>
      </c>
      <c r="C787" s="123">
        <v>1919</v>
      </c>
      <c r="D787" s="124">
        <v>43398</v>
      </c>
      <c r="E787" s="125">
        <v>96</v>
      </c>
      <c r="F787" s="126">
        <v>0</v>
      </c>
      <c r="G787" s="125">
        <v>96</v>
      </c>
      <c r="H787" s="126">
        <v>0</v>
      </c>
      <c r="I787" s="84" t="s">
        <v>1167</v>
      </c>
      <c r="J787" s="84" t="s">
        <v>1168</v>
      </c>
      <c r="K787" s="127">
        <v>0</v>
      </c>
      <c r="L787" s="127">
        <v>0</v>
      </c>
      <c r="M787" s="127">
        <v>3</v>
      </c>
      <c r="N787" s="127">
        <v>3</v>
      </c>
      <c r="O787" s="127">
        <v>0</v>
      </c>
      <c r="P787" s="128">
        <v>96</v>
      </c>
      <c r="Q787" s="128">
        <v>96</v>
      </c>
      <c r="R787" s="129"/>
      <c r="S787" s="151"/>
    </row>
    <row r="788" spans="1:19" ht="20.25" hidden="1" x14ac:dyDescent="0.25">
      <c r="A788" s="121">
        <v>27</v>
      </c>
      <c r="B788" s="122" t="s">
        <v>1084</v>
      </c>
      <c r="C788" s="123">
        <v>1918</v>
      </c>
      <c r="D788" s="124">
        <v>43398</v>
      </c>
      <c r="E788" s="125">
        <v>137.19999999999999</v>
      </c>
      <c r="F788" s="126">
        <v>2</v>
      </c>
      <c r="G788" s="125">
        <v>137.19999999999999</v>
      </c>
      <c r="H788" s="126">
        <v>2</v>
      </c>
      <c r="I788" s="84" t="s">
        <v>1167</v>
      </c>
      <c r="J788" s="84" t="s">
        <v>1168</v>
      </c>
      <c r="K788" s="127">
        <v>2</v>
      </c>
      <c r="L788" s="127">
        <v>2</v>
      </c>
      <c r="M788" s="127">
        <v>3</v>
      </c>
      <c r="N788" s="127">
        <v>1</v>
      </c>
      <c r="O788" s="127">
        <v>2</v>
      </c>
      <c r="P788" s="128">
        <v>137.19999999999999</v>
      </c>
      <c r="Q788" s="128">
        <v>137.19999999999999</v>
      </c>
      <c r="R788" s="129"/>
      <c r="S788" s="151"/>
    </row>
    <row r="789" spans="1:19" ht="20.25" hidden="1" x14ac:dyDescent="0.25">
      <c r="A789" s="121">
        <v>28</v>
      </c>
      <c r="B789" s="122" t="s">
        <v>1085</v>
      </c>
      <c r="C789" s="123">
        <v>1916</v>
      </c>
      <c r="D789" s="124">
        <v>43398</v>
      </c>
      <c r="E789" s="125">
        <v>209.4</v>
      </c>
      <c r="F789" s="126">
        <v>10</v>
      </c>
      <c r="G789" s="125">
        <v>209.4</v>
      </c>
      <c r="H789" s="126">
        <v>10</v>
      </c>
      <c r="I789" s="84" t="s">
        <v>1167</v>
      </c>
      <c r="J789" s="84" t="s">
        <v>1168</v>
      </c>
      <c r="K789" s="127">
        <v>10</v>
      </c>
      <c r="L789" s="127">
        <v>10</v>
      </c>
      <c r="M789" s="127">
        <v>3</v>
      </c>
      <c r="N789" s="127">
        <v>0</v>
      </c>
      <c r="O789" s="127">
        <v>3</v>
      </c>
      <c r="P789" s="128">
        <v>209.4</v>
      </c>
      <c r="Q789" s="128">
        <v>209.4</v>
      </c>
      <c r="R789" s="129"/>
      <c r="S789" s="151"/>
    </row>
    <row r="790" spans="1:19" ht="20.25" hidden="1" x14ac:dyDescent="0.25">
      <c r="A790" s="121">
        <v>29</v>
      </c>
      <c r="B790" s="122" t="s">
        <v>1086</v>
      </c>
      <c r="C790" s="123">
        <v>1915</v>
      </c>
      <c r="D790" s="124">
        <v>43398</v>
      </c>
      <c r="E790" s="125">
        <v>261.10000000000002</v>
      </c>
      <c r="F790" s="126">
        <v>8</v>
      </c>
      <c r="G790" s="125">
        <v>261.10000000000002</v>
      </c>
      <c r="H790" s="126">
        <v>8</v>
      </c>
      <c r="I790" s="84" t="s">
        <v>1167</v>
      </c>
      <c r="J790" s="84" t="s">
        <v>1168</v>
      </c>
      <c r="K790" s="127">
        <v>8</v>
      </c>
      <c r="L790" s="127">
        <v>8</v>
      </c>
      <c r="M790" s="127">
        <v>5</v>
      </c>
      <c r="N790" s="127">
        <v>2</v>
      </c>
      <c r="O790" s="127">
        <v>3</v>
      </c>
      <c r="P790" s="128">
        <v>261.10000000000002</v>
      </c>
      <c r="Q790" s="128">
        <v>261.10000000000002</v>
      </c>
      <c r="R790" s="129"/>
      <c r="S790" s="151"/>
    </row>
    <row r="791" spans="1:19" ht="20.25" hidden="1" x14ac:dyDescent="0.25">
      <c r="A791" s="121">
        <v>30</v>
      </c>
      <c r="B791" s="122" t="s">
        <v>1087</v>
      </c>
      <c r="C791" s="123">
        <v>2486</v>
      </c>
      <c r="D791" s="124">
        <v>43798</v>
      </c>
      <c r="E791" s="125">
        <v>89.2</v>
      </c>
      <c r="F791" s="126">
        <v>5</v>
      </c>
      <c r="G791" s="125">
        <v>89.2</v>
      </c>
      <c r="H791" s="126">
        <v>5</v>
      </c>
      <c r="I791" s="84" t="s">
        <v>1167</v>
      </c>
      <c r="J791" s="84" t="s">
        <v>1168</v>
      </c>
      <c r="K791" s="127">
        <v>5</v>
      </c>
      <c r="L791" s="127">
        <v>5</v>
      </c>
      <c r="M791" s="127">
        <v>2</v>
      </c>
      <c r="N791" s="127">
        <v>1</v>
      </c>
      <c r="O791" s="127">
        <v>1</v>
      </c>
      <c r="P791" s="128">
        <v>89.2</v>
      </c>
      <c r="Q791" s="128">
        <v>89.2</v>
      </c>
      <c r="R791" s="129"/>
      <c r="S791" s="151"/>
    </row>
    <row r="792" spans="1:19" ht="20.25" hidden="1" x14ac:dyDescent="0.25">
      <c r="A792" s="121">
        <v>31</v>
      </c>
      <c r="B792" s="122" t="s">
        <v>1099</v>
      </c>
      <c r="C792" s="123">
        <v>1910</v>
      </c>
      <c r="D792" s="124">
        <v>43398</v>
      </c>
      <c r="E792" s="125">
        <v>166</v>
      </c>
      <c r="F792" s="126">
        <v>8</v>
      </c>
      <c r="G792" s="125">
        <v>166</v>
      </c>
      <c r="H792" s="126">
        <v>8</v>
      </c>
      <c r="I792" s="84" t="s">
        <v>1167</v>
      </c>
      <c r="J792" s="84" t="s">
        <v>1168</v>
      </c>
      <c r="K792" s="127">
        <v>8</v>
      </c>
      <c r="L792" s="127">
        <v>8</v>
      </c>
      <c r="M792" s="127">
        <v>4</v>
      </c>
      <c r="N792" s="127">
        <v>2</v>
      </c>
      <c r="O792" s="127">
        <v>2</v>
      </c>
      <c r="P792" s="128">
        <v>166</v>
      </c>
      <c r="Q792" s="128">
        <v>166</v>
      </c>
      <c r="R792" s="129"/>
      <c r="S792" s="151"/>
    </row>
    <row r="793" spans="1:19" ht="20.25" hidden="1" x14ac:dyDescent="0.25">
      <c r="A793" s="121">
        <v>32</v>
      </c>
      <c r="B793" s="122" t="s">
        <v>1100</v>
      </c>
      <c r="C793" s="123">
        <v>1911</v>
      </c>
      <c r="D793" s="124">
        <v>43398</v>
      </c>
      <c r="E793" s="125">
        <v>179.3</v>
      </c>
      <c r="F793" s="126">
        <v>6</v>
      </c>
      <c r="G793" s="125">
        <v>179.3</v>
      </c>
      <c r="H793" s="126">
        <v>6</v>
      </c>
      <c r="I793" s="84" t="s">
        <v>1167</v>
      </c>
      <c r="J793" s="84" t="s">
        <v>1168</v>
      </c>
      <c r="K793" s="127">
        <v>6</v>
      </c>
      <c r="L793" s="127">
        <v>6</v>
      </c>
      <c r="M793" s="127">
        <v>4</v>
      </c>
      <c r="N793" s="127">
        <v>3</v>
      </c>
      <c r="O793" s="127">
        <v>1</v>
      </c>
      <c r="P793" s="128">
        <v>179.3</v>
      </c>
      <c r="Q793" s="128">
        <v>179.3</v>
      </c>
      <c r="R793" s="129"/>
      <c r="S793" s="151"/>
    </row>
    <row r="794" spans="1:19" ht="20.25" hidden="1" x14ac:dyDescent="0.25">
      <c r="A794" s="121">
        <v>33</v>
      </c>
      <c r="B794" s="122" t="s">
        <v>1101</v>
      </c>
      <c r="C794" s="123">
        <v>1912</v>
      </c>
      <c r="D794" s="124">
        <v>43398</v>
      </c>
      <c r="E794" s="125">
        <v>77.7</v>
      </c>
      <c r="F794" s="126">
        <v>9</v>
      </c>
      <c r="G794" s="125">
        <v>77.7</v>
      </c>
      <c r="H794" s="126">
        <v>9</v>
      </c>
      <c r="I794" s="84" t="s">
        <v>1167</v>
      </c>
      <c r="J794" s="84" t="s">
        <v>1168</v>
      </c>
      <c r="K794" s="127">
        <v>9</v>
      </c>
      <c r="L794" s="127">
        <v>9</v>
      </c>
      <c r="M794" s="127">
        <v>2</v>
      </c>
      <c r="N794" s="127">
        <v>1</v>
      </c>
      <c r="O794" s="127">
        <v>1</v>
      </c>
      <c r="P794" s="128">
        <v>77.7</v>
      </c>
      <c r="Q794" s="128">
        <v>77.7</v>
      </c>
      <c r="R794" s="129"/>
      <c r="S794" s="151"/>
    </row>
    <row r="795" spans="1:19" ht="20.25" hidden="1" x14ac:dyDescent="0.25">
      <c r="A795" s="121">
        <v>34</v>
      </c>
      <c r="B795" s="122" t="s">
        <v>1102</v>
      </c>
      <c r="C795" s="123">
        <v>1913</v>
      </c>
      <c r="D795" s="124">
        <v>43398</v>
      </c>
      <c r="E795" s="125">
        <v>77.2</v>
      </c>
      <c r="F795" s="126">
        <v>6</v>
      </c>
      <c r="G795" s="125">
        <v>77.2</v>
      </c>
      <c r="H795" s="126">
        <v>6</v>
      </c>
      <c r="I795" s="84" t="s">
        <v>1167</v>
      </c>
      <c r="J795" s="84" t="s">
        <v>1168</v>
      </c>
      <c r="K795" s="127">
        <v>6</v>
      </c>
      <c r="L795" s="127">
        <v>6</v>
      </c>
      <c r="M795" s="127">
        <v>3</v>
      </c>
      <c r="N795" s="127">
        <v>1</v>
      </c>
      <c r="O795" s="127">
        <v>2</v>
      </c>
      <c r="P795" s="128">
        <v>77.2</v>
      </c>
      <c r="Q795" s="128">
        <v>77.2</v>
      </c>
      <c r="R795" s="129"/>
      <c r="S795" s="151"/>
    </row>
    <row r="796" spans="1:19" ht="20.25" hidden="1" x14ac:dyDescent="0.25">
      <c r="A796" s="121">
        <v>35</v>
      </c>
      <c r="B796" s="122" t="s">
        <v>1103</v>
      </c>
      <c r="C796" s="123">
        <v>1914</v>
      </c>
      <c r="D796" s="124">
        <v>43398</v>
      </c>
      <c r="E796" s="125">
        <v>74.5</v>
      </c>
      <c r="F796" s="126">
        <v>7</v>
      </c>
      <c r="G796" s="125">
        <v>74.5</v>
      </c>
      <c r="H796" s="126">
        <v>7</v>
      </c>
      <c r="I796" s="84" t="s">
        <v>1167</v>
      </c>
      <c r="J796" s="84" t="s">
        <v>1168</v>
      </c>
      <c r="K796" s="127">
        <v>7</v>
      </c>
      <c r="L796" s="127">
        <v>7</v>
      </c>
      <c r="M796" s="127">
        <v>3</v>
      </c>
      <c r="N796" s="127">
        <v>1</v>
      </c>
      <c r="O796" s="127">
        <v>2</v>
      </c>
      <c r="P796" s="128">
        <v>74.5</v>
      </c>
      <c r="Q796" s="128">
        <v>74.5</v>
      </c>
      <c r="R796" s="129"/>
      <c r="S796" s="151"/>
    </row>
    <row r="797" spans="1:19" ht="20.25" hidden="1" x14ac:dyDescent="0.25">
      <c r="A797" s="121">
        <v>36</v>
      </c>
      <c r="B797" s="122" t="s">
        <v>1104</v>
      </c>
      <c r="C797" s="123">
        <v>608</v>
      </c>
      <c r="D797" s="124">
        <v>43553</v>
      </c>
      <c r="E797" s="125">
        <v>109.2</v>
      </c>
      <c r="F797" s="126">
        <v>5</v>
      </c>
      <c r="G797" s="125">
        <v>109.2</v>
      </c>
      <c r="H797" s="126">
        <v>5</v>
      </c>
      <c r="I797" s="84" t="s">
        <v>1167</v>
      </c>
      <c r="J797" s="84" t="s">
        <v>1168</v>
      </c>
      <c r="K797" s="127">
        <v>5</v>
      </c>
      <c r="L797" s="127">
        <v>5</v>
      </c>
      <c r="M797" s="127">
        <v>2</v>
      </c>
      <c r="N797" s="127">
        <v>2</v>
      </c>
      <c r="O797" s="127">
        <v>0</v>
      </c>
      <c r="P797" s="128">
        <v>109.2</v>
      </c>
      <c r="Q797" s="128">
        <v>109.2</v>
      </c>
      <c r="R797" s="129"/>
      <c r="S797" s="151"/>
    </row>
    <row r="798" spans="1:19" ht="84" hidden="1" customHeight="1" x14ac:dyDescent="0.25">
      <c r="A798" s="220" t="s">
        <v>1267</v>
      </c>
      <c r="B798" s="220"/>
      <c r="C798" s="137"/>
      <c r="D798" s="137"/>
      <c r="E798" s="125"/>
      <c r="F798" s="126"/>
      <c r="G798" s="125"/>
      <c r="H798" s="126"/>
      <c r="I798" s="84"/>
      <c r="J798" s="84"/>
      <c r="K798" s="115">
        <f>K799</f>
        <v>36</v>
      </c>
      <c r="L798" s="115">
        <f t="shared" ref="L798:S798" si="86">L799</f>
        <v>36</v>
      </c>
      <c r="M798" s="115">
        <f t="shared" si="86"/>
        <v>18</v>
      </c>
      <c r="N798" s="115">
        <f t="shared" si="86"/>
        <v>16</v>
      </c>
      <c r="O798" s="115">
        <f t="shared" si="86"/>
        <v>2</v>
      </c>
      <c r="P798" s="110">
        <f t="shared" si="86"/>
        <v>687</v>
      </c>
      <c r="Q798" s="110">
        <f t="shared" si="86"/>
        <v>687</v>
      </c>
      <c r="R798" s="136">
        <f t="shared" si="86"/>
        <v>0</v>
      </c>
      <c r="S798" s="153">
        <f t="shared" si="86"/>
        <v>0</v>
      </c>
    </row>
    <row r="799" spans="1:19" ht="29.25" hidden="1" customHeight="1" x14ac:dyDescent="0.25">
      <c r="A799" s="209" t="s">
        <v>1825</v>
      </c>
      <c r="B799" s="209"/>
      <c r="C799" s="117"/>
      <c r="D799" s="117"/>
      <c r="E799" s="125"/>
      <c r="F799" s="126"/>
      <c r="G799" s="125"/>
      <c r="H799" s="126"/>
      <c r="I799" s="84"/>
      <c r="J799" s="84"/>
      <c r="K799" s="115">
        <f>SUM(K800)</f>
        <v>36</v>
      </c>
      <c r="L799" s="115">
        <f t="shared" ref="L799:S799" si="87">SUM(L800)</f>
        <v>36</v>
      </c>
      <c r="M799" s="115">
        <v>18</v>
      </c>
      <c r="N799" s="115">
        <v>16</v>
      </c>
      <c r="O799" s="115">
        <v>2</v>
      </c>
      <c r="P799" s="110">
        <f t="shared" si="87"/>
        <v>687</v>
      </c>
      <c r="Q799" s="110">
        <f t="shared" si="87"/>
        <v>687</v>
      </c>
      <c r="R799" s="136">
        <f t="shared" si="87"/>
        <v>0</v>
      </c>
      <c r="S799" s="153">
        <f t="shared" si="87"/>
        <v>0</v>
      </c>
    </row>
    <row r="800" spans="1:19" ht="33" hidden="1" customHeight="1" x14ac:dyDescent="0.25">
      <c r="A800" s="121">
        <v>1</v>
      </c>
      <c r="B800" s="122" t="s">
        <v>1268</v>
      </c>
      <c r="C800" s="123" t="s">
        <v>1939</v>
      </c>
      <c r="D800" s="124">
        <v>45198</v>
      </c>
      <c r="E800" s="125"/>
      <c r="F800" s="126"/>
      <c r="G800" s="125"/>
      <c r="H800" s="126"/>
      <c r="I800" s="84" t="s">
        <v>1166</v>
      </c>
      <c r="J800" s="84" t="s">
        <v>1167</v>
      </c>
      <c r="K800" s="127">
        <v>36</v>
      </c>
      <c r="L800" s="127">
        <v>36</v>
      </c>
      <c r="M800" s="127">
        <v>18</v>
      </c>
      <c r="N800" s="127">
        <v>16</v>
      </c>
      <c r="O800" s="127">
        <v>2</v>
      </c>
      <c r="P800" s="128">
        <v>687</v>
      </c>
      <c r="Q800" s="128">
        <v>687</v>
      </c>
      <c r="R800" s="129"/>
      <c r="S800" s="151"/>
    </row>
    <row r="801" spans="1:19" s="116" customFormat="1" ht="87.75" hidden="1" customHeight="1" x14ac:dyDescent="0.25">
      <c r="A801" s="220" t="s">
        <v>1181</v>
      </c>
      <c r="B801" s="220"/>
      <c r="C801" s="137"/>
      <c r="D801" s="137"/>
      <c r="E801" s="107" t="e">
        <f>E802+E833+E843+E898+E900+#REF!+E924+E933</f>
        <v>#REF!</v>
      </c>
      <c r="F801" s="107" t="e">
        <f>F802+F833+F843+F898+F900+#REF!+F924+F933</f>
        <v>#REF!</v>
      </c>
      <c r="G801" s="107" t="e">
        <f>G802+G833+G843+G898+G900+#REF!+G924+G933</f>
        <v>#REF!</v>
      </c>
      <c r="H801" s="107" t="e">
        <f>H802+H833+H843+H898+H900+#REF!+H924+H933</f>
        <v>#REF!</v>
      </c>
      <c r="I801" s="107"/>
      <c r="J801" s="107"/>
      <c r="K801" s="107">
        <f>K802+K833+K843+K898+K900+K924+K933</f>
        <v>2079</v>
      </c>
      <c r="L801" s="107">
        <f t="shared" ref="L801:S801" si="88">L802+L833+L843+L898+L900+L924+L933</f>
        <v>2079</v>
      </c>
      <c r="M801" s="115">
        <f t="shared" si="88"/>
        <v>858</v>
      </c>
      <c r="N801" s="115">
        <f t="shared" si="88"/>
        <v>428</v>
      </c>
      <c r="O801" s="115">
        <f t="shared" si="88"/>
        <v>430</v>
      </c>
      <c r="P801" s="107">
        <f t="shared" si="88"/>
        <v>33860.75</v>
      </c>
      <c r="Q801" s="107">
        <f t="shared" si="88"/>
        <v>33860.75</v>
      </c>
      <c r="R801" s="107">
        <f t="shared" si="88"/>
        <v>0</v>
      </c>
      <c r="S801" s="149">
        <f t="shared" si="88"/>
        <v>0</v>
      </c>
    </row>
    <row r="802" spans="1:19" s="116" customFormat="1" ht="20.25" hidden="1" customHeight="1" x14ac:dyDescent="0.25">
      <c r="A802" s="209" t="s">
        <v>1184</v>
      </c>
      <c r="B802" s="209"/>
      <c r="C802" s="117"/>
      <c r="D802" s="117"/>
      <c r="E802" s="118">
        <f t="shared" ref="E802:S802" si="89">SUM(E803:E832)</f>
        <v>8650.4599999999991</v>
      </c>
      <c r="F802" s="113">
        <f t="shared" si="89"/>
        <v>534</v>
      </c>
      <c r="G802" s="118">
        <f t="shared" si="89"/>
        <v>8650.4599999999991</v>
      </c>
      <c r="H802" s="113">
        <f t="shared" si="89"/>
        <v>534</v>
      </c>
      <c r="I802" s="113"/>
      <c r="J802" s="113"/>
      <c r="K802" s="114">
        <f t="shared" ref="K802:L802" si="90">SUM(K803:K832)</f>
        <v>534</v>
      </c>
      <c r="L802" s="114">
        <f t="shared" si="90"/>
        <v>534</v>
      </c>
      <c r="M802" s="115">
        <v>209</v>
      </c>
      <c r="N802" s="115">
        <v>105</v>
      </c>
      <c r="O802" s="115">
        <v>104</v>
      </c>
      <c r="P802" s="107">
        <f t="shared" si="89"/>
        <v>8650.4599999999991</v>
      </c>
      <c r="Q802" s="107">
        <f t="shared" si="89"/>
        <v>8650.4599999999991</v>
      </c>
      <c r="R802" s="119">
        <f t="shared" si="89"/>
        <v>0</v>
      </c>
      <c r="S802" s="150">
        <f t="shared" si="89"/>
        <v>0</v>
      </c>
    </row>
    <row r="803" spans="1:19" ht="20.25" hidden="1" x14ac:dyDescent="0.25">
      <c r="A803" s="121">
        <v>1</v>
      </c>
      <c r="B803" s="122" t="s">
        <v>73</v>
      </c>
      <c r="C803" s="123">
        <v>4358</v>
      </c>
      <c r="D803" s="124">
        <v>44449</v>
      </c>
      <c r="E803" s="125">
        <v>488.21</v>
      </c>
      <c r="F803" s="126">
        <v>35</v>
      </c>
      <c r="G803" s="125">
        <v>488.21</v>
      </c>
      <c r="H803" s="126">
        <v>35</v>
      </c>
      <c r="I803" s="84" t="s">
        <v>1166</v>
      </c>
      <c r="J803" s="84" t="s">
        <v>1167</v>
      </c>
      <c r="K803" s="127">
        <v>35</v>
      </c>
      <c r="L803" s="127">
        <v>35</v>
      </c>
      <c r="M803" s="127">
        <v>14</v>
      </c>
      <c r="N803" s="127">
        <v>11</v>
      </c>
      <c r="O803" s="127">
        <v>3</v>
      </c>
      <c r="P803" s="128">
        <v>488.21</v>
      </c>
      <c r="Q803" s="128">
        <v>488.21</v>
      </c>
      <c r="R803" s="129"/>
      <c r="S803" s="151"/>
    </row>
    <row r="804" spans="1:19" ht="20.25" hidden="1" x14ac:dyDescent="0.25">
      <c r="A804" s="121">
        <v>2</v>
      </c>
      <c r="B804" s="122" t="s">
        <v>74</v>
      </c>
      <c r="C804" s="123">
        <v>4359</v>
      </c>
      <c r="D804" s="124">
        <v>44449</v>
      </c>
      <c r="E804" s="125">
        <v>1180.95</v>
      </c>
      <c r="F804" s="126">
        <v>68</v>
      </c>
      <c r="G804" s="125">
        <v>1180.95</v>
      </c>
      <c r="H804" s="126">
        <v>68</v>
      </c>
      <c r="I804" s="84" t="s">
        <v>1166</v>
      </c>
      <c r="J804" s="84" t="s">
        <v>1167</v>
      </c>
      <c r="K804" s="127">
        <v>68</v>
      </c>
      <c r="L804" s="127">
        <v>68</v>
      </c>
      <c r="M804" s="127">
        <v>28</v>
      </c>
      <c r="N804" s="127">
        <v>22</v>
      </c>
      <c r="O804" s="127">
        <v>6</v>
      </c>
      <c r="P804" s="128">
        <v>1180.95</v>
      </c>
      <c r="Q804" s="128">
        <v>1180.95</v>
      </c>
      <c r="R804" s="129"/>
      <c r="S804" s="151"/>
    </row>
    <row r="805" spans="1:19" ht="20.25" hidden="1" x14ac:dyDescent="0.25">
      <c r="A805" s="121">
        <v>3</v>
      </c>
      <c r="B805" s="122" t="s">
        <v>75</v>
      </c>
      <c r="C805" s="123" t="s">
        <v>76</v>
      </c>
      <c r="D805" s="124">
        <v>43238</v>
      </c>
      <c r="E805" s="125">
        <v>401.5</v>
      </c>
      <c r="F805" s="126">
        <v>27</v>
      </c>
      <c r="G805" s="125">
        <v>401.5</v>
      </c>
      <c r="H805" s="126">
        <v>27</v>
      </c>
      <c r="I805" s="84" t="s">
        <v>1166</v>
      </c>
      <c r="J805" s="84" t="s">
        <v>1167</v>
      </c>
      <c r="K805" s="127">
        <v>27</v>
      </c>
      <c r="L805" s="127">
        <v>27</v>
      </c>
      <c r="M805" s="127">
        <v>11</v>
      </c>
      <c r="N805" s="127">
        <v>4</v>
      </c>
      <c r="O805" s="127">
        <v>7</v>
      </c>
      <c r="P805" s="128">
        <v>401.5</v>
      </c>
      <c r="Q805" s="128">
        <v>401.5</v>
      </c>
      <c r="R805" s="129"/>
      <c r="S805" s="151"/>
    </row>
    <row r="806" spans="1:19" ht="20.25" hidden="1" x14ac:dyDescent="0.25">
      <c r="A806" s="121">
        <v>4</v>
      </c>
      <c r="B806" s="122" t="s">
        <v>77</v>
      </c>
      <c r="C806" s="123" t="s">
        <v>78</v>
      </c>
      <c r="D806" s="124">
        <v>43238</v>
      </c>
      <c r="E806" s="125">
        <v>397.9</v>
      </c>
      <c r="F806" s="126">
        <v>19</v>
      </c>
      <c r="G806" s="125">
        <v>397.9</v>
      </c>
      <c r="H806" s="126">
        <v>19</v>
      </c>
      <c r="I806" s="84" t="s">
        <v>1166</v>
      </c>
      <c r="J806" s="84" t="s">
        <v>1167</v>
      </c>
      <c r="K806" s="127">
        <v>19</v>
      </c>
      <c r="L806" s="127">
        <v>19</v>
      </c>
      <c r="M806" s="127">
        <v>9</v>
      </c>
      <c r="N806" s="127">
        <v>3</v>
      </c>
      <c r="O806" s="127">
        <v>6</v>
      </c>
      <c r="P806" s="128">
        <v>397.9</v>
      </c>
      <c r="Q806" s="128">
        <v>397.9</v>
      </c>
      <c r="R806" s="129"/>
      <c r="S806" s="151"/>
    </row>
    <row r="807" spans="1:19" ht="20.25" hidden="1" x14ac:dyDescent="0.25">
      <c r="A807" s="121">
        <v>5</v>
      </c>
      <c r="B807" s="122" t="s">
        <v>79</v>
      </c>
      <c r="C807" s="123">
        <v>310</v>
      </c>
      <c r="D807" s="124">
        <v>43230</v>
      </c>
      <c r="E807" s="125">
        <v>405.1</v>
      </c>
      <c r="F807" s="126">
        <v>24</v>
      </c>
      <c r="G807" s="125">
        <v>405.1</v>
      </c>
      <c r="H807" s="126">
        <v>24</v>
      </c>
      <c r="I807" s="84" t="s">
        <v>1167</v>
      </c>
      <c r="J807" s="84" t="s">
        <v>1168</v>
      </c>
      <c r="K807" s="127">
        <v>24</v>
      </c>
      <c r="L807" s="127">
        <v>24</v>
      </c>
      <c r="M807" s="127">
        <v>8</v>
      </c>
      <c r="N807" s="127">
        <v>4</v>
      </c>
      <c r="O807" s="127">
        <v>4</v>
      </c>
      <c r="P807" s="128">
        <v>405.1</v>
      </c>
      <c r="Q807" s="128">
        <v>405.1</v>
      </c>
      <c r="R807" s="129"/>
      <c r="S807" s="151"/>
    </row>
    <row r="808" spans="1:19" ht="20.25" hidden="1" x14ac:dyDescent="0.25">
      <c r="A808" s="121">
        <v>6</v>
      </c>
      <c r="B808" s="122" t="s">
        <v>81</v>
      </c>
      <c r="C808" s="123">
        <v>310</v>
      </c>
      <c r="D808" s="124">
        <v>43230</v>
      </c>
      <c r="E808" s="125">
        <v>402.5</v>
      </c>
      <c r="F808" s="126">
        <v>29</v>
      </c>
      <c r="G808" s="125">
        <v>402.5</v>
      </c>
      <c r="H808" s="126">
        <v>29</v>
      </c>
      <c r="I808" s="84" t="s">
        <v>1167</v>
      </c>
      <c r="J808" s="84" t="s">
        <v>1168</v>
      </c>
      <c r="K808" s="127">
        <v>29</v>
      </c>
      <c r="L808" s="127">
        <v>29</v>
      </c>
      <c r="M808" s="127">
        <v>8</v>
      </c>
      <c r="N808" s="127">
        <v>4</v>
      </c>
      <c r="O808" s="127">
        <v>4</v>
      </c>
      <c r="P808" s="128">
        <v>402.5</v>
      </c>
      <c r="Q808" s="128">
        <v>402.5</v>
      </c>
      <c r="R808" s="129"/>
      <c r="S808" s="151"/>
    </row>
    <row r="809" spans="1:19" ht="20.25" hidden="1" x14ac:dyDescent="0.25">
      <c r="A809" s="121">
        <v>7</v>
      </c>
      <c r="B809" s="122" t="s">
        <v>82</v>
      </c>
      <c r="C809" s="123">
        <v>310</v>
      </c>
      <c r="D809" s="124">
        <v>43230</v>
      </c>
      <c r="E809" s="125">
        <v>406.2</v>
      </c>
      <c r="F809" s="126">
        <v>24</v>
      </c>
      <c r="G809" s="125">
        <v>406.2</v>
      </c>
      <c r="H809" s="126">
        <v>24</v>
      </c>
      <c r="I809" s="84" t="s">
        <v>1167</v>
      </c>
      <c r="J809" s="84" t="s">
        <v>1168</v>
      </c>
      <c r="K809" s="127">
        <v>24</v>
      </c>
      <c r="L809" s="127">
        <v>24</v>
      </c>
      <c r="M809" s="127">
        <v>8</v>
      </c>
      <c r="N809" s="127">
        <v>3</v>
      </c>
      <c r="O809" s="127">
        <v>5</v>
      </c>
      <c r="P809" s="128">
        <v>406.2</v>
      </c>
      <c r="Q809" s="128">
        <v>406.2</v>
      </c>
      <c r="R809" s="129"/>
      <c r="S809" s="151"/>
    </row>
    <row r="810" spans="1:19" ht="20.25" hidden="1" x14ac:dyDescent="0.25">
      <c r="A810" s="121">
        <v>8</v>
      </c>
      <c r="B810" s="122" t="s">
        <v>83</v>
      </c>
      <c r="C810" s="123" t="s">
        <v>84</v>
      </c>
      <c r="D810" s="124">
        <v>43230</v>
      </c>
      <c r="E810" s="125">
        <v>125.2</v>
      </c>
      <c r="F810" s="126">
        <v>11</v>
      </c>
      <c r="G810" s="125">
        <v>125.2</v>
      </c>
      <c r="H810" s="126">
        <v>11</v>
      </c>
      <c r="I810" s="84" t="s">
        <v>1167</v>
      </c>
      <c r="J810" s="84" t="s">
        <v>1168</v>
      </c>
      <c r="K810" s="127">
        <v>11</v>
      </c>
      <c r="L810" s="127">
        <v>11</v>
      </c>
      <c r="M810" s="127">
        <v>3</v>
      </c>
      <c r="N810" s="127">
        <v>1</v>
      </c>
      <c r="O810" s="127">
        <v>2</v>
      </c>
      <c r="P810" s="128">
        <v>125.2</v>
      </c>
      <c r="Q810" s="128">
        <v>125.2</v>
      </c>
      <c r="R810" s="129"/>
      <c r="S810" s="151"/>
    </row>
    <row r="811" spans="1:19" ht="20.25" hidden="1" x14ac:dyDescent="0.25">
      <c r="A811" s="121">
        <v>9</v>
      </c>
      <c r="B811" s="122" t="s">
        <v>85</v>
      </c>
      <c r="C811" s="123" t="s">
        <v>80</v>
      </c>
      <c r="D811" s="124">
        <v>43230</v>
      </c>
      <c r="E811" s="125">
        <v>146.69999999999999</v>
      </c>
      <c r="F811" s="126">
        <v>15</v>
      </c>
      <c r="G811" s="125">
        <v>146.69999999999999</v>
      </c>
      <c r="H811" s="126">
        <v>15</v>
      </c>
      <c r="I811" s="84" t="s">
        <v>1167</v>
      </c>
      <c r="J811" s="84" t="s">
        <v>1168</v>
      </c>
      <c r="K811" s="127">
        <v>15</v>
      </c>
      <c r="L811" s="127">
        <v>15</v>
      </c>
      <c r="M811" s="127">
        <v>5</v>
      </c>
      <c r="N811" s="127">
        <v>1</v>
      </c>
      <c r="O811" s="127">
        <v>4</v>
      </c>
      <c r="P811" s="128">
        <v>146.69999999999999</v>
      </c>
      <c r="Q811" s="128">
        <v>146.69999999999999</v>
      </c>
      <c r="R811" s="129"/>
      <c r="S811" s="151"/>
    </row>
    <row r="812" spans="1:19" ht="20.25" hidden="1" x14ac:dyDescent="0.25">
      <c r="A812" s="121">
        <v>10</v>
      </c>
      <c r="B812" s="122" t="s">
        <v>86</v>
      </c>
      <c r="C812" s="123">
        <v>310</v>
      </c>
      <c r="D812" s="124">
        <v>43230</v>
      </c>
      <c r="E812" s="125">
        <v>440.2</v>
      </c>
      <c r="F812" s="126">
        <v>24</v>
      </c>
      <c r="G812" s="125">
        <v>440.2</v>
      </c>
      <c r="H812" s="126">
        <v>24</v>
      </c>
      <c r="I812" s="84" t="s">
        <v>1167</v>
      </c>
      <c r="J812" s="84" t="s">
        <v>1168</v>
      </c>
      <c r="K812" s="127">
        <v>24</v>
      </c>
      <c r="L812" s="127">
        <v>24</v>
      </c>
      <c r="M812" s="127">
        <v>13</v>
      </c>
      <c r="N812" s="127">
        <v>4</v>
      </c>
      <c r="O812" s="127">
        <v>9</v>
      </c>
      <c r="P812" s="128">
        <v>440.2</v>
      </c>
      <c r="Q812" s="128">
        <v>440.2</v>
      </c>
      <c r="R812" s="129"/>
      <c r="S812" s="151"/>
    </row>
    <row r="813" spans="1:19" ht="20.25" hidden="1" x14ac:dyDescent="0.25">
      <c r="A813" s="121">
        <v>11</v>
      </c>
      <c r="B813" s="122" t="s">
        <v>87</v>
      </c>
      <c r="C813" s="123">
        <v>2667</v>
      </c>
      <c r="D813" s="124">
        <v>44055</v>
      </c>
      <c r="E813" s="125">
        <v>124</v>
      </c>
      <c r="F813" s="126">
        <v>7</v>
      </c>
      <c r="G813" s="125">
        <v>124</v>
      </c>
      <c r="H813" s="126">
        <v>7</v>
      </c>
      <c r="I813" s="84" t="s">
        <v>1167</v>
      </c>
      <c r="J813" s="84" t="s">
        <v>1168</v>
      </c>
      <c r="K813" s="127">
        <v>7</v>
      </c>
      <c r="L813" s="127">
        <v>7</v>
      </c>
      <c r="M813" s="127">
        <v>3</v>
      </c>
      <c r="N813" s="127">
        <v>1</v>
      </c>
      <c r="O813" s="127">
        <v>2</v>
      </c>
      <c r="P813" s="128">
        <v>124</v>
      </c>
      <c r="Q813" s="128">
        <v>124</v>
      </c>
      <c r="R813" s="129"/>
      <c r="S813" s="151"/>
    </row>
    <row r="814" spans="1:19" ht="20.25" hidden="1" x14ac:dyDescent="0.25">
      <c r="A814" s="121">
        <v>12</v>
      </c>
      <c r="B814" s="122" t="s">
        <v>88</v>
      </c>
      <c r="C814" s="123">
        <v>307</v>
      </c>
      <c r="D814" s="124">
        <v>43228</v>
      </c>
      <c r="E814" s="125">
        <v>130.69999999999999</v>
      </c>
      <c r="F814" s="126">
        <v>8</v>
      </c>
      <c r="G814" s="125">
        <v>130.69999999999999</v>
      </c>
      <c r="H814" s="126">
        <v>8</v>
      </c>
      <c r="I814" s="84" t="s">
        <v>1167</v>
      </c>
      <c r="J814" s="84" t="s">
        <v>1168</v>
      </c>
      <c r="K814" s="127">
        <v>8</v>
      </c>
      <c r="L814" s="127">
        <v>8</v>
      </c>
      <c r="M814" s="127">
        <v>2</v>
      </c>
      <c r="N814" s="127">
        <v>0</v>
      </c>
      <c r="O814" s="127">
        <v>2</v>
      </c>
      <c r="P814" s="128">
        <v>130.69999999999999</v>
      </c>
      <c r="Q814" s="128">
        <v>130.69999999999999</v>
      </c>
      <c r="R814" s="129"/>
      <c r="S814" s="151"/>
    </row>
    <row r="815" spans="1:19" ht="20.25" hidden="1" x14ac:dyDescent="0.25">
      <c r="A815" s="121">
        <v>13</v>
      </c>
      <c r="B815" s="122" t="s">
        <v>89</v>
      </c>
      <c r="C815" s="123">
        <v>310</v>
      </c>
      <c r="D815" s="124">
        <v>43230</v>
      </c>
      <c r="E815" s="125">
        <v>404.6</v>
      </c>
      <c r="F815" s="126">
        <v>22</v>
      </c>
      <c r="G815" s="125">
        <v>404.6</v>
      </c>
      <c r="H815" s="126">
        <v>22</v>
      </c>
      <c r="I815" s="84" t="s">
        <v>1167</v>
      </c>
      <c r="J815" s="84" t="s">
        <v>1168</v>
      </c>
      <c r="K815" s="127">
        <v>22</v>
      </c>
      <c r="L815" s="127">
        <v>22</v>
      </c>
      <c r="M815" s="127">
        <v>8</v>
      </c>
      <c r="N815" s="127">
        <v>1</v>
      </c>
      <c r="O815" s="127">
        <v>7</v>
      </c>
      <c r="P815" s="128">
        <v>404.6</v>
      </c>
      <c r="Q815" s="128">
        <v>404.6</v>
      </c>
      <c r="R815" s="129"/>
      <c r="S815" s="151"/>
    </row>
    <row r="816" spans="1:19" ht="20.25" hidden="1" x14ac:dyDescent="0.25">
      <c r="A816" s="121">
        <v>14</v>
      </c>
      <c r="B816" s="122" t="s">
        <v>90</v>
      </c>
      <c r="C816" s="123">
        <v>310</v>
      </c>
      <c r="D816" s="124">
        <v>43230</v>
      </c>
      <c r="E816" s="125">
        <v>404</v>
      </c>
      <c r="F816" s="126">
        <v>28</v>
      </c>
      <c r="G816" s="125">
        <v>404</v>
      </c>
      <c r="H816" s="126">
        <v>28</v>
      </c>
      <c r="I816" s="84" t="s">
        <v>1167</v>
      </c>
      <c r="J816" s="84" t="s">
        <v>1168</v>
      </c>
      <c r="K816" s="127">
        <v>28</v>
      </c>
      <c r="L816" s="127">
        <v>28</v>
      </c>
      <c r="M816" s="127">
        <v>8</v>
      </c>
      <c r="N816" s="127">
        <v>4</v>
      </c>
      <c r="O816" s="127">
        <v>4</v>
      </c>
      <c r="P816" s="128">
        <v>404</v>
      </c>
      <c r="Q816" s="128">
        <v>404</v>
      </c>
      <c r="R816" s="129"/>
      <c r="S816" s="151"/>
    </row>
    <row r="817" spans="1:19" ht="20.25" hidden="1" x14ac:dyDescent="0.25">
      <c r="A817" s="121">
        <v>15</v>
      </c>
      <c r="B817" s="122" t="s">
        <v>91</v>
      </c>
      <c r="C817" s="123">
        <v>26</v>
      </c>
      <c r="D817" s="124">
        <v>43224</v>
      </c>
      <c r="E817" s="125">
        <v>121.6</v>
      </c>
      <c r="F817" s="126">
        <v>14</v>
      </c>
      <c r="G817" s="125">
        <v>121.6</v>
      </c>
      <c r="H817" s="126">
        <v>14</v>
      </c>
      <c r="I817" s="84" t="s">
        <v>1167</v>
      </c>
      <c r="J817" s="84" t="s">
        <v>1168</v>
      </c>
      <c r="K817" s="127">
        <v>14</v>
      </c>
      <c r="L817" s="127">
        <v>14</v>
      </c>
      <c r="M817" s="127">
        <v>4</v>
      </c>
      <c r="N817" s="127">
        <v>1</v>
      </c>
      <c r="O817" s="127">
        <v>3</v>
      </c>
      <c r="P817" s="128">
        <v>121.6</v>
      </c>
      <c r="Q817" s="128">
        <v>121.6</v>
      </c>
      <c r="R817" s="129"/>
      <c r="S817" s="151"/>
    </row>
    <row r="818" spans="1:19" ht="20.25" hidden="1" x14ac:dyDescent="0.25">
      <c r="A818" s="121">
        <v>16</v>
      </c>
      <c r="B818" s="122" t="s">
        <v>92</v>
      </c>
      <c r="C818" s="123">
        <v>22</v>
      </c>
      <c r="D818" s="124">
        <v>43224</v>
      </c>
      <c r="E818" s="125">
        <v>129.6</v>
      </c>
      <c r="F818" s="126">
        <v>6</v>
      </c>
      <c r="G818" s="125">
        <v>129.6</v>
      </c>
      <c r="H818" s="126">
        <v>6</v>
      </c>
      <c r="I818" s="84" t="s">
        <v>1167</v>
      </c>
      <c r="J818" s="84" t="s">
        <v>1168</v>
      </c>
      <c r="K818" s="127">
        <v>6</v>
      </c>
      <c r="L818" s="127">
        <v>6</v>
      </c>
      <c r="M818" s="127">
        <v>3</v>
      </c>
      <c r="N818" s="127">
        <v>1</v>
      </c>
      <c r="O818" s="127">
        <v>2</v>
      </c>
      <c r="P818" s="128">
        <v>129.6</v>
      </c>
      <c r="Q818" s="128">
        <v>129.6</v>
      </c>
      <c r="R818" s="129"/>
      <c r="S818" s="151"/>
    </row>
    <row r="819" spans="1:19" ht="20.25" hidden="1" x14ac:dyDescent="0.25">
      <c r="A819" s="121">
        <v>17</v>
      </c>
      <c r="B819" s="122" t="s">
        <v>93</v>
      </c>
      <c r="C819" s="123">
        <v>24</v>
      </c>
      <c r="D819" s="124">
        <v>43650</v>
      </c>
      <c r="E819" s="125">
        <v>252.2</v>
      </c>
      <c r="F819" s="126">
        <v>14</v>
      </c>
      <c r="G819" s="125">
        <v>252.2</v>
      </c>
      <c r="H819" s="126">
        <v>14</v>
      </c>
      <c r="I819" s="84" t="s">
        <v>1167</v>
      </c>
      <c r="J819" s="84" t="s">
        <v>1168</v>
      </c>
      <c r="K819" s="127">
        <v>14</v>
      </c>
      <c r="L819" s="127">
        <v>14</v>
      </c>
      <c r="M819" s="127">
        <v>8</v>
      </c>
      <c r="N819" s="127">
        <v>6</v>
      </c>
      <c r="O819" s="127">
        <v>2</v>
      </c>
      <c r="P819" s="128">
        <v>252.2</v>
      </c>
      <c r="Q819" s="128">
        <v>252.2</v>
      </c>
      <c r="R819" s="129"/>
      <c r="S819" s="151"/>
    </row>
    <row r="820" spans="1:19" ht="20.25" hidden="1" x14ac:dyDescent="0.25">
      <c r="A820" s="121">
        <v>18</v>
      </c>
      <c r="B820" s="122" t="s">
        <v>94</v>
      </c>
      <c r="C820" s="123">
        <v>25</v>
      </c>
      <c r="D820" s="124">
        <v>43224</v>
      </c>
      <c r="E820" s="125">
        <v>203.2</v>
      </c>
      <c r="F820" s="126">
        <v>21</v>
      </c>
      <c r="G820" s="125">
        <v>203.2</v>
      </c>
      <c r="H820" s="126">
        <v>21</v>
      </c>
      <c r="I820" s="84" t="s">
        <v>1167</v>
      </c>
      <c r="J820" s="84" t="s">
        <v>1168</v>
      </c>
      <c r="K820" s="127">
        <v>21</v>
      </c>
      <c r="L820" s="127">
        <v>21</v>
      </c>
      <c r="M820" s="127">
        <v>4</v>
      </c>
      <c r="N820" s="127">
        <v>1</v>
      </c>
      <c r="O820" s="127">
        <v>3</v>
      </c>
      <c r="P820" s="128">
        <v>203.2</v>
      </c>
      <c r="Q820" s="128">
        <v>203.2</v>
      </c>
      <c r="R820" s="129"/>
      <c r="S820" s="151"/>
    </row>
    <row r="821" spans="1:19" ht="20.25" hidden="1" x14ac:dyDescent="0.25">
      <c r="A821" s="121">
        <v>19</v>
      </c>
      <c r="B821" s="122" t="s">
        <v>95</v>
      </c>
      <c r="C821" s="123">
        <v>24</v>
      </c>
      <c r="D821" s="124">
        <v>43224</v>
      </c>
      <c r="E821" s="125">
        <v>200.1</v>
      </c>
      <c r="F821" s="126">
        <v>7</v>
      </c>
      <c r="G821" s="125">
        <v>200.1</v>
      </c>
      <c r="H821" s="126">
        <v>7</v>
      </c>
      <c r="I821" s="84" t="s">
        <v>1167</v>
      </c>
      <c r="J821" s="84" t="s">
        <v>1168</v>
      </c>
      <c r="K821" s="127">
        <v>7</v>
      </c>
      <c r="L821" s="127">
        <v>7</v>
      </c>
      <c r="M821" s="127">
        <v>4</v>
      </c>
      <c r="N821" s="127">
        <v>2</v>
      </c>
      <c r="O821" s="127">
        <v>2</v>
      </c>
      <c r="P821" s="128">
        <v>200.1</v>
      </c>
      <c r="Q821" s="128">
        <v>200.1</v>
      </c>
      <c r="R821" s="129"/>
      <c r="S821" s="151"/>
    </row>
    <row r="822" spans="1:19" ht="20.25" hidden="1" x14ac:dyDescent="0.25">
      <c r="A822" s="121">
        <v>20</v>
      </c>
      <c r="B822" s="122" t="s">
        <v>96</v>
      </c>
      <c r="C822" s="123">
        <v>21</v>
      </c>
      <c r="D822" s="124">
        <v>43224</v>
      </c>
      <c r="E822" s="125">
        <v>105</v>
      </c>
      <c r="F822" s="126">
        <v>9</v>
      </c>
      <c r="G822" s="125">
        <v>105</v>
      </c>
      <c r="H822" s="126">
        <v>9</v>
      </c>
      <c r="I822" s="84" t="s">
        <v>1167</v>
      </c>
      <c r="J822" s="84" t="s">
        <v>1168</v>
      </c>
      <c r="K822" s="127">
        <v>9</v>
      </c>
      <c r="L822" s="127">
        <v>9</v>
      </c>
      <c r="M822" s="127">
        <v>3</v>
      </c>
      <c r="N822" s="127">
        <v>0</v>
      </c>
      <c r="O822" s="127">
        <v>3</v>
      </c>
      <c r="P822" s="128">
        <v>105</v>
      </c>
      <c r="Q822" s="128">
        <v>105</v>
      </c>
      <c r="R822" s="129"/>
      <c r="S822" s="151"/>
    </row>
    <row r="823" spans="1:19" ht="20.25" hidden="1" x14ac:dyDescent="0.25">
      <c r="A823" s="121">
        <v>21</v>
      </c>
      <c r="B823" s="122" t="s">
        <v>97</v>
      </c>
      <c r="C823" s="123">
        <v>27</v>
      </c>
      <c r="D823" s="124">
        <v>43224</v>
      </c>
      <c r="E823" s="125">
        <v>69</v>
      </c>
      <c r="F823" s="126">
        <v>4</v>
      </c>
      <c r="G823" s="125">
        <v>69</v>
      </c>
      <c r="H823" s="126">
        <v>4</v>
      </c>
      <c r="I823" s="84" t="s">
        <v>1167</v>
      </c>
      <c r="J823" s="84" t="s">
        <v>1168</v>
      </c>
      <c r="K823" s="127">
        <v>4</v>
      </c>
      <c r="L823" s="127">
        <v>4</v>
      </c>
      <c r="M823" s="127">
        <v>2</v>
      </c>
      <c r="N823" s="127">
        <v>0</v>
      </c>
      <c r="O823" s="127">
        <v>2</v>
      </c>
      <c r="P823" s="128">
        <v>69</v>
      </c>
      <c r="Q823" s="128">
        <v>69</v>
      </c>
      <c r="R823" s="129"/>
      <c r="S823" s="151"/>
    </row>
    <row r="824" spans="1:19" ht="20.25" hidden="1" x14ac:dyDescent="0.25">
      <c r="A824" s="121">
        <v>22</v>
      </c>
      <c r="B824" s="122" t="s">
        <v>98</v>
      </c>
      <c r="C824" s="123" t="s">
        <v>99</v>
      </c>
      <c r="D824" s="124">
        <v>43224</v>
      </c>
      <c r="E824" s="125">
        <v>75.2</v>
      </c>
      <c r="F824" s="126">
        <v>8</v>
      </c>
      <c r="G824" s="125">
        <v>75.2</v>
      </c>
      <c r="H824" s="126">
        <v>8</v>
      </c>
      <c r="I824" s="84" t="s">
        <v>1167</v>
      </c>
      <c r="J824" s="84" t="s">
        <v>1168</v>
      </c>
      <c r="K824" s="127">
        <v>8</v>
      </c>
      <c r="L824" s="127">
        <v>8</v>
      </c>
      <c r="M824" s="127">
        <v>2</v>
      </c>
      <c r="N824" s="127">
        <v>0</v>
      </c>
      <c r="O824" s="127">
        <v>2</v>
      </c>
      <c r="P824" s="128">
        <v>75.2</v>
      </c>
      <c r="Q824" s="128">
        <v>75.2</v>
      </c>
      <c r="R824" s="129"/>
      <c r="S824" s="151"/>
    </row>
    <row r="825" spans="1:19" ht="20.25" hidden="1" x14ac:dyDescent="0.25">
      <c r="A825" s="121">
        <v>23</v>
      </c>
      <c r="B825" s="122" t="s">
        <v>101</v>
      </c>
      <c r="C825" s="123">
        <v>25</v>
      </c>
      <c r="D825" s="124">
        <v>43650</v>
      </c>
      <c r="E825" s="125">
        <v>724.7</v>
      </c>
      <c r="F825" s="126">
        <v>30</v>
      </c>
      <c r="G825" s="125">
        <v>724.7</v>
      </c>
      <c r="H825" s="126">
        <v>30</v>
      </c>
      <c r="I825" s="84" t="s">
        <v>1167</v>
      </c>
      <c r="J825" s="84" t="s">
        <v>1168</v>
      </c>
      <c r="K825" s="127">
        <v>30</v>
      </c>
      <c r="L825" s="127">
        <v>30</v>
      </c>
      <c r="M825" s="127">
        <v>16</v>
      </c>
      <c r="N825" s="127">
        <v>9</v>
      </c>
      <c r="O825" s="127">
        <v>7</v>
      </c>
      <c r="P825" s="128">
        <v>724.7</v>
      </c>
      <c r="Q825" s="128">
        <v>724.7</v>
      </c>
      <c r="R825" s="129"/>
      <c r="S825" s="151"/>
    </row>
    <row r="826" spans="1:19" ht="20.25" hidden="1" x14ac:dyDescent="0.25">
      <c r="A826" s="121">
        <v>24</v>
      </c>
      <c r="B826" s="122" t="s">
        <v>103</v>
      </c>
      <c r="C826" s="123">
        <v>310</v>
      </c>
      <c r="D826" s="124">
        <v>43230</v>
      </c>
      <c r="E826" s="125">
        <v>248.6</v>
      </c>
      <c r="F826" s="126">
        <v>15</v>
      </c>
      <c r="G826" s="125">
        <v>248.6</v>
      </c>
      <c r="H826" s="126">
        <v>15</v>
      </c>
      <c r="I826" s="84" t="s">
        <v>1167</v>
      </c>
      <c r="J826" s="84" t="s">
        <v>1168</v>
      </c>
      <c r="K826" s="127">
        <v>15</v>
      </c>
      <c r="L826" s="127">
        <v>15</v>
      </c>
      <c r="M826" s="127">
        <v>7</v>
      </c>
      <c r="N826" s="127">
        <v>5</v>
      </c>
      <c r="O826" s="127">
        <v>2</v>
      </c>
      <c r="P826" s="128">
        <v>248.6</v>
      </c>
      <c r="Q826" s="128">
        <v>248.6</v>
      </c>
      <c r="R826" s="129"/>
      <c r="S826" s="151"/>
    </row>
    <row r="827" spans="1:19" ht="20.25" hidden="1" x14ac:dyDescent="0.25">
      <c r="A827" s="121">
        <v>25</v>
      </c>
      <c r="B827" s="122" t="s">
        <v>104</v>
      </c>
      <c r="C827" s="123">
        <v>310</v>
      </c>
      <c r="D827" s="124">
        <v>43230</v>
      </c>
      <c r="E827" s="125">
        <v>272.7</v>
      </c>
      <c r="F827" s="126">
        <v>14</v>
      </c>
      <c r="G827" s="125">
        <v>272.7</v>
      </c>
      <c r="H827" s="126">
        <v>14</v>
      </c>
      <c r="I827" s="84" t="s">
        <v>1167</v>
      </c>
      <c r="J827" s="84" t="s">
        <v>1168</v>
      </c>
      <c r="K827" s="127">
        <v>14</v>
      </c>
      <c r="L827" s="127">
        <v>14</v>
      </c>
      <c r="M827" s="127">
        <v>6</v>
      </c>
      <c r="N827" s="127">
        <v>3</v>
      </c>
      <c r="O827" s="127">
        <v>3</v>
      </c>
      <c r="P827" s="128">
        <v>272.7</v>
      </c>
      <c r="Q827" s="128">
        <v>272.7</v>
      </c>
      <c r="R827" s="129"/>
      <c r="S827" s="151"/>
    </row>
    <row r="828" spans="1:19" ht="20.25" hidden="1" x14ac:dyDescent="0.25">
      <c r="A828" s="121">
        <v>26</v>
      </c>
      <c r="B828" s="122" t="s">
        <v>105</v>
      </c>
      <c r="C828" s="123">
        <v>310</v>
      </c>
      <c r="D828" s="124">
        <v>43230</v>
      </c>
      <c r="E828" s="125">
        <v>359.7</v>
      </c>
      <c r="F828" s="126">
        <v>21</v>
      </c>
      <c r="G828" s="125">
        <v>359.7</v>
      </c>
      <c r="H828" s="126">
        <v>21</v>
      </c>
      <c r="I828" s="84" t="s">
        <v>1167</v>
      </c>
      <c r="J828" s="84" t="s">
        <v>1168</v>
      </c>
      <c r="K828" s="127">
        <v>21</v>
      </c>
      <c r="L828" s="127">
        <v>21</v>
      </c>
      <c r="M828" s="127">
        <v>10</v>
      </c>
      <c r="N828" s="127">
        <v>9</v>
      </c>
      <c r="O828" s="127">
        <v>1</v>
      </c>
      <c r="P828" s="128">
        <v>359.7</v>
      </c>
      <c r="Q828" s="128">
        <v>359.7</v>
      </c>
      <c r="R828" s="129"/>
      <c r="S828" s="151"/>
    </row>
    <row r="829" spans="1:19" ht="20.25" hidden="1" x14ac:dyDescent="0.25">
      <c r="A829" s="121">
        <v>27</v>
      </c>
      <c r="B829" s="122" t="s">
        <v>106</v>
      </c>
      <c r="C829" s="123">
        <v>310</v>
      </c>
      <c r="D829" s="124">
        <v>43230</v>
      </c>
      <c r="E829" s="125">
        <v>211.6</v>
      </c>
      <c r="F829" s="126">
        <v>17</v>
      </c>
      <c r="G829" s="125">
        <v>211.6</v>
      </c>
      <c r="H829" s="126">
        <v>17</v>
      </c>
      <c r="I829" s="84" t="s">
        <v>1167</v>
      </c>
      <c r="J829" s="84" t="s">
        <v>1168</v>
      </c>
      <c r="K829" s="127">
        <v>17</v>
      </c>
      <c r="L829" s="127">
        <v>17</v>
      </c>
      <c r="M829" s="127">
        <v>5</v>
      </c>
      <c r="N829" s="127">
        <v>3</v>
      </c>
      <c r="O829" s="127">
        <v>2</v>
      </c>
      <c r="P829" s="128">
        <v>211.6</v>
      </c>
      <c r="Q829" s="128">
        <v>211.6</v>
      </c>
      <c r="R829" s="129"/>
      <c r="S829" s="151"/>
    </row>
    <row r="830" spans="1:19" ht="20.25" hidden="1" x14ac:dyDescent="0.25">
      <c r="A830" s="121">
        <v>28</v>
      </c>
      <c r="B830" s="122" t="s">
        <v>109</v>
      </c>
      <c r="C830" s="123">
        <v>310</v>
      </c>
      <c r="D830" s="124">
        <v>43230</v>
      </c>
      <c r="E830" s="125">
        <v>53.7</v>
      </c>
      <c r="F830" s="126">
        <v>4</v>
      </c>
      <c r="G830" s="125">
        <v>53.7</v>
      </c>
      <c r="H830" s="126">
        <v>4</v>
      </c>
      <c r="I830" s="84" t="s">
        <v>1167</v>
      </c>
      <c r="J830" s="84" t="s">
        <v>1168</v>
      </c>
      <c r="K830" s="127">
        <v>4</v>
      </c>
      <c r="L830" s="127">
        <v>4</v>
      </c>
      <c r="M830" s="127">
        <v>2</v>
      </c>
      <c r="N830" s="127">
        <v>1</v>
      </c>
      <c r="O830" s="127">
        <v>1</v>
      </c>
      <c r="P830" s="128">
        <v>53.7</v>
      </c>
      <c r="Q830" s="128">
        <v>53.7</v>
      </c>
      <c r="R830" s="129"/>
      <c r="S830" s="151"/>
    </row>
    <row r="831" spans="1:19" ht="20.25" hidden="1" x14ac:dyDescent="0.25">
      <c r="A831" s="121">
        <v>29</v>
      </c>
      <c r="B831" s="122" t="s">
        <v>110</v>
      </c>
      <c r="C831" s="123">
        <v>307</v>
      </c>
      <c r="D831" s="124">
        <v>43228</v>
      </c>
      <c r="E831" s="125">
        <v>74.3</v>
      </c>
      <c r="F831" s="126">
        <v>2</v>
      </c>
      <c r="G831" s="125">
        <v>74.3</v>
      </c>
      <c r="H831" s="126">
        <v>2</v>
      </c>
      <c r="I831" s="84" t="s">
        <v>1167</v>
      </c>
      <c r="J831" s="84" t="s">
        <v>1168</v>
      </c>
      <c r="K831" s="127">
        <v>2</v>
      </c>
      <c r="L831" s="127">
        <v>2</v>
      </c>
      <c r="M831" s="127">
        <v>2</v>
      </c>
      <c r="N831" s="127">
        <v>0</v>
      </c>
      <c r="O831" s="127">
        <v>2</v>
      </c>
      <c r="P831" s="128">
        <v>74.3</v>
      </c>
      <c r="Q831" s="128">
        <v>74.3</v>
      </c>
      <c r="R831" s="129"/>
      <c r="S831" s="151"/>
    </row>
    <row r="832" spans="1:19" ht="20.25" hidden="1" x14ac:dyDescent="0.25">
      <c r="A832" s="121">
        <v>30</v>
      </c>
      <c r="B832" s="122" t="s">
        <v>111</v>
      </c>
      <c r="C832" s="123" t="s">
        <v>80</v>
      </c>
      <c r="D832" s="124">
        <v>43230</v>
      </c>
      <c r="E832" s="125">
        <v>91.5</v>
      </c>
      <c r="F832" s="126">
        <v>7</v>
      </c>
      <c r="G832" s="125">
        <v>91.5</v>
      </c>
      <c r="H832" s="126">
        <v>7</v>
      </c>
      <c r="I832" s="84" t="s">
        <v>1167</v>
      </c>
      <c r="J832" s="84" t="s">
        <v>1168</v>
      </c>
      <c r="K832" s="127">
        <v>7</v>
      </c>
      <c r="L832" s="127">
        <v>7</v>
      </c>
      <c r="M832" s="127">
        <v>3</v>
      </c>
      <c r="N832" s="127">
        <v>1</v>
      </c>
      <c r="O832" s="127">
        <v>2</v>
      </c>
      <c r="P832" s="128">
        <v>91.5</v>
      </c>
      <c r="Q832" s="128">
        <v>91.5</v>
      </c>
      <c r="R832" s="129"/>
      <c r="S832" s="151"/>
    </row>
    <row r="833" spans="1:19" s="116" customFormat="1" ht="20.25" hidden="1" customHeight="1" x14ac:dyDescent="0.25">
      <c r="A833" s="209" t="s">
        <v>1189</v>
      </c>
      <c r="B833" s="209"/>
      <c r="C833" s="117"/>
      <c r="D833" s="117"/>
      <c r="E833" s="131">
        <f>SUM(E834:E842)</f>
        <v>3862.8</v>
      </c>
      <c r="F833" s="132">
        <f t="shared" ref="F833:S833" si="91">SUM(F834:F842)</f>
        <v>189</v>
      </c>
      <c r="G833" s="118">
        <f t="shared" si="91"/>
        <v>3862.8</v>
      </c>
      <c r="H833" s="113">
        <f t="shared" si="91"/>
        <v>189</v>
      </c>
      <c r="I833" s="113"/>
      <c r="J833" s="113"/>
      <c r="K833" s="114">
        <f t="shared" ref="K833:P833" si="92">SUM(K834:K842)</f>
        <v>189</v>
      </c>
      <c r="L833" s="114">
        <f t="shared" si="92"/>
        <v>189</v>
      </c>
      <c r="M833" s="115">
        <v>88</v>
      </c>
      <c r="N833" s="115">
        <v>53</v>
      </c>
      <c r="O833" s="115">
        <v>35</v>
      </c>
      <c r="P833" s="107">
        <f t="shared" si="92"/>
        <v>3862.8</v>
      </c>
      <c r="Q833" s="107">
        <f t="shared" si="91"/>
        <v>3862.8</v>
      </c>
      <c r="R833" s="119">
        <f t="shared" si="91"/>
        <v>0</v>
      </c>
      <c r="S833" s="150">
        <f t="shared" si="91"/>
        <v>0</v>
      </c>
    </row>
    <row r="834" spans="1:19" ht="20.25" hidden="1" x14ac:dyDescent="0.25">
      <c r="A834" s="121">
        <v>1</v>
      </c>
      <c r="B834" s="122" t="s">
        <v>157</v>
      </c>
      <c r="C834" s="123">
        <v>1462</v>
      </c>
      <c r="D834" s="124">
        <v>43227</v>
      </c>
      <c r="E834" s="125">
        <v>230.8</v>
      </c>
      <c r="F834" s="126">
        <v>16</v>
      </c>
      <c r="G834" s="125">
        <v>230.8</v>
      </c>
      <c r="H834" s="126">
        <v>16</v>
      </c>
      <c r="I834" s="84" t="s">
        <v>1167</v>
      </c>
      <c r="J834" s="84" t="s">
        <v>1168</v>
      </c>
      <c r="K834" s="127">
        <v>16</v>
      </c>
      <c r="L834" s="127">
        <v>16</v>
      </c>
      <c r="M834" s="127">
        <v>6</v>
      </c>
      <c r="N834" s="127">
        <v>2</v>
      </c>
      <c r="O834" s="127">
        <v>4</v>
      </c>
      <c r="P834" s="128">
        <v>230.8</v>
      </c>
      <c r="Q834" s="128">
        <v>230.8</v>
      </c>
      <c r="R834" s="129"/>
      <c r="S834" s="151"/>
    </row>
    <row r="835" spans="1:19" ht="20.25" hidden="1" x14ac:dyDescent="0.25">
      <c r="A835" s="121">
        <v>2</v>
      </c>
      <c r="B835" s="122" t="s">
        <v>158</v>
      </c>
      <c r="C835" s="123">
        <v>1464</v>
      </c>
      <c r="D835" s="124">
        <v>43227</v>
      </c>
      <c r="E835" s="125">
        <v>393.6</v>
      </c>
      <c r="F835" s="126">
        <v>24</v>
      </c>
      <c r="G835" s="125">
        <v>393.6</v>
      </c>
      <c r="H835" s="126">
        <v>24</v>
      </c>
      <c r="I835" s="84" t="s">
        <v>1167</v>
      </c>
      <c r="J835" s="84" t="s">
        <v>1168</v>
      </c>
      <c r="K835" s="127">
        <v>24</v>
      </c>
      <c r="L835" s="127">
        <v>24</v>
      </c>
      <c r="M835" s="127">
        <v>10</v>
      </c>
      <c r="N835" s="127">
        <v>7</v>
      </c>
      <c r="O835" s="127">
        <v>3</v>
      </c>
      <c r="P835" s="128">
        <v>393.6</v>
      </c>
      <c r="Q835" s="128">
        <v>393.6</v>
      </c>
      <c r="R835" s="129"/>
      <c r="S835" s="151"/>
    </row>
    <row r="836" spans="1:19" ht="20.25" hidden="1" x14ac:dyDescent="0.25">
      <c r="A836" s="121">
        <v>3</v>
      </c>
      <c r="B836" s="122" t="s">
        <v>159</v>
      </c>
      <c r="C836" s="123">
        <v>1463</v>
      </c>
      <c r="D836" s="124">
        <v>43227</v>
      </c>
      <c r="E836" s="125">
        <v>599.6</v>
      </c>
      <c r="F836" s="126">
        <v>29</v>
      </c>
      <c r="G836" s="125">
        <v>599.6</v>
      </c>
      <c r="H836" s="126">
        <v>29</v>
      </c>
      <c r="I836" s="84" t="s">
        <v>1167</v>
      </c>
      <c r="J836" s="84" t="s">
        <v>1168</v>
      </c>
      <c r="K836" s="127">
        <v>29</v>
      </c>
      <c r="L836" s="127">
        <v>29</v>
      </c>
      <c r="M836" s="127">
        <v>12</v>
      </c>
      <c r="N836" s="127">
        <v>8</v>
      </c>
      <c r="O836" s="127">
        <v>4</v>
      </c>
      <c r="P836" s="128">
        <v>599.6</v>
      </c>
      <c r="Q836" s="128">
        <v>599.6</v>
      </c>
      <c r="R836" s="129"/>
      <c r="S836" s="151"/>
    </row>
    <row r="837" spans="1:19" ht="20.25" hidden="1" x14ac:dyDescent="0.25">
      <c r="A837" s="121">
        <v>4</v>
      </c>
      <c r="B837" s="122" t="s">
        <v>160</v>
      </c>
      <c r="C837" s="123">
        <v>610</v>
      </c>
      <c r="D837" s="124">
        <v>43159</v>
      </c>
      <c r="E837" s="125">
        <v>400.3</v>
      </c>
      <c r="F837" s="126">
        <v>12</v>
      </c>
      <c r="G837" s="125">
        <v>400.3</v>
      </c>
      <c r="H837" s="126">
        <v>12</v>
      </c>
      <c r="I837" s="84" t="s">
        <v>1167</v>
      </c>
      <c r="J837" s="84" t="s">
        <v>1168</v>
      </c>
      <c r="K837" s="127">
        <v>12</v>
      </c>
      <c r="L837" s="127">
        <v>12</v>
      </c>
      <c r="M837" s="127">
        <v>10</v>
      </c>
      <c r="N837" s="127">
        <v>6</v>
      </c>
      <c r="O837" s="127">
        <v>4</v>
      </c>
      <c r="P837" s="128">
        <v>400.3</v>
      </c>
      <c r="Q837" s="128">
        <v>400.3</v>
      </c>
      <c r="R837" s="129"/>
      <c r="S837" s="151"/>
    </row>
    <row r="838" spans="1:19" ht="20.25" hidden="1" x14ac:dyDescent="0.25">
      <c r="A838" s="121">
        <v>5</v>
      </c>
      <c r="B838" s="122" t="s">
        <v>161</v>
      </c>
      <c r="C838" s="123">
        <v>1465</v>
      </c>
      <c r="D838" s="124">
        <v>43227</v>
      </c>
      <c r="E838" s="125">
        <v>358.6</v>
      </c>
      <c r="F838" s="126">
        <v>16</v>
      </c>
      <c r="G838" s="125">
        <v>358.6</v>
      </c>
      <c r="H838" s="126">
        <v>16</v>
      </c>
      <c r="I838" s="84" t="s">
        <v>1167</v>
      </c>
      <c r="J838" s="84" t="s">
        <v>1168</v>
      </c>
      <c r="K838" s="127">
        <v>16</v>
      </c>
      <c r="L838" s="127">
        <v>16</v>
      </c>
      <c r="M838" s="127">
        <v>9</v>
      </c>
      <c r="N838" s="127">
        <v>6</v>
      </c>
      <c r="O838" s="127">
        <v>3</v>
      </c>
      <c r="P838" s="128">
        <v>358.6</v>
      </c>
      <c r="Q838" s="128">
        <v>358.6</v>
      </c>
      <c r="R838" s="129"/>
      <c r="S838" s="151"/>
    </row>
    <row r="839" spans="1:19" ht="20.25" hidden="1" x14ac:dyDescent="0.25">
      <c r="A839" s="121">
        <v>6</v>
      </c>
      <c r="B839" s="122" t="s">
        <v>162</v>
      </c>
      <c r="C839" s="123">
        <v>1467</v>
      </c>
      <c r="D839" s="124">
        <v>43227</v>
      </c>
      <c r="E839" s="125">
        <v>430.2</v>
      </c>
      <c r="F839" s="126">
        <v>20</v>
      </c>
      <c r="G839" s="125">
        <v>430.2</v>
      </c>
      <c r="H839" s="126">
        <v>20</v>
      </c>
      <c r="I839" s="84" t="s">
        <v>1167</v>
      </c>
      <c r="J839" s="84" t="s">
        <v>1168</v>
      </c>
      <c r="K839" s="127">
        <v>20</v>
      </c>
      <c r="L839" s="127">
        <v>20</v>
      </c>
      <c r="M839" s="127">
        <v>11</v>
      </c>
      <c r="N839" s="127">
        <v>5</v>
      </c>
      <c r="O839" s="127">
        <v>6</v>
      </c>
      <c r="P839" s="128">
        <v>430.2</v>
      </c>
      <c r="Q839" s="128">
        <v>430.2</v>
      </c>
      <c r="R839" s="129"/>
      <c r="S839" s="151"/>
    </row>
    <row r="840" spans="1:19" ht="20.25" hidden="1" x14ac:dyDescent="0.25">
      <c r="A840" s="121">
        <v>7</v>
      </c>
      <c r="B840" s="122" t="s">
        <v>163</v>
      </c>
      <c r="C840" s="123">
        <v>1466</v>
      </c>
      <c r="D840" s="124">
        <v>43227</v>
      </c>
      <c r="E840" s="125">
        <v>245.9</v>
      </c>
      <c r="F840" s="126">
        <v>13</v>
      </c>
      <c r="G840" s="125">
        <v>245.9</v>
      </c>
      <c r="H840" s="126">
        <v>13</v>
      </c>
      <c r="I840" s="84" t="s">
        <v>1167</v>
      </c>
      <c r="J840" s="84" t="s">
        <v>1168</v>
      </c>
      <c r="K840" s="127">
        <v>13</v>
      </c>
      <c r="L840" s="127">
        <v>13</v>
      </c>
      <c r="M840" s="127">
        <v>6</v>
      </c>
      <c r="N840" s="127">
        <v>5</v>
      </c>
      <c r="O840" s="127">
        <v>1</v>
      </c>
      <c r="P840" s="128">
        <v>245.9</v>
      </c>
      <c r="Q840" s="128">
        <v>245.9</v>
      </c>
      <c r="R840" s="129"/>
      <c r="S840" s="151"/>
    </row>
    <row r="841" spans="1:19" ht="20.25" hidden="1" x14ac:dyDescent="0.25">
      <c r="A841" s="121">
        <v>8</v>
      </c>
      <c r="B841" s="122" t="s">
        <v>164</v>
      </c>
      <c r="C841" s="123">
        <v>1468</v>
      </c>
      <c r="D841" s="124">
        <v>43227</v>
      </c>
      <c r="E841" s="125">
        <v>602</v>
      </c>
      <c r="F841" s="126">
        <v>32</v>
      </c>
      <c r="G841" s="125">
        <v>602</v>
      </c>
      <c r="H841" s="126">
        <v>32</v>
      </c>
      <c r="I841" s="84" t="s">
        <v>1167</v>
      </c>
      <c r="J841" s="84" t="s">
        <v>1168</v>
      </c>
      <c r="K841" s="127">
        <v>32</v>
      </c>
      <c r="L841" s="127">
        <v>32</v>
      </c>
      <c r="M841" s="127">
        <v>12</v>
      </c>
      <c r="N841" s="127">
        <v>6</v>
      </c>
      <c r="O841" s="127">
        <v>6</v>
      </c>
      <c r="P841" s="128">
        <v>602</v>
      </c>
      <c r="Q841" s="128">
        <v>602</v>
      </c>
      <c r="R841" s="129"/>
      <c r="S841" s="151"/>
    </row>
    <row r="842" spans="1:19" ht="20.25" hidden="1" x14ac:dyDescent="0.25">
      <c r="A842" s="121">
        <v>9</v>
      </c>
      <c r="B842" s="122" t="s">
        <v>165</v>
      </c>
      <c r="C842" s="123">
        <v>1469</v>
      </c>
      <c r="D842" s="124">
        <v>43227</v>
      </c>
      <c r="E842" s="125">
        <v>601.79999999999995</v>
      </c>
      <c r="F842" s="126">
        <v>27</v>
      </c>
      <c r="G842" s="125">
        <v>601.79999999999995</v>
      </c>
      <c r="H842" s="126">
        <v>27</v>
      </c>
      <c r="I842" s="84" t="s">
        <v>1167</v>
      </c>
      <c r="J842" s="84" t="s">
        <v>1168</v>
      </c>
      <c r="K842" s="127">
        <v>27</v>
      </c>
      <c r="L842" s="127">
        <v>27</v>
      </c>
      <c r="M842" s="127">
        <v>12</v>
      </c>
      <c r="N842" s="127">
        <v>8</v>
      </c>
      <c r="O842" s="127">
        <v>4</v>
      </c>
      <c r="P842" s="128">
        <v>601.79999999999995</v>
      </c>
      <c r="Q842" s="128">
        <v>601.79999999999995</v>
      </c>
      <c r="R842" s="129"/>
      <c r="S842" s="151"/>
    </row>
    <row r="843" spans="1:19" s="116" customFormat="1" ht="20.25" hidden="1" customHeight="1" x14ac:dyDescent="0.25">
      <c r="A843" s="209" t="s">
        <v>1192</v>
      </c>
      <c r="B843" s="209"/>
      <c r="C843" s="117"/>
      <c r="D843" s="117"/>
      <c r="E843" s="131">
        <f>SUM(E844:E897)</f>
        <v>10408.799999999999</v>
      </c>
      <c r="F843" s="132">
        <f t="shared" ref="F843:S843" si="93">SUM(F844:F897)</f>
        <v>677</v>
      </c>
      <c r="G843" s="118">
        <f t="shared" si="93"/>
        <v>10931.1</v>
      </c>
      <c r="H843" s="113">
        <f t="shared" si="93"/>
        <v>735</v>
      </c>
      <c r="I843" s="113"/>
      <c r="J843" s="113"/>
      <c r="K843" s="114">
        <f t="shared" ref="K843:P843" si="94">SUM(K844:K897)</f>
        <v>735</v>
      </c>
      <c r="L843" s="114">
        <f t="shared" si="94"/>
        <v>735</v>
      </c>
      <c r="M843" s="115">
        <f>SUM(M844:M897)</f>
        <v>285</v>
      </c>
      <c r="N843" s="115">
        <f t="shared" ref="N843:O843" si="95">SUM(N844:N897)</f>
        <v>122</v>
      </c>
      <c r="O843" s="115">
        <f t="shared" si="95"/>
        <v>163</v>
      </c>
      <c r="P843" s="107">
        <f t="shared" si="94"/>
        <v>10931.1</v>
      </c>
      <c r="Q843" s="107">
        <f t="shared" si="93"/>
        <v>10931.1</v>
      </c>
      <c r="R843" s="119">
        <f t="shared" si="93"/>
        <v>0</v>
      </c>
      <c r="S843" s="150">
        <f t="shared" si="93"/>
        <v>0</v>
      </c>
    </row>
    <row r="844" spans="1:19" ht="20.25" hidden="1" x14ac:dyDescent="0.25">
      <c r="A844" s="121">
        <v>1</v>
      </c>
      <c r="B844" s="122" t="s">
        <v>258</v>
      </c>
      <c r="C844" s="123" t="s">
        <v>259</v>
      </c>
      <c r="D844" s="124">
        <v>44530</v>
      </c>
      <c r="E844" s="125">
        <v>236</v>
      </c>
      <c r="F844" s="126">
        <v>11</v>
      </c>
      <c r="G844" s="125">
        <v>236</v>
      </c>
      <c r="H844" s="126">
        <v>11</v>
      </c>
      <c r="I844" s="84" t="s">
        <v>1167</v>
      </c>
      <c r="J844" s="84" t="s">
        <v>1168</v>
      </c>
      <c r="K844" s="127">
        <v>11</v>
      </c>
      <c r="L844" s="127">
        <v>11</v>
      </c>
      <c r="M844" s="127">
        <v>5</v>
      </c>
      <c r="N844" s="127">
        <v>5</v>
      </c>
      <c r="O844" s="127">
        <v>0</v>
      </c>
      <c r="P844" s="128">
        <v>236</v>
      </c>
      <c r="Q844" s="128">
        <v>236</v>
      </c>
      <c r="R844" s="129"/>
      <c r="S844" s="151"/>
    </row>
    <row r="845" spans="1:19" ht="20.25" hidden="1" x14ac:dyDescent="0.25">
      <c r="A845" s="121">
        <v>2</v>
      </c>
      <c r="B845" s="122" t="s">
        <v>260</v>
      </c>
      <c r="C845" s="123" t="s">
        <v>261</v>
      </c>
      <c r="D845" s="124">
        <v>43668</v>
      </c>
      <c r="E845" s="125">
        <v>71.099999999999994</v>
      </c>
      <c r="F845" s="126">
        <v>6</v>
      </c>
      <c r="G845" s="125">
        <v>139.5</v>
      </c>
      <c r="H845" s="126">
        <v>15</v>
      </c>
      <c r="I845" s="84" t="s">
        <v>1167</v>
      </c>
      <c r="J845" s="84" t="s">
        <v>1168</v>
      </c>
      <c r="K845" s="127">
        <v>15</v>
      </c>
      <c r="L845" s="127">
        <v>15</v>
      </c>
      <c r="M845" s="127">
        <v>5</v>
      </c>
      <c r="N845" s="127">
        <v>0</v>
      </c>
      <c r="O845" s="127">
        <v>5</v>
      </c>
      <c r="P845" s="128">
        <v>139.5</v>
      </c>
      <c r="Q845" s="128">
        <v>139.5</v>
      </c>
      <c r="R845" s="129"/>
      <c r="S845" s="151"/>
    </row>
    <row r="846" spans="1:19" ht="20.25" hidden="1" x14ac:dyDescent="0.25">
      <c r="A846" s="121">
        <v>3</v>
      </c>
      <c r="B846" s="122" t="s">
        <v>262</v>
      </c>
      <c r="C846" s="123" t="s">
        <v>263</v>
      </c>
      <c r="D846" s="124">
        <v>43928</v>
      </c>
      <c r="E846" s="125">
        <v>335.6</v>
      </c>
      <c r="F846" s="126">
        <v>21</v>
      </c>
      <c r="G846" s="125">
        <v>335.6</v>
      </c>
      <c r="H846" s="126">
        <v>21</v>
      </c>
      <c r="I846" s="84" t="s">
        <v>1167</v>
      </c>
      <c r="J846" s="84" t="s">
        <v>1168</v>
      </c>
      <c r="K846" s="127">
        <v>21</v>
      </c>
      <c r="L846" s="127">
        <v>21</v>
      </c>
      <c r="M846" s="127">
        <v>7</v>
      </c>
      <c r="N846" s="127">
        <v>4</v>
      </c>
      <c r="O846" s="127">
        <v>3</v>
      </c>
      <c r="P846" s="128">
        <v>335.6</v>
      </c>
      <c r="Q846" s="128">
        <v>335.6</v>
      </c>
      <c r="R846" s="129"/>
      <c r="S846" s="151"/>
    </row>
    <row r="847" spans="1:19" ht="20.25" hidden="1" x14ac:dyDescent="0.25">
      <c r="A847" s="121">
        <v>4</v>
      </c>
      <c r="B847" s="122" t="s">
        <v>267</v>
      </c>
      <c r="C847" s="123">
        <v>253</v>
      </c>
      <c r="D847" s="124">
        <v>44427</v>
      </c>
      <c r="E847" s="125">
        <v>275.3</v>
      </c>
      <c r="F847" s="126">
        <v>19</v>
      </c>
      <c r="G847" s="125">
        <v>275.3</v>
      </c>
      <c r="H847" s="126">
        <v>19</v>
      </c>
      <c r="I847" s="84" t="s">
        <v>1167</v>
      </c>
      <c r="J847" s="84" t="s">
        <v>1168</v>
      </c>
      <c r="K847" s="127">
        <v>19</v>
      </c>
      <c r="L847" s="127">
        <v>19</v>
      </c>
      <c r="M847" s="127">
        <v>6</v>
      </c>
      <c r="N847" s="127">
        <v>3</v>
      </c>
      <c r="O847" s="127">
        <v>3</v>
      </c>
      <c r="P847" s="128">
        <v>275.3</v>
      </c>
      <c r="Q847" s="128">
        <v>275.3</v>
      </c>
      <c r="R847" s="129"/>
      <c r="S847" s="151"/>
    </row>
    <row r="848" spans="1:19" ht="20.25" hidden="1" x14ac:dyDescent="0.25">
      <c r="A848" s="121">
        <v>5</v>
      </c>
      <c r="B848" s="122" t="s">
        <v>268</v>
      </c>
      <c r="C848" s="123" t="s">
        <v>269</v>
      </c>
      <c r="D848" s="124">
        <v>44214</v>
      </c>
      <c r="E848" s="125">
        <v>359.8</v>
      </c>
      <c r="F848" s="126">
        <v>21</v>
      </c>
      <c r="G848" s="125">
        <v>359.8</v>
      </c>
      <c r="H848" s="126">
        <v>21</v>
      </c>
      <c r="I848" s="84" t="s">
        <v>1167</v>
      </c>
      <c r="J848" s="84" t="s">
        <v>1168</v>
      </c>
      <c r="K848" s="127">
        <v>21</v>
      </c>
      <c r="L848" s="127">
        <v>21</v>
      </c>
      <c r="M848" s="127">
        <v>8</v>
      </c>
      <c r="N848" s="127">
        <v>2</v>
      </c>
      <c r="O848" s="127">
        <v>6</v>
      </c>
      <c r="P848" s="128">
        <v>359.8</v>
      </c>
      <c r="Q848" s="128">
        <v>359.8</v>
      </c>
      <c r="R848" s="129"/>
      <c r="S848" s="151"/>
    </row>
    <row r="849" spans="1:19" ht="20.25" hidden="1" x14ac:dyDescent="0.25">
      <c r="A849" s="121">
        <v>6</v>
      </c>
      <c r="B849" s="122" t="s">
        <v>270</v>
      </c>
      <c r="C849" s="123" t="s">
        <v>269</v>
      </c>
      <c r="D849" s="124">
        <v>44214</v>
      </c>
      <c r="E849" s="125">
        <v>364.7</v>
      </c>
      <c r="F849" s="126">
        <v>28</v>
      </c>
      <c r="G849" s="125">
        <v>364.7</v>
      </c>
      <c r="H849" s="126">
        <v>28</v>
      </c>
      <c r="I849" s="84" t="s">
        <v>1167</v>
      </c>
      <c r="J849" s="84" t="s">
        <v>1168</v>
      </c>
      <c r="K849" s="127">
        <v>28</v>
      </c>
      <c r="L849" s="127">
        <v>28</v>
      </c>
      <c r="M849" s="127">
        <v>12</v>
      </c>
      <c r="N849" s="127">
        <v>5</v>
      </c>
      <c r="O849" s="127">
        <v>7</v>
      </c>
      <c r="P849" s="128">
        <v>364.7</v>
      </c>
      <c r="Q849" s="128">
        <v>364.7</v>
      </c>
      <c r="R849" s="129"/>
      <c r="S849" s="151"/>
    </row>
    <row r="850" spans="1:19" ht="20.25" hidden="1" x14ac:dyDescent="0.25">
      <c r="A850" s="121">
        <v>7</v>
      </c>
      <c r="B850" s="122" t="s">
        <v>271</v>
      </c>
      <c r="C850" s="123" t="s">
        <v>272</v>
      </c>
      <c r="D850" s="124">
        <v>43463</v>
      </c>
      <c r="E850" s="125">
        <v>55</v>
      </c>
      <c r="F850" s="126">
        <v>11</v>
      </c>
      <c r="G850" s="125">
        <v>72.099999999999994</v>
      </c>
      <c r="H850" s="126">
        <v>15</v>
      </c>
      <c r="I850" s="84" t="s">
        <v>1167</v>
      </c>
      <c r="J850" s="84" t="s">
        <v>1168</v>
      </c>
      <c r="K850" s="127">
        <v>15</v>
      </c>
      <c r="L850" s="127">
        <v>15</v>
      </c>
      <c r="M850" s="127">
        <v>4</v>
      </c>
      <c r="N850" s="127">
        <v>1</v>
      </c>
      <c r="O850" s="127">
        <v>3</v>
      </c>
      <c r="P850" s="128">
        <v>72.099999999999994</v>
      </c>
      <c r="Q850" s="128">
        <v>72.099999999999994</v>
      </c>
      <c r="R850" s="129"/>
      <c r="S850" s="151"/>
    </row>
    <row r="851" spans="1:19" ht="20.25" hidden="1" x14ac:dyDescent="0.25">
      <c r="A851" s="121">
        <v>8</v>
      </c>
      <c r="B851" s="122" t="s">
        <v>274</v>
      </c>
      <c r="C851" s="123">
        <v>253</v>
      </c>
      <c r="D851" s="124">
        <v>44427</v>
      </c>
      <c r="E851" s="125">
        <v>578.1</v>
      </c>
      <c r="F851" s="126">
        <v>30</v>
      </c>
      <c r="G851" s="125">
        <v>578.1</v>
      </c>
      <c r="H851" s="126">
        <v>30</v>
      </c>
      <c r="I851" s="84" t="s">
        <v>1167</v>
      </c>
      <c r="J851" s="84" t="s">
        <v>1168</v>
      </c>
      <c r="K851" s="127">
        <v>30</v>
      </c>
      <c r="L851" s="127">
        <v>30</v>
      </c>
      <c r="M851" s="127">
        <v>8</v>
      </c>
      <c r="N851" s="127">
        <v>1</v>
      </c>
      <c r="O851" s="127">
        <v>7</v>
      </c>
      <c r="P851" s="128">
        <v>578.1</v>
      </c>
      <c r="Q851" s="128">
        <v>578.1</v>
      </c>
      <c r="R851" s="129"/>
      <c r="S851" s="151"/>
    </row>
    <row r="852" spans="1:19" ht="20.25" hidden="1" x14ac:dyDescent="0.25">
      <c r="A852" s="121">
        <v>9</v>
      </c>
      <c r="B852" s="122" t="s">
        <v>275</v>
      </c>
      <c r="C852" s="123">
        <v>253</v>
      </c>
      <c r="D852" s="124">
        <v>44427</v>
      </c>
      <c r="E852" s="125">
        <v>231.9</v>
      </c>
      <c r="F852" s="126">
        <v>23</v>
      </c>
      <c r="G852" s="125">
        <v>231.9</v>
      </c>
      <c r="H852" s="126">
        <v>23</v>
      </c>
      <c r="I852" s="84" t="s">
        <v>1167</v>
      </c>
      <c r="J852" s="84" t="s">
        <v>1168</v>
      </c>
      <c r="K852" s="127">
        <v>23</v>
      </c>
      <c r="L852" s="127">
        <v>23</v>
      </c>
      <c r="M852" s="127">
        <v>17</v>
      </c>
      <c r="N852" s="127">
        <v>2</v>
      </c>
      <c r="O852" s="127">
        <v>15</v>
      </c>
      <c r="P852" s="128">
        <v>231.9</v>
      </c>
      <c r="Q852" s="128">
        <v>231.9</v>
      </c>
      <c r="R852" s="129"/>
      <c r="S852" s="151"/>
    </row>
    <row r="853" spans="1:19" ht="20.25" hidden="1" x14ac:dyDescent="0.25">
      <c r="A853" s="121">
        <v>10</v>
      </c>
      <c r="B853" s="122" t="s">
        <v>276</v>
      </c>
      <c r="C853" s="123" t="s">
        <v>263</v>
      </c>
      <c r="D853" s="124">
        <v>43928</v>
      </c>
      <c r="E853" s="125">
        <v>59.8</v>
      </c>
      <c r="F853" s="126">
        <v>2</v>
      </c>
      <c r="G853" s="125">
        <v>129</v>
      </c>
      <c r="H853" s="126">
        <v>7</v>
      </c>
      <c r="I853" s="84" t="s">
        <v>1167</v>
      </c>
      <c r="J853" s="84" t="s">
        <v>1168</v>
      </c>
      <c r="K853" s="127">
        <v>7</v>
      </c>
      <c r="L853" s="127">
        <v>7</v>
      </c>
      <c r="M853" s="127">
        <v>5</v>
      </c>
      <c r="N853" s="127">
        <v>3</v>
      </c>
      <c r="O853" s="127">
        <v>2</v>
      </c>
      <c r="P853" s="128">
        <v>129</v>
      </c>
      <c r="Q853" s="128">
        <v>129</v>
      </c>
      <c r="R853" s="129"/>
      <c r="S853" s="151"/>
    </row>
    <row r="854" spans="1:19" ht="20.25" hidden="1" x14ac:dyDescent="0.25">
      <c r="A854" s="121">
        <v>11</v>
      </c>
      <c r="B854" s="122" t="s">
        <v>279</v>
      </c>
      <c r="C854" s="123" t="s">
        <v>280</v>
      </c>
      <c r="D854" s="124">
        <v>44147</v>
      </c>
      <c r="E854" s="125">
        <v>196</v>
      </c>
      <c r="F854" s="126">
        <v>8</v>
      </c>
      <c r="G854" s="125">
        <v>196</v>
      </c>
      <c r="H854" s="126">
        <v>8</v>
      </c>
      <c r="I854" s="84" t="s">
        <v>1167</v>
      </c>
      <c r="J854" s="84" t="s">
        <v>1168</v>
      </c>
      <c r="K854" s="127">
        <v>8</v>
      </c>
      <c r="L854" s="127">
        <v>8</v>
      </c>
      <c r="M854" s="127">
        <v>4</v>
      </c>
      <c r="N854" s="127">
        <v>0</v>
      </c>
      <c r="O854" s="127">
        <v>4</v>
      </c>
      <c r="P854" s="128">
        <v>196</v>
      </c>
      <c r="Q854" s="128">
        <v>196</v>
      </c>
      <c r="R854" s="129"/>
      <c r="S854" s="151"/>
    </row>
    <row r="855" spans="1:19" ht="20.25" hidden="1" x14ac:dyDescent="0.25">
      <c r="A855" s="121">
        <v>12</v>
      </c>
      <c r="B855" s="122" t="s">
        <v>281</v>
      </c>
      <c r="C855" s="123" t="s">
        <v>282</v>
      </c>
      <c r="D855" s="124">
        <v>44214</v>
      </c>
      <c r="E855" s="125">
        <v>255.4</v>
      </c>
      <c r="F855" s="126">
        <v>9</v>
      </c>
      <c r="G855" s="125">
        <v>255.4</v>
      </c>
      <c r="H855" s="126">
        <v>9</v>
      </c>
      <c r="I855" s="84" t="s">
        <v>1167</v>
      </c>
      <c r="J855" s="84" t="s">
        <v>1168</v>
      </c>
      <c r="K855" s="127">
        <v>9</v>
      </c>
      <c r="L855" s="127">
        <v>9</v>
      </c>
      <c r="M855" s="127">
        <v>6</v>
      </c>
      <c r="N855" s="127">
        <v>4</v>
      </c>
      <c r="O855" s="127">
        <v>2</v>
      </c>
      <c r="P855" s="128">
        <v>255.4</v>
      </c>
      <c r="Q855" s="128">
        <v>255.4</v>
      </c>
      <c r="R855" s="129"/>
      <c r="S855" s="151"/>
    </row>
    <row r="856" spans="1:19" ht="20.25" hidden="1" x14ac:dyDescent="0.25">
      <c r="A856" s="121">
        <v>13</v>
      </c>
      <c r="B856" s="122" t="s">
        <v>283</v>
      </c>
      <c r="C856" s="123" t="s">
        <v>280</v>
      </c>
      <c r="D856" s="124">
        <v>44177</v>
      </c>
      <c r="E856" s="125">
        <v>184.1</v>
      </c>
      <c r="F856" s="126">
        <v>16</v>
      </c>
      <c r="G856" s="125">
        <v>184.1</v>
      </c>
      <c r="H856" s="126">
        <v>16</v>
      </c>
      <c r="I856" s="84" t="s">
        <v>1167</v>
      </c>
      <c r="J856" s="84" t="s">
        <v>1168</v>
      </c>
      <c r="K856" s="127">
        <v>16</v>
      </c>
      <c r="L856" s="127">
        <v>16</v>
      </c>
      <c r="M856" s="127">
        <v>5</v>
      </c>
      <c r="N856" s="127">
        <v>3</v>
      </c>
      <c r="O856" s="127">
        <v>2</v>
      </c>
      <c r="P856" s="128">
        <v>184.1</v>
      </c>
      <c r="Q856" s="128">
        <v>184.1</v>
      </c>
      <c r="R856" s="129"/>
      <c r="S856" s="151"/>
    </row>
    <row r="857" spans="1:19" ht="20.25" hidden="1" x14ac:dyDescent="0.25">
      <c r="A857" s="121">
        <v>14</v>
      </c>
      <c r="B857" s="122" t="s">
        <v>284</v>
      </c>
      <c r="C857" s="123" t="s">
        <v>282</v>
      </c>
      <c r="D857" s="124">
        <v>44214</v>
      </c>
      <c r="E857" s="125">
        <v>174.1</v>
      </c>
      <c r="F857" s="126">
        <v>11</v>
      </c>
      <c r="G857" s="125">
        <v>174.1</v>
      </c>
      <c r="H857" s="126">
        <v>11</v>
      </c>
      <c r="I857" s="84" t="s">
        <v>1167</v>
      </c>
      <c r="J857" s="84" t="s">
        <v>1168</v>
      </c>
      <c r="K857" s="127">
        <v>11</v>
      </c>
      <c r="L857" s="127">
        <v>11</v>
      </c>
      <c r="M857" s="127">
        <v>6</v>
      </c>
      <c r="N857" s="127">
        <v>4</v>
      </c>
      <c r="O857" s="127">
        <v>2</v>
      </c>
      <c r="P857" s="128">
        <v>174.1</v>
      </c>
      <c r="Q857" s="128">
        <v>174.1</v>
      </c>
      <c r="R857" s="129"/>
      <c r="S857" s="151"/>
    </row>
    <row r="858" spans="1:19" ht="20.25" hidden="1" x14ac:dyDescent="0.25">
      <c r="A858" s="121">
        <v>15</v>
      </c>
      <c r="B858" s="122" t="s">
        <v>285</v>
      </c>
      <c r="C858" s="123" t="s">
        <v>286</v>
      </c>
      <c r="D858" s="124">
        <v>44214</v>
      </c>
      <c r="E858" s="125">
        <v>315.39999999999998</v>
      </c>
      <c r="F858" s="126">
        <v>21</v>
      </c>
      <c r="G858" s="125">
        <v>315.39999999999998</v>
      </c>
      <c r="H858" s="126">
        <v>21</v>
      </c>
      <c r="I858" s="84" t="s">
        <v>1167</v>
      </c>
      <c r="J858" s="84" t="s">
        <v>1168</v>
      </c>
      <c r="K858" s="127">
        <v>21</v>
      </c>
      <c r="L858" s="127">
        <v>21</v>
      </c>
      <c r="M858" s="127">
        <v>10</v>
      </c>
      <c r="N858" s="127">
        <v>7</v>
      </c>
      <c r="O858" s="127">
        <v>3</v>
      </c>
      <c r="P858" s="128">
        <v>315.39999999999998</v>
      </c>
      <c r="Q858" s="128">
        <v>315.39999999999998</v>
      </c>
      <c r="R858" s="129"/>
      <c r="S858" s="151"/>
    </row>
    <row r="859" spans="1:19" ht="20.25" hidden="1" x14ac:dyDescent="0.25">
      <c r="A859" s="121">
        <v>16</v>
      </c>
      <c r="B859" s="122" t="s">
        <v>287</v>
      </c>
      <c r="C859" s="123" t="s">
        <v>288</v>
      </c>
      <c r="D859" s="124">
        <v>44147</v>
      </c>
      <c r="E859" s="125">
        <v>126.1</v>
      </c>
      <c r="F859" s="126">
        <v>8</v>
      </c>
      <c r="G859" s="125">
        <v>126.1</v>
      </c>
      <c r="H859" s="126">
        <v>8</v>
      </c>
      <c r="I859" s="84" t="s">
        <v>1167</v>
      </c>
      <c r="J859" s="84" t="s">
        <v>1168</v>
      </c>
      <c r="K859" s="127">
        <v>8</v>
      </c>
      <c r="L859" s="127">
        <v>8</v>
      </c>
      <c r="M859" s="127">
        <v>3</v>
      </c>
      <c r="N859" s="127">
        <v>1</v>
      </c>
      <c r="O859" s="127">
        <v>2</v>
      </c>
      <c r="P859" s="128">
        <v>126.1</v>
      </c>
      <c r="Q859" s="128">
        <v>126.1</v>
      </c>
      <c r="R859" s="129"/>
      <c r="S859" s="151"/>
    </row>
    <row r="860" spans="1:19" ht="20.25" hidden="1" x14ac:dyDescent="0.25">
      <c r="A860" s="121">
        <v>17</v>
      </c>
      <c r="B860" s="122" t="s">
        <v>289</v>
      </c>
      <c r="C860" s="123" t="s">
        <v>290</v>
      </c>
      <c r="D860" s="124">
        <v>44147</v>
      </c>
      <c r="E860" s="125">
        <v>187.9</v>
      </c>
      <c r="F860" s="126">
        <v>11</v>
      </c>
      <c r="G860" s="125">
        <v>187.9</v>
      </c>
      <c r="H860" s="126">
        <v>11</v>
      </c>
      <c r="I860" s="84" t="s">
        <v>1167</v>
      </c>
      <c r="J860" s="84" t="s">
        <v>1168</v>
      </c>
      <c r="K860" s="127">
        <v>11</v>
      </c>
      <c r="L860" s="127">
        <v>11</v>
      </c>
      <c r="M860" s="127">
        <v>5</v>
      </c>
      <c r="N860" s="127">
        <v>2</v>
      </c>
      <c r="O860" s="127">
        <v>3</v>
      </c>
      <c r="P860" s="128">
        <v>187.9</v>
      </c>
      <c r="Q860" s="128">
        <v>187.9</v>
      </c>
      <c r="R860" s="129"/>
      <c r="S860" s="151"/>
    </row>
    <row r="861" spans="1:19" ht="20.25" hidden="1" x14ac:dyDescent="0.25">
      <c r="A861" s="121">
        <v>18</v>
      </c>
      <c r="B861" s="122" t="s">
        <v>291</v>
      </c>
      <c r="C861" s="123" t="s">
        <v>292</v>
      </c>
      <c r="D861" s="124">
        <v>43405</v>
      </c>
      <c r="E861" s="125">
        <v>305.5</v>
      </c>
      <c r="F861" s="126">
        <v>15</v>
      </c>
      <c r="G861" s="125">
        <v>305.5</v>
      </c>
      <c r="H861" s="126">
        <v>15</v>
      </c>
      <c r="I861" s="84" t="s">
        <v>1167</v>
      </c>
      <c r="J861" s="84" t="s">
        <v>1168</v>
      </c>
      <c r="K861" s="127">
        <v>15</v>
      </c>
      <c r="L861" s="127">
        <v>15</v>
      </c>
      <c r="M861" s="127">
        <v>5</v>
      </c>
      <c r="N861" s="127">
        <v>0</v>
      </c>
      <c r="O861" s="127">
        <v>5</v>
      </c>
      <c r="P861" s="128">
        <v>305.5</v>
      </c>
      <c r="Q861" s="128">
        <v>305.5</v>
      </c>
      <c r="R861" s="129"/>
      <c r="S861" s="151"/>
    </row>
    <row r="862" spans="1:19" ht="20.25" hidden="1" x14ac:dyDescent="0.25">
      <c r="A862" s="121">
        <v>19</v>
      </c>
      <c r="B862" s="122" t="s">
        <v>293</v>
      </c>
      <c r="C862" s="123" t="s">
        <v>294</v>
      </c>
      <c r="D862" s="124">
        <v>43405</v>
      </c>
      <c r="E862" s="125">
        <v>0</v>
      </c>
      <c r="F862" s="126">
        <v>0</v>
      </c>
      <c r="G862" s="125">
        <v>88.5</v>
      </c>
      <c r="H862" s="126">
        <v>17</v>
      </c>
      <c r="I862" s="84" t="s">
        <v>1167</v>
      </c>
      <c r="J862" s="84" t="s">
        <v>1168</v>
      </c>
      <c r="K862" s="127">
        <v>17</v>
      </c>
      <c r="L862" s="127">
        <v>17</v>
      </c>
      <c r="M862" s="127">
        <v>3</v>
      </c>
      <c r="N862" s="127">
        <v>0</v>
      </c>
      <c r="O862" s="127">
        <v>3</v>
      </c>
      <c r="P862" s="128">
        <v>88.5</v>
      </c>
      <c r="Q862" s="128">
        <v>88.5</v>
      </c>
      <c r="R862" s="129"/>
      <c r="S862" s="151"/>
    </row>
    <row r="863" spans="1:19" ht="20.25" hidden="1" x14ac:dyDescent="0.25">
      <c r="A863" s="121">
        <v>20</v>
      </c>
      <c r="B863" s="122" t="s">
        <v>295</v>
      </c>
      <c r="C863" s="123" t="s">
        <v>296</v>
      </c>
      <c r="D863" s="124">
        <v>44147</v>
      </c>
      <c r="E863" s="125">
        <v>286.10000000000002</v>
      </c>
      <c r="F863" s="126">
        <v>15</v>
      </c>
      <c r="G863" s="125">
        <v>286.10000000000002</v>
      </c>
      <c r="H863" s="126">
        <v>15</v>
      </c>
      <c r="I863" s="84" t="s">
        <v>1167</v>
      </c>
      <c r="J863" s="84" t="s">
        <v>1168</v>
      </c>
      <c r="K863" s="127">
        <v>15</v>
      </c>
      <c r="L863" s="127">
        <v>15</v>
      </c>
      <c r="M863" s="127">
        <v>6</v>
      </c>
      <c r="N863" s="127">
        <v>1</v>
      </c>
      <c r="O863" s="127">
        <v>5</v>
      </c>
      <c r="P863" s="128">
        <v>286.10000000000002</v>
      </c>
      <c r="Q863" s="128">
        <v>286.10000000000002</v>
      </c>
      <c r="R863" s="129"/>
      <c r="S863" s="151"/>
    </row>
    <row r="864" spans="1:19" ht="20.25" hidden="1" x14ac:dyDescent="0.25">
      <c r="A864" s="121">
        <v>21</v>
      </c>
      <c r="B864" s="122" t="s">
        <v>297</v>
      </c>
      <c r="C864" s="123" t="s">
        <v>296</v>
      </c>
      <c r="D864" s="124">
        <v>44147</v>
      </c>
      <c r="E864" s="125">
        <v>141.9</v>
      </c>
      <c r="F864" s="126">
        <v>3</v>
      </c>
      <c r="G864" s="125">
        <v>141.9</v>
      </c>
      <c r="H864" s="126">
        <v>3</v>
      </c>
      <c r="I864" s="84" t="s">
        <v>1167</v>
      </c>
      <c r="J864" s="84" t="s">
        <v>1168</v>
      </c>
      <c r="K864" s="127">
        <v>3</v>
      </c>
      <c r="L864" s="127">
        <v>3</v>
      </c>
      <c r="M864" s="127">
        <v>3</v>
      </c>
      <c r="N864" s="127">
        <v>3</v>
      </c>
      <c r="O864" s="127">
        <v>0</v>
      </c>
      <c r="P864" s="128">
        <v>141.9</v>
      </c>
      <c r="Q864" s="128">
        <v>141.9</v>
      </c>
      <c r="R864" s="129"/>
      <c r="S864" s="151"/>
    </row>
    <row r="865" spans="1:19" ht="20.25" hidden="1" x14ac:dyDescent="0.25">
      <c r="A865" s="121">
        <v>22</v>
      </c>
      <c r="B865" s="122" t="s">
        <v>298</v>
      </c>
      <c r="C865" s="123" t="s">
        <v>299</v>
      </c>
      <c r="D865" s="124">
        <v>44530</v>
      </c>
      <c r="E865" s="125">
        <v>119.9</v>
      </c>
      <c r="F865" s="126">
        <v>6</v>
      </c>
      <c r="G865" s="125">
        <v>119.9</v>
      </c>
      <c r="H865" s="126">
        <v>6</v>
      </c>
      <c r="I865" s="84" t="s">
        <v>1167</v>
      </c>
      <c r="J865" s="84" t="s">
        <v>1168</v>
      </c>
      <c r="K865" s="127">
        <v>6</v>
      </c>
      <c r="L865" s="127">
        <v>6</v>
      </c>
      <c r="M865" s="127">
        <v>3</v>
      </c>
      <c r="N865" s="127">
        <v>1</v>
      </c>
      <c r="O865" s="127">
        <v>2</v>
      </c>
      <c r="P865" s="128">
        <v>119.9</v>
      </c>
      <c r="Q865" s="128">
        <v>119.9</v>
      </c>
      <c r="R865" s="129"/>
      <c r="S865" s="151"/>
    </row>
    <row r="866" spans="1:19" ht="20.25" hidden="1" x14ac:dyDescent="0.25">
      <c r="A866" s="121">
        <v>23</v>
      </c>
      <c r="B866" s="122" t="s">
        <v>300</v>
      </c>
      <c r="C866" s="123" t="s">
        <v>301</v>
      </c>
      <c r="D866" s="124">
        <v>44427</v>
      </c>
      <c r="E866" s="125">
        <v>115</v>
      </c>
      <c r="F866" s="126">
        <v>9</v>
      </c>
      <c r="G866" s="125">
        <v>115</v>
      </c>
      <c r="H866" s="126">
        <v>9</v>
      </c>
      <c r="I866" s="84" t="s">
        <v>1167</v>
      </c>
      <c r="J866" s="84" t="s">
        <v>1168</v>
      </c>
      <c r="K866" s="127">
        <v>9</v>
      </c>
      <c r="L866" s="127">
        <v>9</v>
      </c>
      <c r="M866" s="127">
        <v>4</v>
      </c>
      <c r="N866" s="127">
        <v>2</v>
      </c>
      <c r="O866" s="127">
        <v>2</v>
      </c>
      <c r="P866" s="128">
        <v>115</v>
      </c>
      <c r="Q866" s="128">
        <v>115</v>
      </c>
      <c r="R866" s="129"/>
      <c r="S866" s="151"/>
    </row>
    <row r="867" spans="1:19" ht="20.25" hidden="1" x14ac:dyDescent="0.25">
      <c r="A867" s="121">
        <v>24</v>
      </c>
      <c r="B867" s="122" t="s">
        <v>302</v>
      </c>
      <c r="C867" s="123" t="s">
        <v>303</v>
      </c>
      <c r="D867" s="124">
        <v>43928</v>
      </c>
      <c r="E867" s="125">
        <v>68.599999999999994</v>
      </c>
      <c r="F867" s="126">
        <v>2</v>
      </c>
      <c r="G867" s="125">
        <v>121</v>
      </c>
      <c r="H867" s="126">
        <v>4</v>
      </c>
      <c r="I867" s="84" t="s">
        <v>1167</v>
      </c>
      <c r="J867" s="84" t="s">
        <v>1168</v>
      </c>
      <c r="K867" s="127">
        <v>4</v>
      </c>
      <c r="L867" s="127">
        <v>4</v>
      </c>
      <c r="M867" s="127">
        <v>3</v>
      </c>
      <c r="N867" s="127">
        <v>2</v>
      </c>
      <c r="O867" s="127">
        <v>1</v>
      </c>
      <c r="P867" s="128">
        <v>121</v>
      </c>
      <c r="Q867" s="128">
        <v>121</v>
      </c>
      <c r="R867" s="129"/>
      <c r="S867" s="151"/>
    </row>
    <row r="868" spans="1:19" ht="20.25" hidden="1" x14ac:dyDescent="0.25">
      <c r="A868" s="121">
        <v>25</v>
      </c>
      <c r="B868" s="122" t="s">
        <v>304</v>
      </c>
      <c r="C868" s="123" t="s">
        <v>288</v>
      </c>
      <c r="D868" s="124">
        <v>44147</v>
      </c>
      <c r="E868" s="125">
        <v>253.4</v>
      </c>
      <c r="F868" s="126">
        <v>21</v>
      </c>
      <c r="G868" s="125">
        <v>253.4</v>
      </c>
      <c r="H868" s="126">
        <v>21</v>
      </c>
      <c r="I868" s="84" t="s">
        <v>1167</v>
      </c>
      <c r="J868" s="84" t="s">
        <v>1168</v>
      </c>
      <c r="K868" s="127">
        <v>21</v>
      </c>
      <c r="L868" s="127">
        <v>21</v>
      </c>
      <c r="M868" s="127">
        <v>8</v>
      </c>
      <c r="N868" s="127">
        <v>3</v>
      </c>
      <c r="O868" s="127">
        <v>5</v>
      </c>
      <c r="P868" s="128">
        <v>253.4</v>
      </c>
      <c r="Q868" s="128">
        <v>253.4</v>
      </c>
      <c r="R868" s="129"/>
      <c r="S868" s="151"/>
    </row>
    <row r="869" spans="1:19" ht="20.25" hidden="1" x14ac:dyDescent="0.25">
      <c r="A869" s="121">
        <v>26</v>
      </c>
      <c r="B869" s="122" t="s">
        <v>305</v>
      </c>
      <c r="C869" s="123" t="s">
        <v>306</v>
      </c>
      <c r="D869" s="124">
        <v>43242</v>
      </c>
      <c r="E869" s="125">
        <v>0</v>
      </c>
      <c r="F869" s="126">
        <v>0</v>
      </c>
      <c r="G869" s="125">
        <v>14</v>
      </c>
      <c r="H869" s="126">
        <v>7</v>
      </c>
      <c r="I869" s="84" t="s">
        <v>1167</v>
      </c>
      <c r="J869" s="84" t="s">
        <v>1168</v>
      </c>
      <c r="K869" s="127">
        <v>7</v>
      </c>
      <c r="L869" s="127">
        <v>7</v>
      </c>
      <c r="M869" s="127">
        <v>1</v>
      </c>
      <c r="N869" s="127">
        <v>0</v>
      </c>
      <c r="O869" s="127">
        <v>1</v>
      </c>
      <c r="P869" s="128">
        <v>14</v>
      </c>
      <c r="Q869" s="128">
        <v>14</v>
      </c>
      <c r="R869" s="129"/>
      <c r="S869" s="151"/>
    </row>
    <row r="870" spans="1:19" ht="20.25" hidden="1" x14ac:dyDescent="0.25">
      <c r="A870" s="121">
        <v>27</v>
      </c>
      <c r="B870" s="122" t="s">
        <v>307</v>
      </c>
      <c r="C870" s="123" t="s">
        <v>308</v>
      </c>
      <c r="D870" s="124">
        <v>44530</v>
      </c>
      <c r="E870" s="125">
        <v>116.9</v>
      </c>
      <c r="F870" s="126">
        <v>10</v>
      </c>
      <c r="G870" s="125">
        <v>116.9</v>
      </c>
      <c r="H870" s="126">
        <v>10</v>
      </c>
      <c r="I870" s="84" t="s">
        <v>1167</v>
      </c>
      <c r="J870" s="84" t="s">
        <v>1168</v>
      </c>
      <c r="K870" s="127">
        <v>10</v>
      </c>
      <c r="L870" s="127">
        <v>10</v>
      </c>
      <c r="M870" s="127">
        <v>4</v>
      </c>
      <c r="N870" s="127">
        <v>2</v>
      </c>
      <c r="O870" s="127">
        <v>2</v>
      </c>
      <c r="P870" s="128">
        <v>116.9</v>
      </c>
      <c r="Q870" s="128">
        <v>116.9</v>
      </c>
      <c r="R870" s="129"/>
      <c r="S870" s="151"/>
    </row>
    <row r="871" spans="1:19" ht="20.25" hidden="1" x14ac:dyDescent="0.25">
      <c r="A871" s="121">
        <v>28</v>
      </c>
      <c r="B871" s="122" t="s">
        <v>309</v>
      </c>
      <c r="C871" s="123" t="s">
        <v>303</v>
      </c>
      <c r="D871" s="124">
        <v>43928</v>
      </c>
      <c r="E871" s="125">
        <v>172.2</v>
      </c>
      <c r="F871" s="126">
        <v>9</v>
      </c>
      <c r="G871" s="125">
        <v>172.2</v>
      </c>
      <c r="H871" s="126">
        <v>9</v>
      </c>
      <c r="I871" s="84" t="s">
        <v>1167</v>
      </c>
      <c r="J871" s="84" t="s">
        <v>1168</v>
      </c>
      <c r="K871" s="127">
        <v>9</v>
      </c>
      <c r="L871" s="127">
        <v>9</v>
      </c>
      <c r="M871" s="127">
        <v>4</v>
      </c>
      <c r="N871" s="127">
        <v>2</v>
      </c>
      <c r="O871" s="127">
        <v>2</v>
      </c>
      <c r="P871" s="128">
        <v>172.2</v>
      </c>
      <c r="Q871" s="128">
        <v>172.2</v>
      </c>
      <c r="R871" s="129"/>
      <c r="S871" s="151"/>
    </row>
    <row r="872" spans="1:19" ht="20.25" hidden="1" x14ac:dyDescent="0.25">
      <c r="A872" s="121">
        <v>29</v>
      </c>
      <c r="B872" s="122" t="s">
        <v>310</v>
      </c>
      <c r="C872" s="123" t="s">
        <v>311</v>
      </c>
      <c r="D872" s="124">
        <v>44214</v>
      </c>
      <c r="E872" s="125">
        <v>75.7</v>
      </c>
      <c r="F872" s="126">
        <v>6</v>
      </c>
      <c r="G872" s="125">
        <v>75.7</v>
      </c>
      <c r="H872" s="126">
        <v>6</v>
      </c>
      <c r="I872" s="84" t="s">
        <v>1167</v>
      </c>
      <c r="J872" s="84" t="s">
        <v>1168</v>
      </c>
      <c r="K872" s="127">
        <v>6</v>
      </c>
      <c r="L872" s="127">
        <v>6</v>
      </c>
      <c r="M872" s="127">
        <v>2</v>
      </c>
      <c r="N872" s="127">
        <v>0</v>
      </c>
      <c r="O872" s="127">
        <v>2</v>
      </c>
      <c r="P872" s="128">
        <v>75.7</v>
      </c>
      <c r="Q872" s="128">
        <v>75.7</v>
      </c>
      <c r="R872" s="129"/>
      <c r="S872" s="151"/>
    </row>
    <row r="873" spans="1:19" ht="39.75" hidden="1" customHeight="1" x14ac:dyDescent="0.25">
      <c r="A873" s="121">
        <v>30</v>
      </c>
      <c r="B873" s="122" t="s">
        <v>312</v>
      </c>
      <c r="C873" s="123" t="s">
        <v>313</v>
      </c>
      <c r="D873" s="124">
        <v>44440</v>
      </c>
      <c r="E873" s="125">
        <v>198.5</v>
      </c>
      <c r="F873" s="126">
        <v>12</v>
      </c>
      <c r="G873" s="125">
        <v>198.5</v>
      </c>
      <c r="H873" s="126">
        <v>12</v>
      </c>
      <c r="I873" s="84" t="s">
        <v>1167</v>
      </c>
      <c r="J873" s="84" t="s">
        <v>1168</v>
      </c>
      <c r="K873" s="127">
        <v>12</v>
      </c>
      <c r="L873" s="127">
        <v>12</v>
      </c>
      <c r="M873" s="127">
        <v>5</v>
      </c>
      <c r="N873" s="127">
        <v>1</v>
      </c>
      <c r="O873" s="127">
        <v>4</v>
      </c>
      <c r="P873" s="128">
        <v>198.5</v>
      </c>
      <c r="Q873" s="128">
        <v>198.5</v>
      </c>
      <c r="R873" s="129"/>
      <c r="S873" s="151"/>
    </row>
    <row r="874" spans="1:19" ht="20.25" hidden="1" x14ac:dyDescent="0.25">
      <c r="A874" s="121">
        <v>31</v>
      </c>
      <c r="B874" s="122" t="s">
        <v>314</v>
      </c>
      <c r="C874" s="123" t="s">
        <v>280</v>
      </c>
      <c r="D874" s="124">
        <v>44147</v>
      </c>
      <c r="E874" s="125">
        <v>244.5</v>
      </c>
      <c r="F874" s="126">
        <v>13</v>
      </c>
      <c r="G874" s="125">
        <v>244.5</v>
      </c>
      <c r="H874" s="126">
        <v>13</v>
      </c>
      <c r="I874" s="84" t="s">
        <v>1167</v>
      </c>
      <c r="J874" s="84" t="s">
        <v>1168</v>
      </c>
      <c r="K874" s="127">
        <v>13</v>
      </c>
      <c r="L874" s="127">
        <v>13</v>
      </c>
      <c r="M874" s="127">
        <v>9</v>
      </c>
      <c r="N874" s="127">
        <v>4</v>
      </c>
      <c r="O874" s="127">
        <v>5</v>
      </c>
      <c r="P874" s="128">
        <v>244.5</v>
      </c>
      <c r="Q874" s="128">
        <v>244.5</v>
      </c>
      <c r="R874" s="129"/>
      <c r="S874" s="151"/>
    </row>
    <row r="875" spans="1:19" ht="20.25" hidden="1" x14ac:dyDescent="0.25">
      <c r="A875" s="121">
        <v>32</v>
      </c>
      <c r="B875" s="122" t="s">
        <v>315</v>
      </c>
      <c r="C875" s="123" t="s">
        <v>263</v>
      </c>
      <c r="D875" s="124">
        <v>44293</v>
      </c>
      <c r="E875" s="125">
        <v>0</v>
      </c>
      <c r="F875" s="126">
        <v>0</v>
      </c>
      <c r="G875" s="125">
        <v>98.4</v>
      </c>
      <c r="H875" s="126">
        <v>4</v>
      </c>
      <c r="I875" s="84" t="s">
        <v>1167</v>
      </c>
      <c r="J875" s="84" t="s">
        <v>1168</v>
      </c>
      <c r="K875" s="127">
        <v>4</v>
      </c>
      <c r="L875" s="127">
        <v>4</v>
      </c>
      <c r="M875" s="127">
        <v>3</v>
      </c>
      <c r="N875" s="127">
        <v>1</v>
      </c>
      <c r="O875" s="127">
        <v>2</v>
      </c>
      <c r="P875" s="128">
        <v>98.4</v>
      </c>
      <c r="Q875" s="128">
        <v>98.4</v>
      </c>
      <c r="R875" s="129"/>
      <c r="S875" s="151"/>
    </row>
    <row r="876" spans="1:19" ht="20.25" hidden="1" x14ac:dyDescent="0.25">
      <c r="A876" s="121">
        <v>33</v>
      </c>
      <c r="B876" s="122" t="s">
        <v>1205</v>
      </c>
      <c r="C876" s="123" t="s">
        <v>317</v>
      </c>
      <c r="D876" s="124">
        <v>43424</v>
      </c>
      <c r="E876" s="125">
        <v>0</v>
      </c>
      <c r="F876" s="126">
        <v>0</v>
      </c>
      <c r="G876" s="125">
        <v>63.4</v>
      </c>
      <c r="H876" s="126">
        <v>5</v>
      </c>
      <c r="I876" s="84" t="s">
        <v>1167</v>
      </c>
      <c r="J876" s="84" t="s">
        <v>1168</v>
      </c>
      <c r="K876" s="127">
        <v>5</v>
      </c>
      <c r="L876" s="127">
        <v>5</v>
      </c>
      <c r="M876" s="127">
        <v>2</v>
      </c>
      <c r="N876" s="127">
        <v>2</v>
      </c>
      <c r="O876" s="127">
        <v>0</v>
      </c>
      <c r="P876" s="128">
        <v>63.4</v>
      </c>
      <c r="Q876" s="128">
        <v>63.4</v>
      </c>
      <c r="R876" s="129"/>
      <c r="S876" s="151"/>
    </row>
    <row r="877" spans="1:19" ht="20.25" hidden="1" x14ac:dyDescent="0.25">
      <c r="A877" s="121">
        <v>34</v>
      </c>
      <c r="B877" s="122" t="s">
        <v>318</v>
      </c>
      <c r="C877" s="123" t="s">
        <v>319</v>
      </c>
      <c r="D877" s="124">
        <v>42915</v>
      </c>
      <c r="E877" s="125">
        <v>257.5</v>
      </c>
      <c r="F877" s="126">
        <v>14</v>
      </c>
      <c r="G877" s="125">
        <v>257.5</v>
      </c>
      <c r="H877" s="126">
        <v>14</v>
      </c>
      <c r="I877" s="84" t="s">
        <v>1167</v>
      </c>
      <c r="J877" s="84" t="s">
        <v>1168</v>
      </c>
      <c r="K877" s="127">
        <v>14</v>
      </c>
      <c r="L877" s="127">
        <v>14</v>
      </c>
      <c r="M877" s="127">
        <v>4</v>
      </c>
      <c r="N877" s="127">
        <v>4</v>
      </c>
      <c r="O877" s="127">
        <v>0</v>
      </c>
      <c r="P877" s="128">
        <v>257.5</v>
      </c>
      <c r="Q877" s="128">
        <v>257.5</v>
      </c>
      <c r="R877" s="129"/>
      <c r="S877" s="151"/>
    </row>
    <row r="878" spans="1:19" ht="20.25" hidden="1" x14ac:dyDescent="0.25">
      <c r="A878" s="121">
        <v>35</v>
      </c>
      <c r="B878" s="122" t="s">
        <v>320</v>
      </c>
      <c r="C878" s="123" t="s">
        <v>319</v>
      </c>
      <c r="D878" s="124">
        <v>42915</v>
      </c>
      <c r="E878" s="125">
        <v>209.8</v>
      </c>
      <c r="F878" s="126">
        <v>15</v>
      </c>
      <c r="G878" s="125">
        <v>239.7</v>
      </c>
      <c r="H878" s="126">
        <v>17</v>
      </c>
      <c r="I878" s="84" t="s">
        <v>1167</v>
      </c>
      <c r="J878" s="84" t="s">
        <v>1168</v>
      </c>
      <c r="K878" s="127">
        <v>17</v>
      </c>
      <c r="L878" s="127">
        <v>17</v>
      </c>
      <c r="M878" s="127">
        <v>5</v>
      </c>
      <c r="N878" s="127">
        <v>2</v>
      </c>
      <c r="O878" s="127">
        <v>3</v>
      </c>
      <c r="P878" s="128">
        <v>239.7</v>
      </c>
      <c r="Q878" s="128">
        <v>239.7</v>
      </c>
      <c r="R878" s="129"/>
      <c r="S878" s="151"/>
    </row>
    <row r="879" spans="1:19" ht="20.25" hidden="1" x14ac:dyDescent="0.25">
      <c r="A879" s="121">
        <v>36</v>
      </c>
      <c r="B879" s="122" t="s">
        <v>321</v>
      </c>
      <c r="C879" s="123" t="s">
        <v>280</v>
      </c>
      <c r="D879" s="124">
        <v>44147</v>
      </c>
      <c r="E879" s="125">
        <v>595.9</v>
      </c>
      <c r="F879" s="126">
        <v>39</v>
      </c>
      <c r="G879" s="125">
        <v>595.9</v>
      </c>
      <c r="H879" s="126">
        <v>39</v>
      </c>
      <c r="I879" s="84" t="s">
        <v>1167</v>
      </c>
      <c r="J879" s="84" t="s">
        <v>1168</v>
      </c>
      <c r="K879" s="127">
        <v>39</v>
      </c>
      <c r="L879" s="127">
        <v>39</v>
      </c>
      <c r="M879" s="127">
        <v>9</v>
      </c>
      <c r="N879" s="127">
        <v>5</v>
      </c>
      <c r="O879" s="127">
        <v>4</v>
      </c>
      <c r="P879" s="128">
        <v>595.9</v>
      </c>
      <c r="Q879" s="128">
        <v>595.9</v>
      </c>
      <c r="R879" s="129"/>
      <c r="S879" s="151"/>
    </row>
    <row r="880" spans="1:19" ht="20.25" hidden="1" x14ac:dyDescent="0.25">
      <c r="A880" s="121">
        <v>37</v>
      </c>
      <c r="B880" s="122" t="s">
        <v>322</v>
      </c>
      <c r="C880" s="123" t="s">
        <v>263</v>
      </c>
      <c r="D880" s="124">
        <v>43928</v>
      </c>
      <c r="E880" s="125">
        <v>606.29999999999995</v>
      </c>
      <c r="F880" s="126">
        <v>27</v>
      </c>
      <c r="G880" s="125">
        <v>606.29999999999995</v>
      </c>
      <c r="H880" s="126">
        <v>27</v>
      </c>
      <c r="I880" s="84" t="s">
        <v>1167</v>
      </c>
      <c r="J880" s="84" t="s">
        <v>1168</v>
      </c>
      <c r="K880" s="127">
        <v>27</v>
      </c>
      <c r="L880" s="127">
        <v>27</v>
      </c>
      <c r="M880" s="127">
        <v>8</v>
      </c>
      <c r="N880" s="127">
        <v>7</v>
      </c>
      <c r="O880" s="127">
        <v>1</v>
      </c>
      <c r="P880" s="128">
        <v>606.29999999999995</v>
      </c>
      <c r="Q880" s="128">
        <v>606.29999999999995</v>
      </c>
      <c r="R880" s="129"/>
      <c r="S880" s="151"/>
    </row>
    <row r="881" spans="1:19" ht="20.25" hidden="1" x14ac:dyDescent="0.25">
      <c r="A881" s="121">
        <v>38</v>
      </c>
      <c r="B881" s="122" t="s">
        <v>323</v>
      </c>
      <c r="C881" s="123" t="s">
        <v>324</v>
      </c>
      <c r="D881" s="124">
        <v>44214</v>
      </c>
      <c r="E881" s="125">
        <v>59.7</v>
      </c>
      <c r="F881" s="126">
        <v>4</v>
      </c>
      <c r="G881" s="125">
        <v>59.7</v>
      </c>
      <c r="H881" s="126">
        <v>4</v>
      </c>
      <c r="I881" s="84" t="s">
        <v>1167</v>
      </c>
      <c r="J881" s="84" t="s">
        <v>1168</v>
      </c>
      <c r="K881" s="127">
        <v>4</v>
      </c>
      <c r="L881" s="127">
        <v>4</v>
      </c>
      <c r="M881" s="127">
        <v>3</v>
      </c>
      <c r="N881" s="127">
        <v>3</v>
      </c>
      <c r="O881" s="127">
        <v>0</v>
      </c>
      <c r="P881" s="128">
        <v>59.7</v>
      </c>
      <c r="Q881" s="128">
        <v>59.7</v>
      </c>
      <c r="R881" s="129"/>
      <c r="S881" s="151"/>
    </row>
    <row r="882" spans="1:19" ht="20.25" hidden="1" x14ac:dyDescent="0.25">
      <c r="A882" s="121">
        <v>39</v>
      </c>
      <c r="B882" s="122" t="s">
        <v>325</v>
      </c>
      <c r="C882" s="123" t="s">
        <v>290</v>
      </c>
      <c r="D882" s="124">
        <v>44147</v>
      </c>
      <c r="E882" s="125">
        <v>25.7</v>
      </c>
      <c r="F882" s="126">
        <v>1</v>
      </c>
      <c r="G882" s="125">
        <v>25.7</v>
      </c>
      <c r="H882" s="126">
        <v>1</v>
      </c>
      <c r="I882" s="84" t="s">
        <v>1167</v>
      </c>
      <c r="J882" s="84" t="s">
        <v>1168</v>
      </c>
      <c r="K882" s="127">
        <v>1</v>
      </c>
      <c r="L882" s="127">
        <v>1</v>
      </c>
      <c r="M882" s="127">
        <v>1</v>
      </c>
      <c r="N882" s="127">
        <v>0</v>
      </c>
      <c r="O882" s="127">
        <v>1</v>
      </c>
      <c r="P882" s="128">
        <v>25.7</v>
      </c>
      <c r="Q882" s="128">
        <v>25.7</v>
      </c>
      <c r="R882" s="129"/>
      <c r="S882" s="151"/>
    </row>
    <row r="883" spans="1:19" ht="20.25" hidden="1" x14ac:dyDescent="0.25">
      <c r="A883" s="121">
        <v>40</v>
      </c>
      <c r="B883" s="122" t="s">
        <v>326</v>
      </c>
      <c r="C883" s="123" t="s">
        <v>327</v>
      </c>
      <c r="D883" s="124">
        <v>44530</v>
      </c>
      <c r="E883" s="125">
        <v>31.1</v>
      </c>
      <c r="F883" s="126">
        <v>2</v>
      </c>
      <c r="G883" s="125">
        <v>31.1</v>
      </c>
      <c r="H883" s="126">
        <v>2</v>
      </c>
      <c r="I883" s="84" t="s">
        <v>1167</v>
      </c>
      <c r="J883" s="84" t="s">
        <v>1168</v>
      </c>
      <c r="K883" s="127">
        <v>2</v>
      </c>
      <c r="L883" s="127">
        <v>2</v>
      </c>
      <c r="M883" s="127">
        <v>1</v>
      </c>
      <c r="N883" s="127">
        <v>0</v>
      </c>
      <c r="O883" s="127">
        <v>1</v>
      </c>
      <c r="P883" s="128">
        <v>31.1</v>
      </c>
      <c r="Q883" s="128">
        <v>31.1</v>
      </c>
      <c r="R883" s="129"/>
      <c r="S883" s="151"/>
    </row>
    <row r="884" spans="1:19" ht="20.25" hidden="1" x14ac:dyDescent="0.25">
      <c r="A884" s="121">
        <v>41</v>
      </c>
      <c r="B884" s="122" t="s">
        <v>328</v>
      </c>
      <c r="C884" s="123" t="s">
        <v>301</v>
      </c>
      <c r="D884" s="124">
        <v>44427</v>
      </c>
      <c r="E884" s="125">
        <v>70.7</v>
      </c>
      <c r="F884" s="126">
        <v>3</v>
      </c>
      <c r="G884" s="125">
        <v>70.7</v>
      </c>
      <c r="H884" s="126">
        <v>3</v>
      </c>
      <c r="I884" s="84" t="s">
        <v>1167</v>
      </c>
      <c r="J884" s="84" t="s">
        <v>1168</v>
      </c>
      <c r="K884" s="127">
        <v>3</v>
      </c>
      <c r="L884" s="127">
        <v>3</v>
      </c>
      <c r="M884" s="127">
        <v>2</v>
      </c>
      <c r="N884" s="127">
        <v>2</v>
      </c>
      <c r="O884" s="127">
        <v>0</v>
      </c>
      <c r="P884" s="128">
        <v>70.7</v>
      </c>
      <c r="Q884" s="128">
        <v>70.7</v>
      </c>
      <c r="R884" s="129"/>
      <c r="S884" s="151"/>
    </row>
    <row r="885" spans="1:19" ht="20.25" hidden="1" x14ac:dyDescent="0.25">
      <c r="A885" s="121">
        <v>42</v>
      </c>
      <c r="B885" s="122" t="s">
        <v>329</v>
      </c>
      <c r="C885" s="123" t="s">
        <v>330</v>
      </c>
      <c r="D885" s="124">
        <v>44530</v>
      </c>
      <c r="E885" s="125">
        <v>72.5</v>
      </c>
      <c r="F885" s="126">
        <v>3</v>
      </c>
      <c r="G885" s="125">
        <v>72.5</v>
      </c>
      <c r="H885" s="126">
        <v>3</v>
      </c>
      <c r="I885" s="84" t="s">
        <v>1167</v>
      </c>
      <c r="J885" s="84" t="s">
        <v>1168</v>
      </c>
      <c r="K885" s="127">
        <v>3</v>
      </c>
      <c r="L885" s="127">
        <v>3</v>
      </c>
      <c r="M885" s="127">
        <v>2</v>
      </c>
      <c r="N885" s="127">
        <v>1</v>
      </c>
      <c r="O885" s="127">
        <v>1</v>
      </c>
      <c r="P885" s="128">
        <v>72.5</v>
      </c>
      <c r="Q885" s="128">
        <v>72.5</v>
      </c>
      <c r="R885" s="129"/>
      <c r="S885" s="151"/>
    </row>
    <row r="886" spans="1:19" ht="20.25" hidden="1" x14ac:dyDescent="0.25">
      <c r="A886" s="121">
        <v>43</v>
      </c>
      <c r="B886" s="122" t="s">
        <v>331</v>
      </c>
      <c r="C886" s="123" t="s">
        <v>290</v>
      </c>
      <c r="D886" s="124">
        <v>44147</v>
      </c>
      <c r="E886" s="125">
        <v>157.6</v>
      </c>
      <c r="F886" s="126">
        <v>7</v>
      </c>
      <c r="G886" s="125">
        <v>157.6</v>
      </c>
      <c r="H886" s="126">
        <v>7</v>
      </c>
      <c r="I886" s="84" t="s">
        <v>1167</v>
      </c>
      <c r="J886" s="84" t="s">
        <v>1168</v>
      </c>
      <c r="K886" s="127">
        <v>7</v>
      </c>
      <c r="L886" s="127">
        <v>7</v>
      </c>
      <c r="M886" s="127">
        <v>3</v>
      </c>
      <c r="N886" s="127">
        <v>1</v>
      </c>
      <c r="O886" s="127">
        <v>2</v>
      </c>
      <c r="P886" s="128">
        <v>157.6</v>
      </c>
      <c r="Q886" s="128">
        <v>157.6</v>
      </c>
      <c r="R886" s="129"/>
      <c r="S886" s="151"/>
    </row>
    <row r="887" spans="1:19" ht="20.25" hidden="1" x14ac:dyDescent="0.25">
      <c r="A887" s="121">
        <v>44</v>
      </c>
      <c r="B887" s="122" t="s">
        <v>332</v>
      </c>
      <c r="C887" s="123" t="s">
        <v>290</v>
      </c>
      <c r="D887" s="124">
        <v>44147</v>
      </c>
      <c r="E887" s="125">
        <v>290.89999999999998</v>
      </c>
      <c r="F887" s="126">
        <v>27</v>
      </c>
      <c r="G887" s="125">
        <v>290.89999999999998</v>
      </c>
      <c r="H887" s="126">
        <v>27</v>
      </c>
      <c r="I887" s="84" t="s">
        <v>1167</v>
      </c>
      <c r="J887" s="84" t="s">
        <v>1168</v>
      </c>
      <c r="K887" s="127">
        <v>27</v>
      </c>
      <c r="L887" s="127">
        <v>27</v>
      </c>
      <c r="M887" s="127">
        <v>8</v>
      </c>
      <c r="N887" s="127">
        <v>3</v>
      </c>
      <c r="O887" s="127">
        <v>5</v>
      </c>
      <c r="P887" s="128">
        <v>290.89999999999998</v>
      </c>
      <c r="Q887" s="128">
        <v>290.89999999999998</v>
      </c>
      <c r="R887" s="129"/>
      <c r="S887" s="151"/>
    </row>
    <row r="888" spans="1:19" ht="20.25" hidden="1" x14ac:dyDescent="0.25">
      <c r="A888" s="121">
        <v>45</v>
      </c>
      <c r="B888" s="122" t="s">
        <v>333</v>
      </c>
      <c r="C888" s="123" t="s">
        <v>324</v>
      </c>
      <c r="D888" s="124">
        <v>44214</v>
      </c>
      <c r="E888" s="125">
        <v>165.2</v>
      </c>
      <c r="F888" s="126">
        <v>15</v>
      </c>
      <c r="G888" s="125">
        <v>165.2</v>
      </c>
      <c r="H888" s="126">
        <v>15</v>
      </c>
      <c r="I888" s="84" t="s">
        <v>1167</v>
      </c>
      <c r="J888" s="84" t="s">
        <v>1168</v>
      </c>
      <c r="K888" s="127">
        <v>15</v>
      </c>
      <c r="L888" s="127">
        <v>15</v>
      </c>
      <c r="M888" s="127">
        <v>4</v>
      </c>
      <c r="N888" s="127">
        <v>0</v>
      </c>
      <c r="O888" s="127">
        <v>4</v>
      </c>
      <c r="P888" s="128">
        <v>165.2</v>
      </c>
      <c r="Q888" s="128">
        <v>165.2</v>
      </c>
      <c r="R888" s="129"/>
      <c r="S888" s="151"/>
    </row>
    <row r="889" spans="1:19" ht="20.25" hidden="1" x14ac:dyDescent="0.25">
      <c r="A889" s="121">
        <v>46</v>
      </c>
      <c r="B889" s="122" t="s">
        <v>334</v>
      </c>
      <c r="C889" s="123" t="s">
        <v>301</v>
      </c>
      <c r="D889" s="124">
        <v>44427</v>
      </c>
      <c r="E889" s="125">
        <v>120.2</v>
      </c>
      <c r="F889" s="126">
        <v>9</v>
      </c>
      <c r="G889" s="125">
        <v>120.2</v>
      </c>
      <c r="H889" s="126">
        <v>9</v>
      </c>
      <c r="I889" s="84" t="s">
        <v>1167</v>
      </c>
      <c r="J889" s="84" t="s">
        <v>1168</v>
      </c>
      <c r="K889" s="127">
        <v>9</v>
      </c>
      <c r="L889" s="127">
        <v>9</v>
      </c>
      <c r="M889" s="127">
        <v>3</v>
      </c>
      <c r="N889" s="127">
        <v>0</v>
      </c>
      <c r="O889" s="127">
        <v>3</v>
      </c>
      <c r="P889" s="128">
        <v>120.2</v>
      </c>
      <c r="Q889" s="128">
        <v>120.2</v>
      </c>
      <c r="R889" s="129"/>
      <c r="S889" s="151"/>
    </row>
    <row r="890" spans="1:19" ht="20.25" hidden="1" x14ac:dyDescent="0.25">
      <c r="A890" s="121">
        <v>47</v>
      </c>
      <c r="B890" s="122" t="s">
        <v>335</v>
      </c>
      <c r="C890" s="123" t="s">
        <v>290</v>
      </c>
      <c r="D890" s="124">
        <v>44147</v>
      </c>
      <c r="E890" s="125">
        <v>72.400000000000006</v>
      </c>
      <c r="F890" s="126">
        <v>10</v>
      </c>
      <c r="G890" s="125">
        <v>72.400000000000006</v>
      </c>
      <c r="H890" s="126">
        <v>10</v>
      </c>
      <c r="I890" s="84" t="s">
        <v>1167</v>
      </c>
      <c r="J890" s="84" t="s">
        <v>1168</v>
      </c>
      <c r="K890" s="127">
        <v>10</v>
      </c>
      <c r="L890" s="127">
        <v>10</v>
      </c>
      <c r="M890" s="127">
        <v>3</v>
      </c>
      <c r="N890" s="127">
        <v>0</v>
      </c>
      <c r="O890" s="127">
        <v>3</v>
      </c>
      <c r="P890" s="128">
        <v>72.400000000000006</v>
      </c>
      <c r="Q890" s="128">
        <v>72.400000000000006</v>
      </c>
      <c r="R890" s="129"/>
      <c r="S890" s="151"/>
    </row>
    <row r="891" spans="1:19" ht="20.25" hidden="1" x14ac:dyDescent="0.25">
      <c r="A891" s="121">
        <v>48</v>
      </c>
      <c r="B891" s="122" t="s">
        <v>336</v>
      </c>
      <c r="C891" s="123" t="s">
        <v>290</v>
      </c>
      <c r="D891" s="124">
        <v>44147</v>
      </c>
      <c r="E891" s="125">
        <v>173.9</v>
      </c>
      <c r="F891" s="126">
        <v>9</v>
      </c>
      <c r="G891" s="125">
        <v>173.9</v>
      </c>
      <c r="H891" s="126">
        <v>9</v>
      </c>
      <c r="I891" s="84" t="s">
        <v>1167</v>
      </c>
      <c r="J891" s="84" t="s">
        <v>1168</v>
      </c>
      <c r="K891" s="127">
        <v>9</v>
      </c>
      <c r="L891" s="127">
        <v>9</v>
      </c>
      <c r="M891" s="127">
        <v>4</v>
      </c>
      <c r="N891" s="127">
        <v>1</v>
      </c>
      <c r="O891" s="127">
        <v>3</v>
      </c>
      <c r="P891" s="128">
        <v>173.9</v>
      </c>
      <c r="Q891" s="128">
        <v>173.9</v>
      </c>
      <c r="R891" s="129"/>
      <c r="S891" s="151"/>
    </row>
    <row r="892" spans="1:19" ht="20.25" hidden="1" x14ac:dyDescent="0.25">
      <c r="A892" s="121">
        <v>49</v>
      </c>
      <c r="B892" s="122" t="s">
        <v>337</v>
      </c>
      <c r="C892" s="123" t="s">
        <v>301</v>
      </c>
      <c r="D892" s="124">
        <v>44427</v>
      </c>
      <c r="E892" s="125">
        <v>235.8</v>
      </c>
      <c r="F892" s="126">
        <v>16</v>
      </c>
      <c r="G892" s="125">
        <v>235.8</v>
      </c>
      <c r="H892" s="126">
        <v>16</v>
      </c>
      <c r="I892" s="84" t="s">
        <v>1167</v>
      </c>
      <c r="J892" s="84" t="s">
        <v>1168</v>
      </c>
      <c r="K892" s="127">
        <v>16</v>
      </c>
      <c r="L892" s="127">
        <v>16</v>
      </c>
      <c r="M892" s="127">
        <v>7</v>
      </c>
      <c r="N892" s="127">
        <v>0</v>
      </c>
      <c r="O892" s="127">
        <v>7</v>
      </c>
      <c r="P892" s="128">
        <v>235.8</v>
      </c>
      <c r="Q892" s="128">
        <v>235.8</v>
      </c>
      <c r="R892" s="129"/>
      <c r="S892" s="151"/>
    </row>
    <row r="893" spans="1:19" ht="20.25" hidden="1" x14ac:dyDescent="0.25">
      <c r="A893" s="121">
        <v>50</v>
      </c>
      <c r="B893" s="122" t="s">
        <v>338</v>
      </c>
      <c r="C893" s="123" t="s">
        <v>301</v>
      </c>
      <c r="D893" s="124">
        <v>44427</v>
      </c>
      <c r="E893" s="125">
        <v>44.8</v>
      </c>
      <c r="F893" s="126">
        <v>4</v>
      </c>
      <c r="G893" s="125">
        <v>65.8</v>
      </c>
      <c r="H893" s="126">
        <v>7</v>
      </c>
      <c r="I893" s="84" t="s">
        <v>1167</v>
      </c>
      <c r="J893" s="84" t="s">
        <v>1168</v>
      </c>
      <c r="K893" s="127">
        <v>7</v>
      </c>
      <c r="L893" s="127">
        <v>7</v>
      </c>
      <c r="M893" s="127">
        <v>3</v>
      </c>
      <c r="N893" s="127">
        <v>0</v>
      </c>
      <c r="O893" s="127">
        <v>3</v>
      </c>
      <c r="P893" s="128">
        <v>65.8</v>
      </c>
      <c r="Q893" s="128">
        <v>65.8</v>
      </c>
      <c r="R893" s="129"/>
      <c r="S893" s="151"/>
    </row>
    <row r="894" spans="1:19" ht="20.25" hidden="1" x14ac:dyDescent="0.25">
      <c r="A894" s="121">
        <v>51</v>
      </c>
      <c r="B894" s="122" t="s">
        <v>339</v>
      </c>
      <c r="C894" s="123" t="s">
        <v>340</v>
      </c>
      <c r="D894" s="124">
        <v>44147</v>
      </c>
      <c r="E894" s="125">
        <v>208.7</v>
      </c>
      <c r="F894" s="126">
        <v>25</v>
      </c>
      <c r="G894" s="125">
        <v>208.7</v>
      </c>
      <c r="H894" s="126">
        <v>25</v>
      </c>
      <c r="I894" s="84" t="s">
        <v>1167</v>
      </c>
      <c r="J894" s="84" t="s">
        <v>1168</v>
      </c>
      <c r="K894" s="127">
        <v>25</v>
      </c>
      <c r="L894" s="127">
        <v>25</v>
      </c>
      <c r="M894" s="127">
        <v>7</v>
      </c>
      <c r="N894" s="127">
        <v>5</v>
      </c>
      <c r="O894" s="127">
        <v>2</v>
      </c>
      <c r="P894" s="128">
        <v>208.7</v>
      </c>
      <c r="Q894" s="128">
        <v>208.7</v>
      </c>
      <c r="R894" s="129"/>
      <c r="S894" s="151"/>
    </row>
    <row r="895" spans="1:19" ht="20.25" hidden="1" x14ac:dyDescent="0.25">
      <c r="A895" s="121">
        <v>52</v>
      </c>
      <c r="B895" s="122" t="s">
        <v>341</v>
      </c>
      <c r="C895" s="123" t="s">
        <v>340</v>
      </c>
      <c r="D895" s="124">
        <v>44147</v>
      </c>
      <c r="E895" s="125">
        <v>183.1</v>
      </c>
      <c r="F895" s="126">
        <v>18</v>
      </c>
      <c r="G895" s="125">
        <v>183.1</v>
      </c>
      <c r="H895" s="126">
        <v>18</v>
      </c>
      <c r="I895" s="84" t="s">
        <v>1167</v>
      </c>
      <c r="J895" s="84" t="s">
        <v>1168</v>
      </c>
      <c r="K895" s="127">
        <v>18</v>
      </c>
      <c r="L895" s="127">
        <v>18</v>
      </c>
      <c r="M895" s="127">
        <v>6</v>
      </c>
      <c r="N895" s="127">
        <v>5</v>
      </c>
      <c r="O895" s="127">
        <v>1</v>
      </c>
      <c r="P895" s="128">
        <v>183.1</v>
      </c>
      <c r="Q895" s="128">
        <v>183.1</v>
      </c>
      <c r="R895" s="129"/>
      <c r="S895" s="151"/>
    </row>
    <row r="896" spans="1:19" ht="42" hidden="1" customHeight="1" x14ac:dyDescent="0.25">
      <c r="A896" s="121">
        <v>53</v>
      </c>
      <c r="B896" s="122" t="s">
        <v>342</v>
      </c>
      <c r="C896" s="123" t="s">
        <v>343</v>
      </c>
      <c r="D896" s="124">
        <v>44147</v>
      </c>
      <c r="E896" s="125">
        <v>552.4</v>
      </c>
      <c r="F896" s="126">
        <v>40</v>
      </c>
      <c r="G896" s="125">
        <v>552.4</v>
      </c>
      <c r="H896" s="126">
        <v>40</v>
      </c>
      <c r="I896" s="84" t="s">
        <v>1167</v>
      </c>
      <c r="J896" s="84" t="s">
        <v>1168</v>
      </c>
      <c r="K896" s="127">
        <v>40</v>
      </c>
      <c r="L896" s="127">
        <v>40</v>
      </c>
      <c r="M896" s="127">
        <v>16</v>
      </c>
      <c r="N896" s="127">
        <v>8</v>
      </c>
      <c r="O896" s="127">
        <v>8</v>
      </c>
      <c r="P896" s="128">
        <v>552.4</v>
      </c>
      <c r="Q896" s="128">
        <v>552.4</v>
      </c>
      <c r="R896" s="129"/>
      <c r="S896" s="151"/>
    </row>
    <row r="897" spans="1:19" ht="20.25" hidden="1" x14ac:dyDescent="0.25">
      <c r="A897" s="121">
        <v>54</v>
      </c>
      <c r="B897" s="122" t="s">
        <v>344</v>
      </c>
      <c r="C897" s="123" t="s">
        <v>345</v>
      </c>
      <c r="D897" s="124">
        <v>44442</v>
      </c>
      <c r="E897" s="125">
        <v>170.1</v>
      </c>
      <c r="F897" s="126">
        <v>12</v>
      </c>
      <c r="G897" s="125">
        <v>170.1</v>
      </c>
      <c r="H897" s="126">
        <v>12</v>
      </c>
      <c r="I897" s="84" t="s">
        <v>1167</v>
      </c>
      <c r="J897" s="84" t="s">
        <v>1168</v>
      </c>
      <c r="K897" s="127">
        <v>12</v>
      </c>
      <c r="L897" s="127">
        <v>12</v>
      </c>
      <c r="M897" s="127">
        <v>5</v>
      </c>
      <c r="N897" s="127">
        <v>4</v>
      </c>
      <c r="O897" s="127">
        <v>1</v>
      </c>
      <c r="P897" s="128">
        <v>170.1</v>
      </c>
      <c r="Q897" s="128">
        <v>170.1</v>
      </c>
      <c r="R897" s="129"/>
      <c r="S897" s="151"/>
    </row>
    <row r="898" spans="1:19" s="116" customFormat="1" ht="20.25" hidden="1" customHeight="1" x14ac:dyDescent="0.25">
      <c r="A898" s="209" t="s">
        <v>1820</v>
      </c>
      <c r="B898" s="209"/>
      <c r="C898" s="117"/>
      <c r="D898" s="117"/>
      <c r="E898" s="131">
        <f>SUM(E899:E899)</f>
        <v>111.2</v>
      </c>
      <c r="F898" s="132">
        <f t="shared" ref="F898:S898" si="96">SUM(F899:F899)</f>
        <v>13</v>
      </c>
      <c r="G898" s="118">
        <f t="shared" si="96"/>
        <v>111.2</v>
      </c>
      <c r="H898" s="113">
        <f t="shared" si="96"/>
        <v>13</v>
      </c>
      <c r="I898" s="113"/>
      <c r="J898" s="113"/>
      <c r="K898" s="114">
        <f t="shared" si="96"/>
        <v>13</v>
      </c>
      <c r="L898" s="114">
        <f t="shared" si="96"/>
        <v>13</v>
      </c>
      <c r="M898" s="115">
        <v>5</v>
      </c>
      <c r="N898" s="115">
        <v>4</v>
      </c>
      <c r="O898" s="115">
        <v>1</v>
      </c>
      <c r="P898" s="107">
        <f t="shared" si="96"/>
        <v>111.2</v>
      </c>
      <c r="Q898" s="107">
        <f t="shared" si="96"/>
        <v>111.2</v>
      </c>
      <c r="R898" s="119">
        <f t="shared" si="96"/>
        <v>0</v>
      </c>
      <c r="S898" s="150">
        <f t="shared" si="96"/>
        <v>0</v>
      </c>
    </row>
    <row r="899" spans="1:19" ht="20.25" hidden="1" x14ac:dyDescent="0.25">
      <c r="A899" s="121">
        <v>1</v>
      </c>
      <c r="B899" s="122" t="s">
        <v>408</v>
      </c>
      <c r="C899" s="123">
        <v>931</v>
      </c>
      <c r="D899" s="124">
        <v>42941</v>
      </c>
      <c r="E899" s="125">
        <v>111.2</v>
      </c>
      <c r="F899" s="126">
        <v>13</v>
      </c>
      <c r="G899" s="125">
        <v>111.2</v>
      </c>
      <c r="H899" s="126">
        <v>13</v>
      </c>
      <c r="I899" s="84" t="s">
        <v>1166</v>
      </c>
      <c r="J899" s="84" t="s">
        <v>1167</v>
      </c>
      <c r="K899" s="127">
        <v>13</v>
      </c>
      <c r="L899" s="127">
        <v>13</v>
      </c>
      <c r="M899" s="127">
        <v>5</v>
      </c>
      <c r="N899" s="127">
        <v>4</v>
      </c>
      <c r="O899" s="127">
        <v>1</v>
      </c>
      <c r="P899" s="128">
        <v>111.2</v>
      </c>
      <c r="Q899" s="128">
        <v>111.2</v>
      </c>
      <c r="R899" s="129"/>
      <c r="S899" s="151"/>
    </row>
    <row r="900" spans="1:19" s="116" customFormat="1" ht="20.25" hidden="1" customHeight="1" x14ac:dyDescent="0.25">
      <c r="A900" s="209" t="s">
        <v>1197</v>
      </c>
      <c r="B900" s="209"/>
      <c r="C900" s="117"/>
      <c r="D900" s="117"/>
      <c r="E900" s="131">
        <f>SUM(E901:E923)</f>
        <v>6574.49</v>
      </c>
      <c r="F900" s="132">
        <f>SUM(F901:F923)</f>
        <v>400</v>
      </c>
      <c r="G900" s="118">
        <f>SUM(G901:G923)</f>
        <v>6574.49</v>
      </c>
      <c r="H900" s="113">
        <f>SUM(H901:H923)</f>
        <v>400</v>
      </c>
      <c r="I900" s="113"/>
      <c r="J900" s="113"/>
      <c r="K900" s="114">
        <f t="shared" ref="K900:S900" si="97">SUM(K901:K923)</f>
        <v>400</v>
      </c>
      <c r="L900" s="114">
        <f t="shared" si="97"/>
        <v>400</v>
      </c>
      <c r="M900" s="115">
        <v>167</v>
      </c>
      <c r="N900" s="115">
        <v>94</v>
      </c>
      <c r="O900" s="115">
        <v>73</v>
      </c>
      <c r="P900" s="107">
        <f t="shared" si="97"/>
        <v>6574.49</v>
      </c>
      <c r="Q900" s="107">
        <f t="shared" si="97"/>
        <v>6574.49</v>
      </c>
      <c r="R900" s="119">
        <f t="shared" si="97"/>
        <v>0</v>
      </c>
      <c r="S900" s="150">
        <f t="shared" si="97"/>
        <v>0</v>
      </c>
    </row>
    <row r="901" spans="1:19" ht="20.25" hidden="1" x14ac:dyDescent="0.25">
      <c r="A901" s="121">
        <v>1</v>
      </c>
      <c r="B901" s="122" t="s">
        <v>529</v>
      </c>
      <c r="C901" s="123">
        <v>2309</v>
      </c>
      <c r="D901" s="124">
        <v>43430</v>
      </c>
      <c r="E901" s="125">
        <v>229</v>
      </c>
      <c r="F901" s="126">
        <v>11</v>
      </c>
      <c r="G901" s="125">
        <v>229</v>
      </c>
      <c r="H901" s="126">
        <v>11</v>
      </c>
      <c r="I901" s="84" t="s">
        <v>1167</v>
      </c>
      <c r="J901" s="84" t="s">
        <v>1168</v>
      </c>
      <c r="K901" s="127">
        <v>11</v>
      </c>
      <c r="L901" s="127">
        <v>11</v>
      </c>
      <c r="M901" s="127">
        <v>5</v>
      </c>
      <c r="N901" s="127">
        <v>4</v>
      </c>
      <c r="O901" s="127">
        <v>1</v>
      </c>
      <c r="P901" s="128">
        <v>229</v>
      </c>
      <c r="Q901" s="128">
        <v>229</v>
      </c>
      <c r="R901" s="129"/>
      <c r="S901" s="151"/>
    </row>
    <row r="902" spans="1:19" ht="20.25" hidden="1" x14ac:dyDescent="0.25">
      <c r="A902" s="121">
        <v>2</v>
      </c>
      <c r="B902" s="122" t="s">
        <v>530</v>
      </c>
      <c r="C902" s="123">
        <v>2004</v>
      </c>
      <c r="D902" s="124">
        <v>44124</v>
      </c>
      <c r="E902" s="125">
        <v>108.5</v>
      </c>
      <c r="F902" s="126">
        <v>9</v>
      </c>
      <c r="G902" s="125">
        <v>108.5</v>
      </c>
      <c r="H902" s="126">
        <v>9</v>
      </c>
      <c r="I902" s="84" t="s">
        <v>1167</v>
      </c>
      <c r="J902" s="84" t="s">
        <v>1168</v>
      </c>
      <c r="K902" s="127">
        <v>9</v>
      </c>
      <c r="L902" s="127">
        <v>9</v>
      </c>
      <c r="M902" s="127">
        <v>3</v>
      </c>
      <c r="N902" s="127">
        <v>1</v>
      </c>
      <c r="O902" s="127">
        <v>2</v>
      </c>
      <c r="P902" s="128">
        <v>108.5</v>
      </c>
      <c r="Q902" s="128">
        <v>108.5</v>
      </c>
      <c r="R902" s="129"/>
      <c r="S902" s="151"/>
    </row>
    <row r="903" spans="1:19" ht="20.25" hidden="1" x14ac:dyDescent="0.25">
      <c r="A903" s="121">
        <v>3</v>
      </c>
      <c r="B903" s="122" t="s">
        <v>531</v>
      </c>
      <c r="C903" s="123">
        <v>2005</v>
      </c>
      <c r="D903" s="124">
        <v>44124</v>
      </c>
      <c r="E903" s="125">
        <v>562.4</v>
      </c>
      <c r="F903" s="126">
        <v>48</v>
      </c>
      <c r="G903" s="125">
        <v>562.4</v>
      </c>
      <c r="H903" s="126">
        <v>48</v>
      </c>
      <c r="I903" s="84" t="s">
        <v>1167</v>
      </c>
      <c r="J903" s="84" t="s">
        <v>1168</v>
      </c>
      <c r="K903" s="127">
        <v>48</v>
      </c>
      <c r="L903" s="127">
        <v>48</v>
      </c>
      <c r="M903" s="127">
        <v>12</v>
      </c>
      <c r="N903" s="127">
        <v>4</v>
      </c>
      <c r="O903" s="127">
        <v>8</v>
      </c>
      <c r="P903" s="128">
        <v>562.4</v>
      </c>
      <c r="Q903" s="128">
        <v>562.4</v>
      </c>
      <c r="R903" s="129"/>
      <c r="S903" s="151"/>
    </row>
    <row r="904" spans="1:19" ht="20.25" hidden="1" x14ac:dyDescent="0.25">
      <c r="A904" s="121">
        <v>4</v>
      </c>
      <c r="B904" s="122" t="s">
        <v>532</v>
      </c>
      <c r="C904" s="123">
        <v>545</v>
      </c>
      <c r="D904" s="124">
        <v>44295</v>
      </c>
      <c r="E904" s="125">
        <v>114.1</v>
      </c>
      <c r="F904" s="126">
        <v>3</v>
      </c>
      <c r="G904" s="125">
        <v>114.1</v>
      </c>
      <c r="H904" s="126">
        <v>3</v>
      </c>
      <c r="I904" s="84" t="s">
        <v>1167</v>
      </c>
      <c r="J904" s="84" t="s">
        <v>1168</v>
      </c>
      <c r="K904" s="127">
        <v>3</v>
      </c>
      <c r="L904" s="127">
        <v>3</v>
      </c>
      <c r="M904" s="127">
        <v>3</v>
      </c>
      <c r="N904" s="127">
        <v>0</v>
      </c>
      <c r="O904" s="127">
        <v>3</v>
      </c>
      <c r="P904" s="128">
        <v>114.1</v>
      </c>
      <c r="Q904" s="128">
        <v>114.1</v>
      </c>
      <c r="R904" s="129"/>
      <c r="S904" s="151"/>
    </row>
    <row r="905" spans="1:19" ht="20.25" hidden="1" x14ac:dyDescent="0.25">
      <c r="A905" s="121">
        <v>5</v>
      </c>
      <c r="B905" s="122" t="s">
        <v>533</v>
      </c>
      <c r="C905" s="123">
        <v>73</v>
      </c>
      <c r="D905" s="124">
        <v>43231</v>
      </c>
      <c r="E905" s="125">
        <v>429.2</v>
      </c>
      <c r="F905" s="126">
        <v>22</v>
      </c>
      <c r="G905" s="125">
        <v>429.2</v>
      </c>
      <c r="H905" s="126">
        <v>22</v>
      </c>
      <c r="I905" s="84" t="s">
        <v>1167</v>
      </c>
      <c r="J905" s="84" t="s">
        <v>1168</v>
      </c>
      <c r="K905" s="127">
        <v>22</v>
      </c>
      <c r="L905" s="127">
        <v>22</v>
      </c>
      <c r="M905" s="127">
        <v>10</v>
      </c>
      <c r="N905" s="127">
        <v>5</v>
      </c>
      <c r="O905" s="127">
        <v>5</v>
      </c>
      <c r="P905" s="128">
        <v>429.2</v>
      </c>
      <c r="Q905" s="128">
        <v>429.2</v>
      </c>
      <c r="R905" s="129"/>
      <c r="S905" s="151"/>
    </row>
    <row r="906" spans="1:19" ht="20.25" hidden="1" x14ac:dyDescent="0.25">
      <c r="A906" s="121">
        <v>6</v>
      </c>
      <c r="B906" s="122" t="s">
        <v>534</v>
      </c>
      <c r="C906" s="123">
        <v>1222</v>
      </c>
      <c r="D906" s="124">
        <v>44406</v>
      </c>
      <c r="E906" s="125">
        <v>281.60000000000002</v>
      </c>
      <c r="F906" s="126">
        <v>19</v>
      </c>
      <c r="G906" s="125">
        <v>281.60000000000002</v>
      </c>
      <c r="H906" s="126">
        <v>19</v>
      </c>
      <c r="I906" s="84" t="s">
        <v>1167</v>
      </c>
      <c r="J906" s="84" t="s">
        <v>1168</v>
      </c>
      <c r="K906" s="127">
        <v>19</v>
      </c>
      <c r="L906" s="127">
        <v>19</v>
      </c>
      <c r="M906" s="127">
        <v>8</v>
      </c>
      <c r="N906" s="127">
        <v>7</v>
      </c>
      <c r="O906" s="127">
        <v>1</v>
      </c>
      <c r="P906" s="128">
        <v>281.60000000000002</v>
      </c>
      <c r="Q906" s="128">
        <v>281.60000000000002</v>
      </c>
      <c r="R906" s="129"/>
      <c r="S906" s="151"/>
    </row>
    <row r="907" spans="1:19" ht="20.25" hidden="1" x14ac:dyDescent="0.25">
      <c r="A907" s="121">
        <v>7</v>
      </c>
      <c r="B907" s="122" t="s">
        <v>535</v>
      </c>
      <c r="C907" s="123">
        <v>1662</v>
      </c>
      <c r="D907" s="124">
        <v>44477</v>
      </c>
      <c r="E907" s="125">
        <v>136.19999999999999</v>
      </c>
      <c r="F907" s="126">
        <v>15</v>
      </c>
      <c r="G907" s="125">
        <v>136.19999999999999</v>
      </c>
      <c r="H907" s="126">
        <v>15</v>
      </c>
      <c r="I907" s="84" t="s">
        <v>1167</v>
      </c>
      <c r="J907" s="84" t="s">
        <v>1168</v>
      </c>
      <c r="K907" s="127">
        <v>15</v>
      </c>
      <c r="L907" s="127">
        <v>15</v>
      </c>
      <c r="M907" s="127">
        <v>6</v>
      </c>
      <c r="N907" s="127">
        <v>1</v>
      </c>
      <c r="O907" s="127">
        <v>5</v>
      </c>
      <c r="P907" s="128">
        <v>136.19999999999999</v>
      </c>
      <c r="Q907" s="128">
        <v>136.19999999999999</v>
      </c>
      <c r="R907" s="129"/>
      <c r="S907" s="151"/>
    </row>
    <row r="908" spans="1:19" ht="20.25" hidden="1" x14ac:dyDescent="0.25">
      <c r="A908" s="121">
        <v>8</v>
      </c>
      <c r="B908" s="122" t="s">
        <v>536</v>
      </c>
      <c r="C908" s="123">
        <v>517</v>
      </c>
      <c r="D908" s="124">
        <v>43083</v>
      </c>
      <c r="E908" s="125">
        <v>399</v>
      </c>
      <c r="F908" s="126">
        <v>28</v>
      </c>
      <c r="G908" s="125">
        <v>399</v>
      </c>
      <c r="H908" s="126">
        <v>28</v>
      </c>
      <c r="I908" s="84" t="s">
        <v>1167</v>
      </c>
      <c r="J908" s="84" t="s">
        <v>1168</v>
      </c>
      <c r="K908" s="127">
        <v>28</v>
      </c>
      <c r="L908" s="127">
        <v>28</v>
      </c>
      <c r="M908" s="127">
        <v>9</v>
      </c>
      <c r="N908" s="127">
        <v>4</v>
      </c>
      <c r="O908" s="127">
        <v>5</v>
      </c>
      <c r="P908" s="128">
        <v>399</v>
      </c>
      <c r="Q908" s="128">
        <v>399</v>
      </c>
      <c r="R908" s="129"/>
      <c r="S908" s="151"/>
    </row>
    <row r="909" spans="1:19" ht="20.25" hidden="1" x14ac:dyDescent="0.25">
      <c r="A909" s="121">
        <v>9</v>
      </c>
      <c r="B909" s="122" t="s">
        <v>538</v>
      </c>
      <c r="C909" s="123">
        <v>478</v>
      </c>
      <c r="D909" s="124">
        <v>44286</v>
      </c>
      <c r="E909" s="125">
        <v>680.1</v>
      </c>
      <c r="F909" s="126">
        <v>33</v>
      </c>
      <c r="G909" s="125">
        <v>680.1</v>
      </c>
      <c r="H909" s="126">
        <v>33</v>
      </c>
      <c r="I909" s="84" t="s">
        <v>1167</v>
      </c>
      <c r="J909" s="84" t="s">
        <v>1168</v>
      </c>
      <c r="K909" s="127">
        <v>33</v>
      </c>
      <c r="L909" s="127">
        <v>33</v>
      </c>
      <c r="M909" s="127">
        <v>16</v>
      </c>
      <c r="N909" s="127">
        <v>14</v>
      </c>
      <c r="O909" s="127">
        <v>2</v>
      </c>
      <c r="P909" s="128">
        <v>680.1</v>
      </c>
      <c r="Q909" s="128">
        <v>680.1</v>
      </c>
      <c r="R909" s="129"/>
      <c r="S909" s="151"/>
    </row>
    <row r="910" spans="1:19" ht="20.25" hidden="1" x14ac:dyDescent="0.25">
      <c r="A910" s="121">
        <v>10</v>
      </c>
      <c r="B910" s="122" t="s">
        <v>539</v>
      </c>
      <c r="C910" s="123">
        <v>1668</v>
      </c>
      <c r="D910" s="124">
        <v>44477</v>
      </c>
      <c r="E910" s="125">
        <v>99.6</v>
      </c>
      <c r="F910" s="126">
        <v>7</v>
      </c>
      <c r="G910" s="125">
        <v>99.6</v>
      </c>
      <c r="H910" s="126">
        <v>7</v>
      </c>
      <c r="I910" s="84" t="s">
        <v>1167</v>
      </c>
      <c r="J910" s="84" t="s">
        <v>1168</v>
      </c>
      <c r="K910" s="127">
        <v>7</v>
      </c>
      <c r="L910" s="127">
        <v>7</v>
      </c>
      <c r="M910" s="127">
        <v>2</v>
      </c>
      <c r="N910" s="127">
        <v>0</v>
      </c>
      <c r="O910" s="127">
        <v>2</v>
      </c>
      <c r="P910" s="128">
        <v>99.6</v>
      </c>
      <c r="Q910" s="128">
        <v>99.6</v>
      </c>
      <c r="R910" s="129"/>
      <c r="S910" s="151"/>
    </row>
    <row r="911" spans="1:19" ht="43.5" hidden="1" customHeight="1" x14ac:dyDescent="0.25">
      <c r="A911" s="121">
        <v>11</v>
      </c>
      <c r="B911" s="122" t="s">
        <v>540</v>
      </c>
      <c r="C911" s="123">
        <v>1666</v>
      </c>
      <c r="D911" s="124">
        <v>44477</v>
      </c>
      <c r="E911" s="125">
        <v>87.8</v>
      </c>
      <c r="F911" s="126">
        <v>6</v>
      </c>
      <c r="G911" s="125">
        <v>87.8</v>
      </c>
      <c r="H911" s="126">
        <v>6</v>
      </c>
      <c r="I911" s="84" t="s">
        <v>1167</v>
      </c>
      <c r="J911" s="84" t="s">
        <v>1168</v>
      </c>
      <c r="K911" s="127">
        <v>6</v>
      </c>
      <c r="L911" s="127">
        <v>6</v>
      </c>
      <c r="M911" s="127">
        <v>2</v>
      </c>
      <c r="N911" s="127">
        <v>0</v>
      </c>
      <c r="O911" s="127">
        <v>2</v>
      </c>
      <c r="P911" s="128">
        <v>87.8</v>
      </c>
      <c r="Q911" s="128">
        <v>87.8</v>
      </c>
      <c r="R911" s="129"/>
      <c r="S911" s="151"/>
    </row>
    <row r="912" spans="1:19" ht="51.75" hidden="1" customHeight="1" x14ac:dyDescent="0.25">
      <c r="A912" s="121">
        <v>12</v>
      </c>
      <c r="B912" s="122" t="s">
        <v>549</v>
      </c>
      <c r="C912" s="123" t="s">
        <v>550</v>
      </c>
      <c r="D912" s="124">
        <v>44426</v>
      </c>
      <c r="E912" s="125">
        <v>657.6</v>
      </c>
      <c r="F912" s="126">
        <v>29</v>
      </c>
      <c r="G912" s="125">
        <v>657.6</v>
      </c>
      <c r="H912" s="126">
        <v>29</v>
      </c>
      <c r="I912" s="84" t="s">
        <v>1167</v>
      </c>
      <c r="J912" s="84" t="s">
        <v>1168</v>
      </c>
      <c r="K912" s="127">
        <v>29</v>
      </c>
      <c r="L912" s="127">
        <v>29</v>
      </c>
      <c r="M912" s="127">
        <v>13</v>
      </c>
      <c r="N912" s="127">
        <v>12</v>
      </c>
      <c r="O912" s="127">
        <v>1</v>
      </c>
      <c r="P912" s="128">
        <v>657.6</v>
      </c>
      <c r="Q912" s="128">
        <v>657.6</v>
      </c>
      <c r="R912" s="129"/>
      <c r="S912" s="151"/>
    </row>
    <row r="913" spans="1:19" ht="20.25" hidden="1" x14ac:dyDescent="0.25">
      <c r="A913" s="121">
        <v>13</v>
      </c>
      <c r="B913" s="122" t="s">
        <v>551</v>
      </c>
      <c r="C913" s="123" t="s">
        <v>552</v>
      </c>
      <c r="D913" s="124">
        <v>43284</v>
      </c>
      <c r="E913" s="125">
        <v>219</v>
      </c>
      <c r="F913" s="126">
        <v>22</v>
      </c>
      <c r="G913" s="125">
        <v>219</v>
      </c>
      <c r="H913" s="126">
        <v>22</v>
      </c>
      <c r="I913" s="84" t="s">
        <v>1167</v>
      </c>
      <c r="J913" s="84" t="s">
        <v>1168</v>
      </c>
      <c r="K913" s="127">
        <v>22</v>
      </c>
      <c r="L913" s="127">
        <v>22</v>
      </c>
      <c r="M913" s="127">
        <v>8</v>
      </c>
      <c r="N913" s="127">
        <v>3</v>
      </c>
      <c r="O913" s="127">
        <v>5</v>
      </c>
      <c r="P913" s="128">
        <v>219</v>
      </c>
      <c r="Q913" s="128">
        <v>219</v>
      </c>
      <c r="R913" s="129"/>
      <c r="S913" s="151"/>
    </row>
    <row r="914" spans="1:19" ht="20.25" hidden="1" x14ac:dyDescent="0.25">
      <c r="A914" s="121">
        <v>14</v>
      </c>
      <c r="B914" s="122" t="s">
        <v>553</v>
      </c>
      <c r="C914" s="123">
        <v>46</v>
      </c>
      <c r="D914" s="124">
        <v>43510</v>
      </c>
      <c r="E914" s="125">
        <v>837.7</v>
      </c>
      <c r="F914" s="126">
        <v>35</v>
      </c>
      <c r="G914" s="125">
        <v>837.7</v>
      </c>
      <c r="H914" s="126">
        <v>35</v>
      </c>
      <c r="I914" s="84" t="s">
        <v>1167</v>
      </c>
      <c r="J914" s="84" t="s">
        <v>1168</v>
      </c>
      <c r="K914" s="127">
        <v>35</v>
      </c>
      <c r="L914" s="127">
        <v>35</v>
      </c>
      <c r="M914" s="127">
        <v>17</v>
      </c>
      <c r="N914" s="127">
        <v>12</v>
      </c>
      <c r="O914" s="127">
        <v>5</v>
      </c>
      <c r="P914" s="128">
        <v>837.7</v>
      </c>
      <c r="Q914" s="128">
        <v>837.7</v>
      </c>
      <c r="R914" s="129"/>
      <c r="S914" s="151"/>
    </row>
    <row r="915" spans="1:19" ht="20.25" hidden="1" x14ac:dyDescent="0.25">
      <c r="A915" s="121">
        <v>15</v>
      </c>
      <c r="B915" s="122" t="s">
        <v>554</v>
      </c>
      <c r="C915" s="123">
        <v>477</v>
      </c>
      <c r="D915" s="124">
        <v>44286</v>
      </c>
      <c r="E915" s="125">
        <v>116.1</v>
      </c>
      <c r="F915" s="126">
        <v>9</v>
      </c>
      <c r="G915" s="125">
        <v>116.1</v>
      </c>
      <c r="H915" s="126">
        <v>9</v>
      </c>
      <c r="I915" s="84" t="s">
        <v>1167</v>
      </c>
      <c r="J915" s="84" t="s">
        <v>1168</v>
      </c>
      <c r="K915" s="127">
        <v>9</v>
      </c>
      <c r="L915" s="127">
        <v>9</v>
      </c>
      <c r="M915" s="127">
        <v>3</v>
      </c>
      <c r="N915" s="127">
        <v>2</v>
      </c>
      <c r="O915" s="127">
        <v>1</v>
      </c>
      <c r="P915" s="128">
        <v>116.1</v>
      </c>
      <c r="Q915" s="128">
        <v>116.1</v>
      </c>
      <c r="R915" s="129"/>
      <c r="S915" s="151"/>
    </row>
    <row r="916" spans="1:19" ht="20.25" hidden="1" x14ac:dyDescent="0.25">
      <c r="A916" s="121">
        <v>16</v>
      </c>
      <c r="B916" s="122" t="s">
        <v>555</v>
      </c>
      <c r="C916" s="123">
        <v>1928</v>
      </c>
      <c r="D916" s="124">
        <v>43769</v>
      </c>
      <c r="E916" s="125">
        <v>70.8</v>
      </c>
      <c r="F916" s="126">
        <v>3</v>
      </c>
      <c r="G916" s="125">
        <v>70.8</v>
      </c>
      <c r="H916" s="126">
        <v>3</v>
      </c>
      <c r="I916" s="84" t="s">
        <v>1167</v>
      </c>
      <c r="J916" s="84" t="s">
        <v>1168</v>
      </c>
      <c r="K916" s="127">
        <v>3</v>
      </c>
      <c r="L916" s="127">
        <v>3</v>
      </c>
      <c r="M916" s="127">
        <v>2</v>
      </c>
      <c r="N916" s="127">
        <v>0</v>
      </c>
      <c r="O916" s="127">
        <v>2</v>
      </c>
      <c r="P916" s="128">
        <v>70.8</v>
      </c>
      <c r="Q916" s="128">
        <v>70.8</v>
      </c>
      <c r="R916" s="129"/>
      <c r="S916" s="151"/>
    </row>
    <row r="917" spans="1:19" ht="20.25" hidden="1" x14ac:dyDescent="0.25">
      <c r="A917" s="121">
        <v>17</v>
      </c>
      <c r="B917" s="122" t="s">
        <v>556</v>
      </c>
      <c r="C917" s="123">
        <v>543</v>
      </c>
      <c r="D917" s="124">
        <v>43769</v>
      </c>
      <c r="E917" s="125">
        <v>203</v>
      </c>
      <c r="F917" s="126">
        <v>6</v>
      </c>
      <c r="G917" s="125">
        <v>203</v>
      </c>
      <c r="H917" s="126">
        <v>6</v>
      </c>
      <c r="I917" s="84" t="s">
        <v>1167</v>
      </c>
      <c r="J917" s="84" t="s">
        <v>1168</v>
      </c>
      <c r="K917" s="127">
        <v>6</v>
      </c>
      <c r="L917" s="127">
        <v>6</v>
      </c>
      <c r="M917" s="127">
        <v>5</v>
      </c>
      <c r="N917" s="127">
        <v>4</v>
      </c>
      <c r="O917" s="127">
        <v>1</v>
      </c>
      <c r="P917" s="128">
        <v>203</v>
      </c>
      <c r="Q917" s="128">
        <v>203</v>
      </c>
      <c r="R917" s="129"/>
      <c r="S917" s="151"/>
    </row>
    <row r="918" spans="1:19" ht="20.25" hidden="1" x14ac:dyDescent="0.25">
      <c r="A918" s="121">
        <v>18</v>
      </c>
      <c r="B918" s="122" t="s">
        <v>557</v>
      </c>
      <c r="C918" s="123">
        <v>476</v>
      </c>
      <c r="D918" s="124">
        <v>44286</v>
      </c>
      <c r="E918" s="125">
        <v>254.99</v>
      </c>
      <c r="F918" s="126">
        <v>16</v>
      </c>
      <c r="G918" s="125">
        <v>254.99</v>
      </c>
      <c r="H918" s="126">
        <v>16</v>
      </c>
      <c r="I918" s="84" t="s">
        <v>1167</v>
      </c>
      <c r="J918" s="84" t="s">
        <v>1168</v>
      </c>
      <c r="K918" s="127">
        <v>16</v>
      </c>
      <c r="L918" s="127">
        <v>16</v>
      </c>
      <c r="M918" s="127">
        <v>6</v>
      </c>
      <c r="N918" s="127">
        <v>1</v>
      </c>
      <c r="O918" s="127">
        <v>5</v>
      </c>
      <c r="P918" s="128">
        <v>254.99</v>
      </c>
      <c r="Q918" s="128">
        <v>254.99</v>
      </c>
      <c r="R918" s="129"/>
      <c r="S918" s="151"/>
    </row>
    <row r="919" spans="1:19" ht="20.25" hidden="1" x14ac:dyDescent="0.25">
      <c r="A919" s="121">
        <v>19</v>
      </c>
      <c r="B919" s="122" t="s">
        <v>558</v>
      </c>
      <c r="C919" s="123">
        <v>1667</v>
      </c>
      <c r="D919" s="124">
        <v>44477</v>
      </c>
      <c r="E919" s="125">
        <v>258.10000000000002</v>
      </c>
      <c r="F919" s="126">
        <v>9</v>
      </c>
      <c r="G919" s="125">
        <v>258.10000000000002</v>
      </c>
      <c r="H919" s="126">
        <v>9</v>
      </c>
      <c r="I919" s="84" t="s">
        <v>1167</v>
      </c>
      <c r="J919" s="84" t="s">
        <v>1168</v>
      </c>
      <c r="K919" s="127">
        <v>9</v>
      </c>
      <c r="L919" s="127">
        <v>9</v>
      </c>
      <c r="M919" s="127">
        <v>6</v>
      </c>
      <c r="N919" s="127">
        <v>2</v>
      </c>
      <c r="O919" s="127">
        <v>4</v>
      </c>
      <c r="P919" s="128">
        <v>258.10000000000002</v>
      </c>
      <c r="Q919" s="128">
        <v>258.10000000000002</v>
      </c>
      <c r="R919" s="129"/>
      <c r="S919" s="151"/>
    </row>
    <row r="920" spans="1:19" ht="20.25" hidden="1" x14ac:dyDescent="0.25">
      <c r="A920" s="121">
        <v>20</v>
      </c>
      <c r="B920" s="122" t="s">
        <v>559</v>
      </c>
      <c r="C920" s="123">
        <v>2006</v>
      </c>
      <c r="D920" s="124">
        <v>44124</v>
      </c>
      <c r="E920" s="125">
        <v>183.4</v>
      </c>
      <c r="F920" s="126">
        <v>22</v>
      </c>
      <c r="G920" s="125">
        <v>183.4</v>
      </c>
      <c r="H920" s="126">
        <v>22</v>
      </c>
      <c r="I920" s="84" t="s">
        <v>1167</v>
      </c>
      <c r="J920" s="84" t="s">
        <v>1168</v>
      </c>
      <c r="K920" s="127">
        <v>22</v>
      </c>
      <c r="L920" s="127">
        <v>22</v>
      </c>
      <c r="M920" s="127">
        <v>7</v>
      </c>
      <c r="N920" s="127">
        <v>4</v>
      </c>
      <c r="O920" s="127">
        <v>3</v>
      </c>
      <c r="P920" s="128">
        <v>183.4</v>
      </c>
      <c r="Q920" s="128">
        <v>183.4</v>
      </c>
      <c r="R920" s="129"/>
      <c r="S920" s="151"/>
    </row>
    <row r="921" spans="1:19" ht="20.25" hidden="1" x14ac:dyDescent="0.25">
      <c r="A921" s="121">
        <v>21</v>
      </c>
      <c r="B921" s="122" t="s">
        <v>560</v>
      </c>
      <c r="C921" s="123">
        <v>302</v>
      </c>
      <c r="D921" s="124">
        <v>43347</v>
      </c>
      <c r="E921" s="125">
        <v>42.9</v>
      </c>
      <c r="F921" s="126">
        <v>2</v>
      </c>
      <c r="G921" s="125">
        <v>42.9</v>
      </c>
      <c r="H921" s="126">
        <v>2</v>
      </c>
      <c r="I921" s="84" t="s">
        <v>1167</v>
      </c>
      <c r="J921" s="84" t="s">
        <v>1168</v>
      </c>
      <c r="K921" s="127">
        <v>2</v>
      </c>
      <c r="L921" s="127">
        <v>2</v>
      </c>
      <c r="M921" s="127">
        <v>1</v>
      </c>
      <c r="N921" s="127">
        <v>0</v>
      </c>
      <c r="O921" s="127">
        <v>1</v>
      </c>
      <c r="P921" s="128">
        <v>42.9</v>
      </c>
      <c r="Q921" s="128">
        <v>42.9</v>
      </c>
      <c r="R921" s="129"/>
      <c r="S921" s="151"/>
    </row>
    <row r="922" spans="1:19" ht="20.25" hidden="1" x14ac:dyDescent="0.25">
      <c r="A922" s="121">
        <v>22</v>
      </c>
      <c r="B922" s="122" t="s">
        <v>569</v>
      </c>
      <c r="C922" s="123">
        <v>47</v>
      </c>
      <c r="D922" s="124">
        <v>43510</v>
      </c>
      <c r="E922" s="125">
        <v>319.7</v>
      </c>
      <c r="F922" s="126">
        <v>20</v>
      </c>
      <c r="G922" s="125">
        <v>319.7</v>
      </c>
      <c r="H922" s="126">
        <v>20</v>
      </c>
      <c r="I922" s="84" t="s">
        <v>1167</v>
      </c>
      <c r="J922" s="84" t="s">
        <v>1168</v>
      </c>
      <c r="K922" s="127">
        <v>20</v>
      </c>
      <c r="L922" s="127">
        <v>20</v>
      </c>
      <c r="M922" s="127">
        <v>9</v>
      </c>
      <c r="N922" s="127">
        <v>4</v>
      </c>
      <c r="O922" s="127">
        <v>5</v>
      </c>
      <c r="P922" s="128">
        <v>319.7</v>
      </c>
      <c r="Q922" s="128">
        <v>319.7</v>
      </c>
      <c r="R922" s="129"/>
      <c r="S922" s="151"/>
    </row>
    <row r="923" spans="1:19" ht="20.25" hidden="1" x14ac:dyDescent="0.25">
      <c r="A923" s="121">
        <v>23</v>
      </c>
      <c r="B923" s="122" t="s">
        <v>570</v>
      </c>
      <c r="C923" s="123">
        <v>1664</v>
      </c>
      <c r="D923" s="124">
        <v>44477</v>
      </c>
      <c r="E923" s="125">
        <v>283.7</v>
      </c>
      <c r="F923" s="126">
        <v>26</v>
      </c>
      <c r="G923" s="125">
        <v>283.7</v>
      </c>
      <c r="H923" s="126">
        <v>26</v>
      </c>
      <c r="I923" s="84" t="s">
        <v>1167</v>
      </c>
      <c r="J923" s="84" t="s">
        <v>1168</v>
      </c>
      <c r="K923" s="127">
        <v>26</v>
      </c>
      <c r="L923" s="127">
        <v>26</v>
      </c>
      <c r="M923" s="127">
        <v>14</v>
      </c>
      <c r="N923" s="127">
        <v>10</v>
      </c>
      <c r="O923" s="127">
        <v>4</v>
      </c>
      <c r="P923" s="128">
        <v>283.7</v>
      </c>
      <c r="Q923" s="128">
        <v>283.7</v>
      </c>
      <c r="R923" s="129"/>
      <c r="S923" s="151"/>
    </row>
    <row r="924" spans="1:19" s="116" customFormat="1" ht="20.25" hidden="1" customHeight="1" x14ac:dyDescent="0.25">
      <c r="A924" s="209" t="s">
        <v>1828</v>
      </c>
      <c r="B924" s="209"/>
      <c r="C924" s="117"/>
      <c r="D924" s="117"/>
      <c r="E924" s="131">
        <f>SUM(E925:E932)</f>
        <v>2088.8000000000002</v>
      </c>
      <c r="F924" s="132">
        <f t="shared" ref="F924:S924" si="98">SUM(F925:F932)</f>
        <v>118</v>
      </c>
      <c r="G924" s="118">
        <f t="shared" si="98"/>
        <v>2088.8000000000002</v>
      </c>
      <c r="H924" s="113">
        <f t="shared" si="98"/>
        <v>118</v>
      </c>
      <c r="I924" s="113"/>
      <c r="J924" s="113"/>
      <c r="K924" s="114">
        <f t="shared" ref="K924:P924" si="99">SUM(K925:K932)</f>
        <v>118</v>
      </c>
      <c r="L924" s="114">
        <f t="shared" si="99"/>
        <v>118</v>
      </c>
      <c r="M924" s="115">
        <v>55</v>
      </c>
      <c r="N924" s="115">
        <v>18</v>
      </c>
      <c r="O924" s="115">
        <v>37</v>
      </c>
      <c r="P924" s="107">
        <f t="shared" si="99"/>
        <v>2088.8000000000002</v>
      </c>
      <c r="Q924" s="107">
        <f t="shared" si="98"/>
        <v>2088.8000000000002</v>
      </c>
      <c r="R924" s="119">
        <f t="shared" si="98"/>
        <v>0</v>
      </c>
      <c r="S924" s="150">
        <f t="shared" si="98"/>
        <v>0</v>
      </c>
    </row>
    <row r="925" spans="1:19" ht="20.25" hidden="1" x14ac:dyDescent="0.25">
      <c r="A925" s="121">
        <v>1</v>
      </c>
      <c r="B925" s="122" t="s">
        <v>929</v>
      </c>
      <c r="C925" s="123">
        <v>3906</v>
      </c>
      <c r="D925" s="124">
        <v>44480</v>
      </c>
      <c r="E925" s="125">
        <v>356.1</v>
      </c>
      <c r="F925" s="126">
        <v>22</v>
      </c>
      <c r="G925" s="125">
        <v>356.1</v>
      </c>
      <c r="H925" s="126">
        <v>22</v>
      </c>
      <c r="I925" s="84" t="s">
        <v>1166</v>
      </c>
      <c r="J925" s="84" t="s">
        <v>1167</v>
      </c>
      <c r="K925" s="127">
        <v>22</v>
      </c>
      <c r="L925" s="127">
        <v>22</v>
      </c>
      <c r="M925" s="127">
        <v>7</v>
      </c>
      <c r="N925" s="127">
        <v>6</v>
      </c>
      <c r="O925" s="127">
        <v>1</v>
      </c>
      <c r="P925" s="128">
        <v>356.1</v>
      </c>
      <c r="Q925" s="128">
        <v>356.1</v>
      </c>
      <c r="R925" s="129"/>
      <c r="S925" s="151"/>
    </row>
    <row r="926" spans="1:19" ht="20.25" hidden="1" x14ac:dyDescent="0.25">
      <c r="A926" s="121">
        <v>2</v>
      </c>
      <c r="B926" s="122" t="s">
        <v>930</v>
      </c>
      <c r="C926" s="123">
        <v>3459</v>
      </c>
      <c r="D926" s="124">
        <v>44134</v>
      </c>
      <c r="E926" s="125">
        <v>382.7</v>
      </c>
      <c r="F926" s="126">
        <v>20</v>
      </c>
      <c r="G926" s="125">
        <v>382.7</v>
      </c>
      <c r="H926" s="126">
        <v>20</v>
      </c>
      <c r="I926" s="84" t="s">
        <v>1166</v>
      </c>
      <c r="J926" s="84" t="s">
        <v>1167</v>
      </c>
      <c r="K926" s="127">
        <v>20</v>
      </c>
      <c r="L926" s="127">
        <v>20</v>
      </c>
      <c r="M926" s="127">
        <v>8</v>
      </c>
      <c r="N926" s="127">
        <v>4</v>
      </c>
      <c r="O926" s="127">
        <v>4</v>
      </c>
      <c r="P926" s="128">
        <v>382.7</v>
      </c>
      <c r="Q926" s="128">
        <v>382.7</v>
      </c>
      <c r="R926" s="129"/>
      <c r="S926" s="151"/>
    </row>
    <row r="927" spans="1:19" ht="38.25" hidden="1" customHeight="1" x14ac:dyDescent="0.25">
      <c r="A927" s="121">
        <v>3</v>
      </c>
      <c r="B927" s="122" t="s">
        <v>931</v>
      </c>
      <c r="C927" s="123">
        <v>7</v>
      </c>
      <c r="D927" s="124">
        <v>43157</v>
      </c>
      <c r="E927" s="125">
        <v>71.099999999999994</v>
      </c>
      <c r="F927" s="126">
        <v>5</v>
      </c>
      <c r="G927" s="125">
        <v>71.099999999999994</v>
      </c>
      <c r="H927" s="126">
        <v>5</v>
      </c>
      <c r="I927" s="84" t="s">
        <v>1166</v>
      </c>
      <c r="J927" s="84" t="s">
        <v>1167</v>
      </c>
      <c r="K927" s="127">
        <v>5</v>
      </c>
      <c r="L927" s="127">
        <v>5</v>
      </c>
      <c r="M927" s="127">
        <v>3</v>
      </c>
      <c r="N927" s="127">
        <v>0</v>
      </c>
      <c r="O927" s="127">
        <v>3</v>
      </c>
      <c r="P927" s="128">
        <v>71.099999999999994</v>
      </c>
      <c r="Q927" s="128">
        <v>71.099999999999994</v>
      </c>
      <c r="R927" s="129"/>
      <c r="S927" s="151"/>
    </row>
    <row r="928" spans="1:19" ht="20.25" hidden="1" x14ac:dyDescent="0.25">
      <c r="A928" s="121">
        <v>4</v>
      </c>
      <c r="B928" s="122" t="s">
        <v>932</v>
      </c>
      <c r="C928" s="123">
        <v>11</v>
      </c>
      <c r="D928" s="124">
        <v>43719</v>
      </c>
      <c r="E928" s="125">
        <v>250.6</v>
      </c>
      <c r="F928" s="126">
        <v>13</v>
      </c>
      <c r="G928" s="125">
        <v>250.6</v>
      </c>
      <c r="H928" s="126">
        <v>13</v>
      </c>
      <c r="I928" s="84" t="s">
        <v>1166</v>
      </c>
      <c r="J928" s="84" t="s">
        <v>1167</v>
      </c>
      <c r="K928" s="127">
        <v>13</v>
      </c>
      <c r="L928" s="127">
        <v>13</v>
      </c>
      <c r="M928" s="127">
        <v>8</v>
      </c>
      <c r="N928" s="127">
        <v>4</v>
      </c>
      <c r="O928" s="127">
        <v>4</v>
      </c>
      <c r="P928" s="128">
        <v>250.6</v>
      </c>
      <c r="Q928" s="128">
        <v>250.6</v>
      </c>
      <c r="R928" s="129"/>
      <c r="S928" s="151"/>
    </row>
    <row r="929" spans="1:19" ht="20.25" hidden="1" x14ac:dyDescent="0.25">
      <c r="A929" s="121">
        <v>5</v>
      </c>
      <c r="B929" s="122" t="s">
        <v>933</v>
      </c>
      <c r="C929" s="123">
        <v>849</v>
      </c>
      <c r="D929" s="124">
        <v>42927</v>
      </c>
      <c r="E929" s="125">
        <v>159.4</v>
      </c>
      <c r="F929" s="126">
        <v>15</v>
      </c>
      <c r="G929" s="125">
        <v>159.4</v>
      </c>
      <c r="H929" s="126">
        <v>15</v>
      </c>
      <c r="I929" s="84" t="s">
        <v>1166</v>
      </c>
      <c r="J929" s="84" t="s">
        <v>1167</v>
      </c>
      <c r="K929" s="127">
        <v>15</v>
      </c>
      <c r="L929" s="127">
        <v>15</v>
      </c>
      <c r="M929" s="127">
        <v>6</v>
      </c>
      <c r="N929" s="127">
        <v>0</v>
      </c>
      <c r="O929" s="127">
        <v>6</v>
      </c>
      <c r="P929" s="128">
        <v>159.4</v>
      </c>
      <c r="Q929" s="128">
        <v>159.4</v>
      </c>
      <c r="R929" s="129"/>
      <c r="S929" s="151"/>
    </row>
    <row r="930" spans="1:19" ht="20.25" hidden="1" x14ac:dyDescent="0.25">
      <c r="A930" s="121">
        <v>6</v>
      </c>
      <c r="B930" s="122" t="s">
        <v>934</v>
      </c>
      <c r="C930" s="123">
        <v>849</v>
      </c>
      <c r="D930" s="124">
        <v>42927</v>
      </c>
      <c r="E930" s="125">
        <v>471.2</v>
      </c>
      <c r="F930" s="126">
        <v>17</v>
      </c>
      <c r="G930" s="125">
        <v>471.2</v>
      </c>
      <c r="H930" s="126">
        <v>17</v>
      </c>
      <c r="I930" s="84" t="s">
        <v>1166</v>
      </c>
      <c r="J930" s="84" t="s">
        <v>1167</v>
      </c>
      <c r="K930" s="127">
        <v>17</v>
      </c>
      <c r="L930" s="127">
        <v>17</v>
      </c>
      <c r="M930" s="127">
        <v>12</v>
      </c>
      <c r="N930" s="127">
        <v>1</v>
      </c>
      <c r="O930" s="127">
        <v>11</v>
      </c>
      <c r="P930" s="128">
        <v>471.2</v>
      </c>
      <c r="Q930" s="128">
        <v>471.2</v>
      </c>
      <c r="R930" s="129"/>
      <c r="S930" s="151"/>
    </row>
    <row r="931" spans="1:19" ht="20.25" hidden="1" x14ac:dyDescent="0.25">
      <c r="A931" s="121">
        <v>7</v>
      </c>
      <c r="B931" s="122" t="s">
        <v>935</v>
      </c>
      <c r="C931" s="123">
        <v>18</v>
      </c>
      <c r="D931" s="124">
        <v>42775</v>
      </c>
      <c r="E931" s="125">
        <v>144.30000000000001</v>
      </c>
      <c r="F931" s="126">
        <v>8</v>
      </c>
      <c r="G931" s="125">
        <v>144.30000000000001</v>
      </c>
      <c r="H931" s="126">
        <v>8</v>
      </c>
      <c r="I931" s="84" t="s">
        <v>1166</v>
      </c>
      <c r="J931" s="84" t="s">
        <v>1167</v>
      </c>
      <c r="K931" s="127">
        <v>8</v>
      </c>
      <c r="L931" s="127">
        <v>8</v>
      </c>
      <c r="M931" s="127">
        <v>4</v>
      </c>
      <c r="N931" s="127">
        <v>2</v>
      </c>
      <c r="O931" s="127">
        <v>2</v>
      </c>
      <c r="P931" s="128">
        <v>144.30000000000001</v>
      </c>
      <c r="Q931" s="128">
        <v>144.30000000000001</v>
      </c>
      <c r="R931" s="129"/>
      <c r="S931" s="151"/>
    </row>
    <row r="932" spans="1:19" ht="20.25" hidden="1" x14ac:dyDescent="0.25">
      <c r="A932" s="121">
        <v>8</v>
      </c>
      <c r="B932" s="122" t="s">
        <v>936</v>
      </c>
      <c r="C932" s="123">
        <v>18</v>
      </c>
      <c r="D932" s="124">
        <v>42775</v>
      </c>
      <c r="E932" s="125">
        <v>253.4</v>
      </c>
      <c r="F932" s="126">
        <v>18</v>
      </c>
      <c r="G932" s="125">
        <v>253.4</v>
      </c>
      <c r="H932" s="126">
        <v>18</v>
      </c>
      <c r="I932" s="84" t="s">
        <v>1166</v>
      </c>
      <c r="J932" s="84" t="s">
        <v>1167</v>
      </c>
      <c r="K932" s="127">
        <v>18</v>
      </c>
      <c r="L932" s="127">
        <v>18</v>
      </c>
      <c r="M932" s="127">
        <v>7</v>
      </c>
      <c r="N932" s="127">
        <v>1</v>
      </c>
      <c r="O932" s="127">
        <v>6</v>
      </c>
      <c r="P932" s="128">
        <v>253.4</v>
      </c>
      <c r="Q932" s="128">
        <v>253.4</v>
      </c>
      <c r="R932" s="129"/>
      <c r="S932" s="151"/>
    </row>
    <row r="933" spans="1:19" s="116" customFormat="1" ht="20.25" hidden="1" customHeight="1" x14ac:dyDescent="0.25">
      <c r="A933" s="209" t="s">
        <v>1202</v>
      </c>
      <c r="B933" s="209"/>
      <c r="C933" s="117"/>
      <c r="D933" s="117"/>
      <c r="E933" s="131">
        <f>SUM(E934:E939)</f>
        <v>1641.9</v>
      </c>
      <c r="F933" s="132">
        <f t="shared" ref="F933:S933" si="100">SUM(F934:F939)</f>
        <v>90</v>
      </c>
      <c r="G933" s="118">
        <f t="shared" si="100"/>
        <v>1641.9</v>
      </c>
      <c r="H933" s="113">
        <f t="shared" si="100"/>
        <v>90</v>
      </c>
      <c r="I933" s="113"/>
      <c r="J933" s="113"/>
      <c r="K933" s="114">
        <f t="shared" ref="K933:P933" si="101">SUM(K934:K939)</f>
        <v>90</v>
      </c>
      <c r="L933" s="114">
        <f t="shared" si="101"/>
        <v>90</v>
      </c>
      <c r="M933" s="115">
        <v>49</v>
      </c>
      <c r="N933" s="115">
        <v>32</v>
      </c>
      <c r="O933" s="115">
        <v>17</v>
      </c>
      <c r="P933" s="107">
        <f t="shared" si="101"/>
        <v>1641.9</v>
      </c>
      <c r="Q933" s="107">
        <f t="shared" si="100"/>
        <v>1641.9</v>
      </c>
      <c r="R933" s="119">
        <f t="shared" si="100"/>
        <v>0</v>
      </c>
      <c r="S933" s="150">
        <f t="shared" si="100"/>
        <v>0</v>
      </c>
    </row>
    <row r="934" spans="1:19" ht="20.25" hidden="1" x14ac:dyDescent="0.25">
      <c r="A934" s="121">
        <v>1</v>
      </c>
      <c r="B934" s="122" t="s">
        <v>1096</v>
      </c>
      <c r="C934" s="123">
        <v>2484</v>
      </c>
      <c r="D934" s="124">
        <v>43798</v>
      </c>
      <c r="E934" s="125">
        <v>547.6</v>
      </c>
      <c r="F934" s="126">
        <v>29</v>
      </c>
      <c r="G934" s="125">
        <v>547.6</v>
      </c>
      <c r="H934" s="126">
        <v>29</v>
      </c>
      <c r="I934" s="84" t="s">
        <v>1167</v>
      </c>
      <c r="J934" s="84" t="s">
        <v>1168</v>
      </c>
      <c r="K934" s="127">
        <v>29</v>
      </c>
      <c r="L934" s="127">
        <v>29</v>
      </c>
      <c r="M934" s="127">
        <v>19</v>
      </c>
      <c r="N934" s="127">
        <v>14</v>
      </c>
      <c r="O934" s="127">
        <v>5</v>
      </c>
      <c r="P934" s="128">
        <v>547.6</v>
      </c>
      <c r="Q934" s="128">
        <v>547.6</v>
      </c>
      <c r="R934" s="129"/>
      <c r="S934" s="151"/>
    </row>
    <row r="935" spans="1:19" ht="20.25" hidden="1" x14ac:dyDescent="0.25">
      <c r="A935" s="121">
        <v>2</v>
      </c>
      <c r="B935" s="122" t="s">
        <v>1097</v>
      </c>
      <c r="C935" s="123">
        <v>2484</v>
      </c>
      <c r="D935" s="124">
        <v>43798</v>
      </c>
      <c r="E935" s="125">
        <v>159.80000000000001</v>
      </c>
      <c r="F935" s="126">
        <v>11</v>
      </c>
      <c r="G935" s="125">
        <v>159.80000000000001</v>
      </c>
      <c r="H935" s="126">
        <v>11</v>
      </c>
      <c r="I935" s="84" t="s">
        <v>1167</v>
      </c>
      <c r="J935" s="84" t="s">
        <v>1168</v>
      </c>
      <c r="K935" s="127">
        <v>11</v>
      </c>
      <c r="L935" s="127">
        <v>11</v>
      </c>
      <c r="M935" s="127">
        <v>4</v>
      </c>
      <c r="N935" s="127">
        <v>3</v>
      </c>
      <c r="O935" s="127">
        <v>1</v>
      </c>
      <c r="P935" s="128">
        <v>159.80000000000001</v>
      </c>
      <c r="Q935" s="128">
        <v>159.80000000000001</v>
      </c>
      <c r="R935" s="129"/>
      <c r="S935" s="151"/>
    </row>
    <row r="936" spans="1:19" ht="20.25" hidden="1" x14ac:dyDescent="0.25">
      <c r="A936" s="121">
        <v>3</v>
      </c>
      <c r="B936" s="122" t="s">
        <v>1105</v>
      </c>
      <c r="C936" s="123">
        <v>1225</v>
      </c>
      <c r="D936" s="124">
        <v>44074</v>
      </c>
      <c r="E936" s="125">
        <v>193.1</v>
      </c>
      <c r="F936" s="126">
        <v>12</v>
      </c>
      <c r="G936" s="125">
        <v>193.1</v>
      </c>
      <c r="H936" s="126">
        <v>12</v>
      </c>
      <c r="I936" s="84" t="s">
        <v>1167</v>
      </c>
      <c r="J936" s="84" t="s">
        <v>1168</v>
      </c>
      <c r="K936" s="127">
        <v>12</v>
      </c>
      <c r="L936" s="127">
        <v>12</v>
      </c>
      <c r="M936" s="127">
        <v>5</v>
      </c>
      <c r="N936" s="127">
        <v>2</v>
      </c>
      <c r="O936" s="127">
        <v>3</v>
      </c>
      <c r="P936" s="128">
        <v>193.1</v>
      </c>
      <c r="Q936" s="128">
        <v>193.1</v>
      </c>
      <c r="R936" s="129"/>
      <c r="S936" s="151"/>
    </row>
    <row r="937" spans="1:19" ht="20.25" hidden="1" x14ac:dyDescent="0.25">
      <c r="A937" s="121">
        <v>4</v>
      </c>
      <c r="B937" s="122" t="s">
        <v>1106</v>
      </c>
      <c r="C937" s="123">
        <v>1225</v>
      </c>
      <c r="D937" s="124">
        <v>44074</v>
      </c>
      <c r="E937" s="125">
        <v>167.9</v>
      </c>
      <c r="F937" s="126">
        <v>9</v>
      </c>
      <c r="G937" s="125">
        <v>167.9</v>
      </c>
      <c r="H937" s="126">
        <v>9</v>
      </c>
      <c r="I937" s="84" t="s">
        <v>1167</v>
      </c>
      <c r="J937" s="84" t="s">
        <v>1168</v>
      </c>
      <c r="K937" s="127">
        <v>9</v>
      </c>
      <c r="L937" s="127">
        <v>9</v>
      </c>
      <c r="M937" s="127">
        <v>5</v>
      </c>
      <c r="N937" s="127">
        <v>1</v>
      </c>
      <c r="O937" s="127">
        <v>4</v>
      </c>
      <c r="P937" s="128">
        <v>167.9</v>
      </c>
      <c r="Q937" s="128">
        <v>167.9</v>
      </c>
      <c r="R937" s="129"/>
      <c r="S937" s="151"/>
    </row>
    <row r="938" spans="1:19" ht="20.25" hidden="1" x14ac:dyDescent="0.25">
      <c r="A938" s="121">
        <v>5</v>
      </c>
      <c r="B938" s="122" t="s">
        <v>1107</v>
      </c>
      <c r="C938" s="123">
        <v>1921</v>
      </c>
      <c r="D938" s="124">
        <v>43398</v>
      </c>
      <c r="E938" s="125">
        <v>132.69999999999999</v>
      </c>
      <c r="F938" s="126">
        <v>3</v>
      </c>
      <c r="G938" s="125">
        <v>132.69999999999999</v>
      </c>
      <c r="H938" s="126">
        <v>3</v>
      </c>
      <c r="I938" s="84" t="s">
        <v>1167</v>
      </c>
      <c r="J938" s="84" t="s">
        <v>1168</v>
      </c>
      <c r="K938" s="127">
        <v>3</v>
      </c>
      <c r="L938" s="127">
        <v>3</v>
      </c>
      <c r="M938" s="127">
        <v>4</v>
      </c>
      <c r="N938" s="127">
        <v>3</v>
      </c>
      <c r="O938" s="127">
        <v>1</v>
      </c>
      <c r="P938" s="128">
        <v>132.69999999999999</v>
      </c>
      <c r="Q938" s="128">
        <v>132.69999999999999</v>
      </c>
      <c r="R938" s="129"/>
      <c r="S938" s="151"/>
    </row>
    <row r="939" spans="1:19" ht="20.25" hidden="1" x14ac:dyDescent="0.25">
      <c r="A939" s="121">
        <v>6</v>
      </c>
      <c r="B939" s="122" t="s">
        <v>1108</v>
      </c>
      <c r="C939" s="123">
        <v>1203</v>
      </c>
      <c r="D939" s="124">
        <v>44405</v>
      </c>
      <c r="E939" s="125">
        <v>440.8</v>
      </c>
      <c r="F939" s="126">
        <v>26</v>
      </c>
      <c r="G939" s="125">
        <v>440.8</v>
      </c>
      <c r="H939" s="126">
        <v>26</v>
      </c>
      <c r="I939" s="84" t="s">
        <v>1167</v>
      </c>
      <c r="J939" s="84" t="s">
        <v>1168</v>
      </c>
      <c r="K939" s="127">
        <v>26</v>
      </c>
      <c r="L939" s="127">
        <v>26</v>
      </c>
      <c r="M939" s="127">
        <v>12</v>
      </c>
      <c r="N939" s="127">
        <v>9</v>
      </c>
      <c r="O939" s="127">
        <v>3</v>
      </c>
      <c r="P939" s="128">
        <v>440.8</v>
      </c>
      <c r="Q939" s="128">
        <v>440.8</v>
      </c>
      <c r="R939" s="129"/>
      <c r="S939" s="151"/>
    </row>
    <row r="940" spans="1:19" s="116" customFormat="1" ht="106.5" hidden="1" customHeight="1" x14ac:dyDescent="0.25">
      <c r="A940" s="220" t="s">
        <v>1182</v>
      </c>
      <c r="B940" s="220"/>
      <c r="C940" s="137"/>
      <c r="D940" s="137"/>
      <c r="E940" s="107" t="e">
        <f>#REF!+#REF!+E941+E943+E973+E991</f>
        <v>#REF!</v>
      </c>
      <c r="F940" s="107" t="e">
        <f>#REF!+#REF!+F941+F943+F973+F991</f>
        <v>#REF!</v>
      </c>
      <c r="G940" s="107" t="e">
        <f>#REF!+#REF!+G941+G943+G973+G991</f>
        <v>#REF!</v>
      </c>
      <c r="H940" s="107" t="e">
        <f>#REF!+#REF!+H941+H943+H973+H991</f>
        <v>#REF!</v>
      </c>
      <c r="I940" s="107"/>
      <c r="J940" s="107"/>
      <c r="K940" s="114">
        <f>K941+K943+K973+K991</f>
        <v>2317</v>
      </c>
      <c r="L940" s="114">
        <f t="shared" ref="L940:S940" si="102">L941+L943+L973+L991</f>
        <v>2317</v>
      </c>
      <c r="M940" s="115">
        <f t="shared" si="102"/>
        <v>1081</v>
      </c>
      <c r="N940" s="115">
        <f t="shared" si="102"/>
        <v>734</v>
      </c>
      <c r="O940" s="115">
        <f t="shared" si="102"/>
        <v>347</v>
      </c>
      <c r="P940" s="107">
        <f t="shared" si="102"/>
        <v>38488.49</v>
      </c>
      <c r="Q940" s="107">
        <f t="shared" si="102"/>
        <v>38488.49</v>
      </c>
      <c r="R940" s="107">
        <f t="shared" si="102"/>
        <v>0</v>
      </c>
      <c r="S940" s="149">
        <f t="shared" si="102"/>
        <v>0</v>
      </c>
    </row>
    <row r="941" spans="1:19" s="116" customFormat="1" ht="20.25" hidden="1" customHeight="1" x14ac:dyDescent="0.25">
      <c r="A941" s="209" t="s">
        <v>1820</v>
      </c>
      <c r="B941" s="209"/>
      <c r="C941" s="117"/>
      <c r="D941" s="117"/>
      <c r="E941" s="131">
        <f>SUM(E942)</f>
        <v>248.2</v>
      </c>
      <c r="F941" s="132">
        <f t="shared" ref="F941:S941" si="103">SUM(F942)</f>
        <v>36</v>
      </c>
      <c r="G941" s="118">
        <f t="shared" si="103"/>
        <v>248.2</v>
      </c>
      <c r="H941" s="113">
        <f t="shared" si="103"/>
        <v>36</v>
      </c>
      <c r="I941" s="113"/>
      <c r="J941" s="113"/>
      <c r="K941" s="114">
        <f t="shared" si="103"/>
        <v>36</v>
      </c>
      <c r="L941" s="114">
        <f t="shared" si="103"/>
        <v>36</v>
      </c>
      <c r="M941" s="115">
        <v>12</v>
      </c>
      <c r="N941" s="115">
        <v>4</v>
      </c>
      <c r="O941" s="115">
        <v>8</v>
      </c>
      <c r="P941" s="107">
        <f t="shared" si="103"/>
        <v>248.2</v>
      </c>
      <c r="Q941" s="107">
        <f t="shared" si="103"/>
        <v>248.2</v>
      </c>
      <c r="R941" s="119">
        <f t="shared" si="103"/>
        <v>0</v>
      </c>
      <c r="S941" s="150">
        <f t="shared" si="103"/>
        <v>0</v>
      </c>
    </row>
    <row r="942" spans="1:19" ht="20.25" hidden="1" x14ac:dyDescent="0.25">
      <c r="A942" s="121">
        <v>1</v>
      </c>
      <c r="B942" s="122" t="s">
        <v>409</v>
      </c>
      <c r="C942" s="123">
        <v>3318</v>
      </c>
      <c r="D942" s="124">
        <v>43826</v>
      </c>
      <c r="E942" s="125">
        <v>248.2</v>
      </c>
      <c r="F942" s="126">
        <v>36</v>
      </c>
      <c r="G942" s="125">
        <v>248.2</v>
      </c>
      <c r="H942" s="126">
        <v>36</v>
      </c>
      <c r="I942" s="84" t="s">
        <v>1167</v>
      </c>
      <c r="J942" s="84" t="s">
        <v>1168</v>
      </c>
      <c r="K942" s="127">
        <v>36</v>
      </c>
      <c r="L942" s="127">
        <v>36</v>
      </c>
      <c r="M942" s="127">
        <v>12</v>
      </c>
      <c r="N942" s="127">
        <v>4</v>
      </c>
      <c r="O942" s="127">
        <v>8</v>
      </c>
      <c r="P942" s="128">
        <v>248.2</v>
      </c>
      <c r="Q942" s="128">
        <v>248.2</v>
      </c>
      <c r="R942" s="129"/>
      <c r="S942" s="151"/>
    </row>
    <row r="943" spans="1:19" s="116" customFormat="1" ht="20.25" hidden="1" customHeight="1" x14ac:dyDescent="0.25">
      <c r="A943" s="209" t="s">
        <v>1186</v>
      </c>
      <c r="B943" s="209"/>
      <c r="C943" s="117"/>
      <c r="D943" s="117"/>
      <c r="E943" s="131">
        <f>SUM(E944:E972)</f>
        <v>18165.55</v>
      </c>
      <c r="F943" s="132">
        <f t="shared" ref="F943:S943" si="104">SUM(F944:F972)</f>
        <v>992</v>
      </c>
      <c r="G943" s="118">
        <f t="shared" si="104"/>
        <v>18165.55</v>
      </c>
      <c r="H943" s="113">
        <f t="shared" si="104"/>
        <v>992</v>
      </c>
      <c r="I943" s="113"/>
      <c r="J943" s="113"/>
      <c r="K943" s="114">
        <f t="shared" ref="K943:P943" si="105">SUM(K944:K972)</f>
        <v>992</v>
      </c>
      <c r="L943" s="114">
        <f t="shared" si="105"/>
        <v>992</v>
      </c>
      <c r="M943" s="115">
        <v>553</v>
      </c>
      <c r="N943" s="115">
        <v>428</v>
      </c>
      <c r="O943" s="115">
        <v>125</v>
      </c>
      <c r="P943" s="107">
        <f t="shared" si="105"/>
        <v>18165.55</v>
      </c>
      <c r="Q943" s="107">
        <f t="shared" si="104"/>
        <v>18165.55</v>
      </c>
      <c r="R943" s="119">
        <f t="shared" si="104"/>
        <v>0</v>
      </c>
      <c r="S943" s="150">
        <f t="shared" si="104"/>
        <v>0</v>
      </c>
    </row>
    <row r="944" spans="1:19" ht="20.25" hidden="1" x14ac:dyDescent="0.25">
      <c r="A944" s="121">
        <v>1</v>
      </c>
      <c r="B944" s="122" t="s">
        <v>577</v>
      </c>
      <c r="C944" s="123" t="s">
        <v>578</v>
      </c>
      <c r="D944" s="124">
        <v>43846</v>
      </c>
      <c r="E944" s="125">
        <v>114.5</v>
      </c>
      <c r="F944" s="126">
        <v>1</v>
      </c>
      <c r="G944" s="125">
        <v>114.5</v>
      </c>
      <c r="H944" s="126">
        <v>1</v>
      </c>
      <c r="I944" s="84" t="s">
        <v>1167</v>
      </c>
      <c r="J944" s="84" t="s">
        <v>1168</v>
      </c>
      <c r="K944" s="127">
        <v>1</v>
      </c>
      <c r="L944" s="127">
        <v>1</v>
      </c>
      <c r="M944" s="127">
        <v>3</v>
      </c>
      <c r="N944" s="127">
        <v>3</v>
      </c>
      <c r="O944" s="127">
        <v>0</v>
      </c>
      <c r="P944" s="128">
        <v>114.5</v>
      </c>
      <c r="Q944" s="128">
        <v>114.5</v>
      </c>
      <c r="R944" s="129"/>
      <c r="S944" s="151"/>
    </row>
    <row r="945" spans="1:19" ht="20.25" hidden="1" x14ac:dyDescent="0.25">
      <c r="A945" s="121">
        <v>2</v>
      </c>
      <c r="B945" s="122" t="s">
        <v>579</v>
      </c>
      <c r="C945" s="123" t="s">
        <v>578</v>
      </c>
      <c r="D945" s="124">
        <v>43846</v>
      </c>
      <c r="E945" s="125">
        <v>169.5</v>
      </c>
      <c r="F945" s="126">
        <v>24</v>
      </c>
      <c r="G945" s="125">
        <v>169.5</v>
      </c>
      <c r="H945" s="126">
        <v>24</v>
      </c>
      <c r="I945" s="84" t="s">
        <v>1167</v>
      </c>
      <c r="J945" s="84" t="s">
        <v>1168</v>
      </c>
      <c r="K945" s="127">
        <v>24</v>
      </c>
      <c r="L945" s="127">
        <v>24</v>
      </c>
      <c r="M945" s="127">
        <v>5</v>
      </c>
      <c r="N945" s="127">
        <v>1</v>
      </c>
      <c r="O945" s="127">
        <v>4</v>
      </c>
      <c r="P945" s="128">
        <v>169.5</v>
      </c>
      <c r="Q945" s="128">
        <v>169.5</v>
      </c>
      <c r="R945" s="129"/>
      <c r="S945" s="151"/>
    </row>
    <row r="946" spans="1:19" ht="20.25" hidden="1" x14ac:dyDescent="0.25">
      <c r="A946" s="121">
        <v>3</v>
      </c>
      <c r="B946" s="122" t="s">
        <v>580</v>
      </c>
      <c r="C946" s="123" t="s">
        <v>578</v>
      </c>
      <c r="D946" s="124">
        <v>43846</v>
      </c>
      <c r="E946" s="125">
        <v>3235.6</v>
      </c>
      <c r="F946" s="126">
        <v>135</v>
      </c>
      <c r="G946" s="125">
        <v>3235.6</v>
      </c>
      <c r="H946" s="126">
        <v>135</v>
      </c>
      <c r="I946" s="84" t="s">
        <v>1167</v>
      </c>
      <c r="J946" s="84" t="s">
        <v>1168</v>
      </c>
      <c r="K946" s="127">
        <v>135</v>
      </c>
      <c r="L946" s="127">
        <v>135</v>
      </c>
      <c r="M946" s="127">
        <v>78</v>
      </c>
      <c r="N946" s="127">
        <v>72</v>
      </c>
      <c r="O946" s="127">
        <v>6</v>
      </c>
      <c r="P946" s="128">
        <v>3235.6</v>
      </c>
      <c r="Q946" s="128">
        <v>3235.6</v>
      </c>
      <c r="R946" s="129"/>
      <c r="S946" s="151"/>
    </row>
    <row r="947" spans="1:19" ht="20.25" hidden="1" x14ac:dyDescent="0.25">
      <c r="A947" s="121">
        <v>4</v>
      </c>
      <c r="B947" s="122" t="s">
        <v>581</v>
      </c>
      <c r="C947" s="123" t="s">
        <v>578</v>
      </c>
      <c r="D947" s="124">
        <v>43846</v>
      </c>
      <c r="E947" s="125">
        <v>19.100000000000001</v>
      </c>
      <c r="F947" s="126">
        <v>7</v>
      </c>
      <c r="G947" s="125">
        <v>19.100000000000001</v>
      </c>
      <c r="H947" s="126">
        <v>7</v>
      </c>
      <c r="I947" s="84" t="s">
        <v>1167</v>
      </c>
      <c r="J947" s="84" t="s">
        <v>1168</v>
      </c>
      <c r="K947" s="127">
        <v>7</v>
      </c>
      <c r="L947" s="127">
        <v>7</v>
      </c>
      <c r="M947" s="127">
        <v>1</v>
      </c>
      <c r="N947" s="127">
        <v>0</v>
      </c>
      <c r="O947" s="127">
        <v>1</v>
      </c>
      <c r="P947" s="128">
        <v>19.100000000000001</v>
      </c>
      <c r="Q947" s="128">
        <v>19.100000000000001</v>
      </c>
      <c r="R947" s="129"/>
      <c r="S947" s="151"/>
    </row>
    <row r="948" spans="1:19" ht="20.25" hidden="1" x14ac:dyDescent="0.25">
      <c r="A948" s="121">
        <v>5</v>
      </c>
      <c r="B948" s="122" t="s">
        <v>582</v>
      </c>
      <c r="C948" s="123" t="s">
        <v>578</v>
      </c>
      <c r="D948" s="124">
        <v>43846</v>
      </c>
      <c r="E948" s="125">
        <v>111.8</v>
      </c>
      <c r="F948" s="126">
        <v>12</v>
      </c>
      <c r="G948" s="125">
        <v>111.8</v>
      </c>
      <c r="H948" s="126">
        <v>12</v>
      </c>
      <c r="I948" s="84" t="s">
        <v>1167</v>
      </c>
      <c r="J948" s="84" t="s">
        <v>1168</v>
      </c>
      <c r="K948" s="127">
        <v>12</v>
      </c>
      <c r="L948" s="127">
        <v>12</v>
      </c>
      <c r="M948" s="127">
        <v>4</v>
      </c>
      <c r="N948" s="127">
        <v>0</v>
      </c>
      <c r="O948" s="127">
        <v>4</v>
      </c>
      <c r="P948" s="128">
        <v>111.8</v>
      </c>
      <c r="Q948" s="128">
        <v>111.8</v>
      </c>
      <c r="R948" s="129"/>
      <c r="S948" s="151"/>
    </row>
    <row r="949" spans="1:19" ht="20.25" hidden="1" x14ac:dyDescent="0.25">
      <c r="A949" s="121">
        <v>6</v>
      </c>
      <c r="B949" s="122" t="s">
        <v>583</v>
      </c>
      <c r="C949" s="123" t="s">
        <v>578</v>
      </c>
      <c r="D949" s="124">
        <v>43846</v>
      </c>
      <c r="E949" s="125">
        <v>28.2</v>
      </c>
      <c r="F949" s="126">
        <v>1</v>
      </c>
      <c r="G949" s="125">
        <v>28.2</v>
      </c>
      <c r="H949" s="126">
        <v>1</v>
      </c>
      <c r="I949" s="84" t="s">
        <v>1167</v>
      </c>
      <c r="J949" s="84" t="s">
        <v>1168</v>
      </c>
      <c r="K949" s="127">
        <v>1</v>
      </c>
      <c r="L949" s="127">
        <v>1</v>
      </c>
      <c r="M949" s="127">
        <v>1</v>
      </c>
      <c r="N949" s="127">
        <v>0</v>
      </c>
      <c r="O949" s="127">
        <v>1</v>
      </c>
      <c r="P949" s="128">
        <v>28.2</v>
      </c>
      <c r="Q949" s="128">
        <v>28.2</v>
      </c>
      <c r="R949" s="129"/>
      <c r="S949" s="151"/>
    </row>
    <row r="950" spans="1:19" ht="20.25" hidden="1" x14ac:dyDescent="0.25">
      <c r="A950" s="121">
        <v>7</v>
      </c>
      <c r="B950" s="122" t="s">
        <v>584</v>
      </c>
      <c r="C950" s="123" t="s">
        <v>578</v>
      </c>
      <c r="D950" s="124">
        <v>43846</v>
      </c>
      <c r="E950" s="125">
        <v>1590.3</v>
      </c>
      <c r="F950" s="126">
        <v>117</v>
      </c>
      <c r="G950" s="125">
        <v>1590.3</v>
      </c>
      <c r="H950" s="126">
        <v>117</v>
      </c>
      <c r="I950" s="84" t="s">
        <v>1167</v>
      </c>
      <c r="J950" s="84" t="s">
        <v>1168</v>
      </c>
      <c r="K950" s="127">
        <v>117</v>
      </c>
      <c r="L950" s="127">
        <v>117</v>
      </c>
      <c r="M950" s="127">
        <v>69</v>
      </c>
      <c r="N950" s="127">
        <v>41</v>
      </c>
      <c r="O950" s="127">
        <v>28</v>
      </c>
      <c r="P950" s="128">
        <v>1590.3</v>
      </c>
      <c r="Q950" s="128">
        <v>1590.3</v>
      </c>
      <c r="R950" s="129"/>
      <c r="S950" s="151"/>
    </row>
    <row r="951" spans="1:19" ht="20.25" hidden="1" x14ac:dyDescent="0.25">
      <c r="A951" s="121">
        <v>8</v>
      </c>
      <c r="B951" s="122" t="s">
        <v>585</v>
      </c>
      <c r="C951" s="123" t="s">
        <v>578</v>
      </c>
      <c r="D951" s="124">
        <v>43846</v>
      </c>
      <c r="E951" s="125">
        <v>261.89999999999998</v>
      </c>
      <c r="F951" s="126">
        <v>22</v>
      </c>
      <c r="G951" s="125">
        <v>261.89999999999998</v>
      </c>
      <c r="H951" s="126">
        <v>22</v>
      </c>
      <c r="I951" s="84" t="s">
        <v>1167</v>
      </c>
      <c r="J951" s="84" t="s">
        <v>1168</v>
      </c>
      <c r="K951" s="127">
        <v>22</v>
      </c>
      <c r="L951" s="127">
        <v>22</v>
      </c>
      <c r="M951" s="127">
        <v>7</v>
      </c>
      <c r="N951" s="127">
        <v>1</v>
      </c>
      <c r="O951" s="127">
        <v>6</v>
      </c>
      <c r="P951" s="128">
        <v>261.89999999999998</v>
      </c>
      <c r="Q951" s="128">
        <v>261.89999999999998</v>
      </c>
      <c r="R951" s="129"/>
      <c r="S951" s="151"/>
    </row>
    <row r="952" spans="1:19" ht="20.25" hidden="1" x14ac:dyDescent="0.25">
      <c r="A952" s="121">
        <v>9</v>
      </c>
      <c r="B952" s="122" t="s">
        <v>586</v>
      </c>
      <c r="C952" s="123" t="s">
        <v>587</v>
      </c>
      <c r="D952" s="124">
        <v>42776</v>
      </c>
      <c r="E952" s="125">
        <v>51.7</v>
      </c>
      <c r="F952" s="126">
        <v>2</v>
      </c>
      <c r="G952" s="125">
        <v>51.7</v>
      </c>
      <c r="H952" s="126">
        <v>2</v>
      </c>
      <c r="I952" s="84" t="s">
        <v>1167</v>
      </c>
      <c r="J952" s="84" t="s">
        <v>1168</v>
      </c>
      <c r="K952" s="127">
        <v>2</v>
      </c>
      <c r="L952" s="127">
        <v>2</v>
      </c>
      <c r="M952" s="127">
        <v>1</v>
      </c>
      <c r="N952" s="127">
        <v>0</v>
      </c>
      <c r="O952" s="127">
        <v>1</v>
      </c>
      <c r="P952" s="128">
        <v>51.7</v>
      </c>
      <c r="Q952" s="128">
        <v>51.7</v>
      </c>
      <c r="R952" s="129"/>
      <c r="S952" s="151"/>
    </row>
    <row r="953" spans="1:19" ht="20.25" hidden="1" x14ac:dyDescent="0.25">
      <c r="A953" s="121">
        <v>10</v>
      </c>
      <c r="B953" s="122" t="s">
        <v>588</v>
      </c>
      <c r="C953" s="123" t="s">
        <v>573</v>
      </c>
      <c r="D953" s="124">
        <v>44127</v>
      </c>
      <c r="E953" s="125">
        <v>382.5</v>
      </c>
      <c r="F953" s="126">
        <v>12</v>
      </c>
      <c r="G953" s="125">
        <v>382.5</v>
      </c>
      <c r="H953" s="126">
        <v>12</v>
      </c>
      <c r="I953" s="84" t="s">
        <v>1167</v>
      </c>
      <c r="J953" s="84" t="s">
        <v>1168</v>
      </c>
      <c r="K953" s="127">
        <v>12</v>
      </c>
      <c r="L953" s="127">
        <v>12</v>
      </c>
      <c r="M953" s="127">
        <v>8</v>
      </c>
      <c r="N953" s="127">
        <v>6</v>
      </c>
      <c r="O953" s="127">
        <v>2</v>
      </c>
      <c r="P953" s="128">
        <v>382.5</v>
      </c>
      <c r="Q953" s="128">
        <v>382.5</v>
      </c>
      <c r="R953" s="129"/>
      <c r="S953" s="151"/>
    </row>
    <row r="954" spans="1:19" ht="20.25" hidden="1" x14ac:dyDescent="0.25">
      <c r="A954" s="121">
        <v>11</v>
      </c>
      <c r="B954" s="122" t="s">
        <v>589</v>
      </c>
      <c r="C954" s="123" t="s">
        <v>578</v>
      </c>
      <c r="D954" s="124">
        <v>43846</v>
      </c>
      <c r="E954" s="125">
        <v>905.82</v>
      </c>
      <c r="F954" s="126">
        <v>52</v>
      </c>
      <c r="G954" s="125">
        <v>905.82</v>
      </c>
      <c r="H954" s="126">
        <v>52</v>
      </c>
      <c r="I954" s="84" t="s">
        <v>1167</v>
      </c>
      <c r="J954" s="84" t="s">
        <v>1168</v>
      </c>
      <c r="K954" s="127">
        <v>52</v>
      </c>
      <c r="L954" s="127">
        <v>52</v>
      </c>
      <c r="M954" s="127">
        <v>30</v>
      </c>
      <c r="N954" s="127">
        <v>21</v>
      </c>
      <c r="O954" s="127">
        <v>9</v>
      </c>
      <c r="P954" s="128">
        <v>905.82</v>
      </c>
      <c r="Q954" s="128">
        <v>905.82</v>
      </c>
      <c r="R954" s="129"/>
      <c r="S954" s="151"/>
    </row>
    <row r="955" spans="1:19" ht="20.25" hidden="1" x14ac:dyDescent="0.25">
      <c r="A955" s="121">
        <v>12</v>
      </c>
      <c r="B955" s="122" t="s">
        <v>590</v>
      </c>
      <c r="C955" s="123" t="s">
        <v>578</v>
      </c>
      <c r="D955" s="124">
        <v>43846</v>
      </c>
      <c r="E955" s="125">
        <v>849.07</v>
      </c>
      <c r="F955" s="126">
        <v>58</v>
      </c>
      <c r="G955" s="125">
        <v>849.07</v>
      </c>
      <c r="H955" s="126">
        <v>58</v>
      </c>
      <c r="I955" s="84" t="s">
        <v>1167</v>
      </c>
      <c r="J955" s="84" t="s">
        <v>1168</v>
      </c>
      <c r="K955" s="127">
        <v>58</v>
      </c>
      <c r="L955" s="127">
        <v>58</v>
      </c>
      <c r="M955" s="127">
        <v>29</v>
      </c>
      <c r="N955" s="127">
        <v>23</v>
      </c>
      <c r="O955" s="127">
        <v>6</v>
      </c>
      <c r="P955" s="128">
        <v>849.07</v>
      </c>
      <c r="Q955" s="128">
        <v>849.07</v>
      </c>
      <c r="R955" s="129"/>
      <c r="S955" s="151"/>
    </row>
    <row r="956" spans="1:19" ht="20.25" hidden="1" x14ac:dyDescent="0.25">
      <c r="A956" s="121">
        <v>13</v>
      </c>
      <c r="B956" s="122" t="s">
        <v>591</v>
      </c>
      <c r="C956" s="123" t="s">
        <v>578</v>
      </c>
      <c r="D956" s="124">
        <v>43846</v>
      </c>
      <c r="E956" s="125">
        <v>882.35</v>
      </c>
      <c r="F956" s="126">
        <v>59</v>
      </c>
      <c r="G956" s="125">
        <v>882.35</v>
      </c>
      <c r="H956" s="126">
        <v>59</v>
      </c>
      <c r="I956" s="84" t="s">
        <v>1167</v>
      </c>
      <c r="J956" s="84" t="s">
        <v>1168</v>
      </c>
      <c r="K956" s="127">
        <v>59</v>
      </c>
      <c r="L956" s="127">
        <v>59</v>
      </c>
      <c r="M956" s="127">
        <v>29</v>
      </c>
      <c r="N956" s="127">
        <v>18</v>
      </c>
      <c r="O956" s="127">
        <v>11</v>
      </c>
      <c r="P956" s="128">
        <v>882.35</v>
      </c>
      <c r="Q956" s="128">
        <v>882.35</v>
      </c>
      <c r="R956" s="129"/>
      <c r="S956" s="151"/>
    </row>
    <row r="957" spans="1:19" ht="20.25" hidden="1" x14ac:dyDescent="0.25">
      <c r="A957" s="121">
        <v>14</v>
      </c>
      <c r="B957" s="122" t="s">
        <v>592</v>
      </c>
      <c r="C957" s="123" t="s">
        <v>573</v>
      </c>
      <c r="D957" s="124">
        <v>44127</v>
      </c>
      <c r="E957" s="125">
        <v>637.4</v>
      </c>
      <c r="F957" s="126">
        <v>33</v>
      </c>
      <c r="G957" s="125">
        <v>637.4</v>
      </c>
      <c r="H957" s="126">
        <v>33</v>
      </c>
      <c r="I957" s="84" t="s">
        <v>1167</v>
      </c>
      <c r="J957" s="84" t="s">
        <v>1168</v>
      </c>
      <c r="K957" s="127">
        <v>33</v>
      </c>
      <c r="L957" s="127">
        <v>33</v>
      </c>
      <c r="M957" s="127">
        <v>20</v>
      </c>
      <c r="N957" s="127">
        <v>19</v>
      </c>
      <c r="O957" s="127">
        <v>1</v>
      </c>
      <c r="P957" s="128">
        <v>637.4</v>
      </c>
      <c r="Q957" s="128">
        <v>637.4</v>
      </c>
      <c r="R957" s="129"/>
      <c r="S957" s="151"/>
    </row>
    <row r="958" spans="1:19" ht="20.25" hidden="1" x14ac:dyDescent="0.25">
      <c r="A958" s="121">
        <v>15</v>
      </c>
      <c r="B958" s="122" t="s">
        <v>593</v>
      </c>
      <c r="C958" s="123" t="s">
        <v>578</v>
      </c>
      <c r="D958" s="124">
        <v>43846</v>
      </c>
      <c r="E958" s="125">
        <v>632.9</v>
      </c>
      <c r="F958" s="126">
        <v>23</v>
      </c>
      <c r="G958" s="125">
        <v>632.9</v>
      </c>
      <c r="H958" s="126">
        <v>23</v>
      </c>
      <c r="I958" s="84" t="s">
        <v>1167</v>
      </c>
      <c r="J958" s="84" t="s">
        <v>1168</v>
      </c>
      <c r="K958" s="127">
        <v>23</v>
      </c>
      <c r="L958" s="127">
        <v>23</v>
      </c>
      <c r="M958" s="127">
        <v>20</v>
      </c>
      <c r="N958" s="127">
        <v>17</v>
      </c>
      <c r="O958" s="127">
        <v>3</v>
      </c>
      <c r="P958" s="128">
        <v>632.9</v>
      </c>
      <c r="Q958" s="128">
        <v>632.9</v>
      </c>
      <c r="R958" s="129"/>
      <c r="S958" s="151"/>
    </row>
    <row r="959" spans="1:19" ht="20.25" hidden="1" x14ac:dyDescent="0.25">
      <c r="A959" s="121">
        <v>16</v>
      </c>
      <c r="B959" s="122" t="s">
        <v>594</v>
      </c>
      <c r="C959" s="123" t="s">
        <v>578</v>
      </c>
      <c r="D959" s="124">
        <v>43846</v>
      </c>
      <c r="E959" s="125">
        <v>636</v>
      </c>
      <c r="F959" s="126">
        <v>39</v>
      </c>
      <c r="G959" s="125">
        <v>636</v>
      </c>
      <c r="H959" s="126">
        <v>39</v>
      </c>
      <c r="I959" s="84" t="s">
        <v>1167</v>
      </c>
      <c r="J959" s="84" t="s">
        <v>1168</v>
      </c>
      <c r="K959" s="127">
        <v>39</v>
      </c>
      <c r="L959" s="127">
        <v>39</v>
      </c>
      <c r="M959" s="127">
        <v>20</v>
      </c>
      <c r="N959" s="127">
        <v>16</v>
      </c>
      <c r="O959" s="127">
        <v>4</v>
      </c>
      <c r="P959" s="128">
        <v>636</v>
      </c>
      <c r="Q959" s="128">
        <v>636</v>
      </c>
      <c r="R959" s="129"/>
      <c r="S959" s="151"/>
    </row>
    <row r="960" spans="1:19" ht="20.25" hidden="1" x14ac:dyDescent="0.25">
      <c r="A960" s="121">
        <v>17</v>
      </c>
      <c r="B960" s="122" t="s">
        <v>595</v>
      </c>
      <c r="C960" s="123" t="s">
        <v>578</v>
      </c>
      <c r="D960" s="124">
        <v>43846</v>
      </c>
      <c r="E960" s="125">
        <v>603.9</v>
      </c>
      <c r="F960" s="126">
        <v>21</v>
      </c>
      <c r="G960" s="125">
        <v>603.9</v>
      </c>
      <c r="H960" s="126">
        <v>21</v>
      </c>
      <c r="I960" s="84" t="s">
        <v>1167</v>
      </c>
      <c r="J960" s="84" t="s">
        <v>1168</v>
      </c>
      <c r="K960" s="127">
        <v>21</v>
      </c>
      <c r="L960" s="127">
        <v>21</v>
      </c>
      <c r="M960" s="127">
        <v>19</v>
      </c>
      <c r="N960" s="127">
        <v>17</v>
      </c>
      <c r="O960" s="127">
        <v>2</v>
      </c>
      <c r="P960" s="128">
        <v>603.9</v>
      </c>
      <c r="Q960" s="128">
        <v>603.9</v>
      </c>
      <c r="R960" s="129"/>
      <c r="S960" s="151"/>
    </row>
    <row r="961" spans="1:19" ht="20.25" hidden="1" x14ac:dyDescent="0.25">
      <c r="A961" s="121">
        <v>18</v>
      </c>
      <c r="B961" s="122" t="s">
        <v>596</v>
      </c>
      <c r="C961" s="123" t="s">
        <v>573</v>
      </c>
      <c r="D961" s="124">
        <v>44127</v>
      </c>
      <c r="E961" s="125">
        <v>642.4</v>
      </c>
      <c r="F961" s="126">
        <v>21</v>
      </c>
      <c r="G961" s="125">
        <v>642.4</v>
      </c>
      <c r="H961" s="126">
        <v>21</v>
      </c>
      <c r="I961" s="84" t="s">
        <v>1167</v>
      </c>
      <c r="J961" s="84" t="s">
        <v>1168</v>
      </c>
      <c r="K961" s="127">
        <v>21</v>
      </c>
      <c r="L961" s="127">
        <v>21</v>
      </c>
      <c r="M961" s="127">
        <v>20</v>
      </c>
      <c r="N961" s="127">
        <v>20</v>
      </c>
      <c r="O961" s="127">
        <v>0</v>
      </c>
      <c r="P961" s="128">
        <v>642.4</v>
      </c>
      <c r="Q961" s="128">
        <v>642.4</v>
      </c>
      <c r="R961" s="129"/>
      <c r="S961" s="151"/>
    </row>
    <row r="962" spans="1:19" ht="20.25" hidden="1" x14ac:dyDescent="0.25">
      <c r="A962" s="121">
        <v>19</v>
      </c>
      <c r="B962" s="122" t="s">
        <v>597</v>
      </c>
      <c r="C962" s="123" t="s">
        <v>578</v>
      </c>
      <c r="D962" s="124">
        <v>43846</v>
      </c>
      <c r="E962" s="125">
        <v>283.10000000000002</v>
      </c>
      <c r="F962" s="126">
        <v>12</v>
      </c>
      <c r="G962" s="125">
        <v>283.10000000000002</v>
      </c>
      <c r="H962" s="126">
        <v>12</v>
      </c>
      <c r="I962" s="84" t="s">
        <v>1167</v>
      </c>
      <c r="J962" s="84" t="s">
        <v>1168</v>
      </c>
      <c r="K962" s="127">
        <v>12</v>
      </c>
      <c r="L962" s="127">
        <v>12</v>
      </c>
      <c r="M962" s="127">
        <v>8</v>
      </c>
      <c r="N962" s="127">
        <v>7</v>
      </c>
      <c r="O962" s="127">
        <v>1</v>
      </c>
      <c r="P962" s="128">
        <v>283.10000000000002</v>
      </c>
      <c r="Q962" s="128">
        <v>283.10000000000002</v>
      </c>
      <c r="R962" s="129"/>
      <c r="S962" s="151"/>
    </row>
    <row r="963" spans="1:19" ht="20.25" hidden="1" x14ac:dyDescent="0.25">
      <c r="A963" s="121">
        <v>20</v>
      </c>
      <c r="B963" s="122" t="s">
        <v>598</v>
      </c>
      <c r="C963" s="123" t="s">
        <v>573</v>
      </c>
      <c r="D963" s="124">
        <v>44127</v>
      </c>
      <c r="E963" s="125">
        <v>289.2</v>
      </c>
      <c r="F963" s="126">
        <v>17</v>
      </c>
      <c r="G963" s="125">
        <v>289.2</v>
      </c>
      <c r="H963" s="126">
        <v>17</v>
      </c>
      <c r="I963" s="84" t="s">
        <v>1167</v>
      </c>
      <c r="J963" s="84" t="s">
        <v>1168</v>
      </c>
      <c r="K963" s="127">
        <v>17</v>
      </c>
      <c r="L963" s="127">
        <v>17</v>
      </c>
      <c r="M963" s="127">
        <v>8</v>
      </c>
      <c r="N963" s="127">
        <v>8</v>
      </c>
      <c r="O963" s="127">
        <v>0</v>
      </c>
      <c r="P963" s="128">
        <v>289.2</v>
      </c>
      <c r="Q963" s="128">
        <v>289.2</v>
      </c>
      <c r="R963" s="129"/>
      <c r="S963" s="151"/>
    </row>
    <row r="964" spans="1:19" ht="20.25" hidden="1" x14ac:dyDescent="0.25">
      <c r="A964" s="121">
        <v>21</v>
      </c>
      <c r="B964" s="122" t="s">
        <v>599</v>
      </c>
      <c r="C964" s="123" t="s">
        <v>573</v>
      </c>
      <c r="D964" s="124">
        <v>44127</v>
      </c>
      <c r="E964" s="125">
        <v>290.89999999999998</v>
      </c>
      <c r="F964" s="126">
        <v>16</v>
      </c>
      <c r="G964" s="125">
        <v>290.89999999999998</v>
      </c>
      <c r="H964" s="126">
        <v>16</v>
      </c>
      <c r="I964" s="84" t="s">
        <v>1167</v>
      </c>
      <c r="J964" s="84" t="s">
        <v>1168</v>
      </c>
      <c r="K964" s="127">
        <v>16</v>
      </c>
      <c r="L964" s="127">
        <v>16</v>
      </c>
      <c r="M964" s="127">
        <v>8</v>
      </c>
      <c r="N964" s="127">
        <v>8</v>
      </c>
      <c r="O964" s="127">
        <v>0</v>
      </c>
      <c r="P964" s="128">
        <v>290.89999999999998</v>
      </c>
      <c r="Q964" s="128">
        <v>290.89999999999998</v>
      </c>
      <c r="R964" s="129"/>
      <c r="S964" s="151"/>
    </row>
    <row r="965" spans="1:19" ht="20.25" hidden="1" x14ac:dyDescent="0.25">
      <c r="A965" s="121">
        <v>22</v>
      </c>
      <c r="B965" s="122" t="s">
        <v>600</v>
      </c>
      <c r="C965" s="123" t="s">
        <v>578</v>
      </c>
      <c r="D965" s="124">
        <v>43846</v>
      </c>
      <c r="E965" s="125">
        <v>630.4</v>
      </c>
      <c r="F965" s="126">
        <v>35</v>
      </c>
      <c r="G965" s="125">
        <v>630.4</v>
      </c>
      <c r="H965" s="126">
        <v>35</v>
      </c>
      <c r="I965" s="84" t="s">
        <v>1167</v>
      </c>
      <c r="J965" s="84" t="s">
        <v>1168</v>
      </c>
      <c r="K965" s="127">
        <v>35</v>
      </c>
      <c r="L965" s="127">
        <v>35</v>
      </c>
      <c r="M965" s="127">
        <v>20</v>
      </c>
      <c r="N965" s="127">
        <v>15</v>
      </c>
      <c r="O965" s="127">
        <v>5</v>
      </c>
      <c r="P965" s="128">
        <v>630.4</v>
      </c>
      <c r="Q965" s="128">
        <v>630.4</v>
      </c>
      <c r="R965" s="129"/>
      <c r="S965" s="151"/>
    </row>
    <row r="966" spans="1:19" ht="20.25" hidden="1" x14ac:dyDescent="0.25">
      <c r="A966" s="121">
        <v>23</v>
      </c>
      <c r="B966" s="122" t="s">
        <v>601</v>
      </c>
      <c r="C966" s="123" t="s">
        <v>578</v>
      </c>
      <c r="D966" s="124">
        <v>43846</v>
      </c>
      <c r="E966" s="125">
        <v>766.42</v>
      </c>
      <c r="F966" s="126">
        <v>52</v>
      </c>
      <c r="G966" s="125">
        <v>766.42</v>
      </c>
      <c r="H966" s="126">
        <v>52</v>
      </c>
      <c r="I966" s="84" t="s">
        <v>1167</v>
      </c>
      <c r="J966" s="84" t="s">
        <v>1168</v>
      </c>
      <c r="K966" s="127">
        <v>52</v>
      </c>
      <c r="L966" s="127">
        <v>52</v>
      </c>
      <c r="M966" s="127">
        <v>34</v>
      </c>
      <c r="N966" s="127">
        <v>28</v>
      </c>
      <c r="O966" s="127">
        <v>6</v>
      </c>
      <c r="P966" s="128">
        <v>766.42</v>
      </c>
      <c r="Q966" s="128">
        <v>766.42</v>
      </c>
      <c r="R966" s="129"/>
      <c r="S966" s="151"/>
    </row>
    <row r="967" spans="1:19" ht="20.25" hidden="1" x14ac:dyDescent="0.25">
      <c r="A967" s="121">
        <v>24</v>
      </c>
      <c r="B967" s="122" t="s">
        <v>602</v>
      </c>
      <c r="C967" s="123" t="s">
        <v>578</v>
      </c>
      <c r="D967" s="124">
        <v>43846</v>
      </c>
      <c r="E967" s="125">
        <v>729.16</v>
      </c>
      <c r="F967" s="126">
        <v>42</v>
      </c>
      <c r="G967" s="125">
        <v>729.16</v>
      </c>
      <c r="H967" s="126">
        <v>42</v>
      </c>
      <c r="I967" s="84" t="s">
        <v>1167</v>
      </c>
      <c r="J967" s="84" t="s">
        <v>1168</v>
      </c>
      <c r="K967" s="127">
        <v>42</v>
      </c>
      <c r="L967" s="127">
        <v>42</v>
      </c>
      <c r="M967" s="127">
        <v>27</v>
      </c>
      <c r="N967" s="127">
        <v>19</v>
      </c>
      <c r="O967" s="127">
        <v>8</v>
      </c>
      <c r="P967" s="128">
        <v>729.16</v>
      </c>
      <c r="Q967" s="128">
        <v>729.16</v>
      </c>
      <c r="R967" s="129"/>
      <c r="S967" s="151"/>
    </row>
    <row r="968" spans="1:19" ht="20.25" hidden="1" x14ac:dyDescent="0.25">
      <c r="A968" s="121">
        <v>25</v>
      </c>
      <c r="B968" s="122" t="s">
        <v>603</v>
      </c>
      <c r="C968" s="123" t="s">
        <v>578</v>
      </c>
      <c r="D968" s="124">
        <v>43846</v>
      </c>
      <c r="E968" s="125">
        <v>625</v>
      </c>
      <c r="F968" s="126">
        <v>19</v>
      </c>
      <c r="G968" s="125">
        <v>625</v>
      </c>
      <c r="H968" s="126">
        <v>19</v>
      </c>
      <c r="I968" s="84" t="s">
        <v>1167</v>
      </c>
      <c r="J968" s="84" t="s">
        <v>1168</v>
      </c>
      <c r="K968" s="127">
        <v>19</v>
      </c>
      <c r="L968" s="127">
        <v>19</v>
      </c>
      <c r="M968" s="127">
        <v>16</v>
      </c>
      <c r="N968" s="127">
        <v>14</v>
      </c>
      <c r="O968" s="127">
        <v>2</v>
      </c>
      <c r="P968" s="128">
        <v>625</v>
      </c>
      <c r="Q968" s="128">
        <v>625</v>
      </c>
      <c r="R968" s="129"/>
      <c r="S968" s="151"/>
    </row>
    <row r="969" spans="1:19" ht="20.25" hidden="1" x14ac:dyDescent="0.25">
      <c r="A969" s="121">
        <v>26</v>
      </c>
      <c r="B969" s="122" t="s">
        <v>604</v>
      </c>
      <c r="C969" s="123" t="s">
        <v>578</v>
      </c>
      <c r="D969" s="124">
        <v>43846</v>
      </c>
      <c r="E969" s="125">
        <v>617.6</v>
      </c>
      <c r="F969" s="126">
        <v>31</v>
      </c>
      <c r="G969" s="125">
        <v>617.6</v>
      </c>
      <c r="H969" s="126">
        <v>31</v>
      </c>
      <c r="I969" s="84" t="s">
        <v>1167</v>
      </c>
      <c r="J969" s="84" t="s">
        <v>1168</v>
      </c>
      <c r="K969" s="127">
        <v>31</v>
      </c>
      <c r="L969" s="127">
        <v>31</v>
      </c>
      <c r="M969" s="127">
        <v>16</v>
      </c>
      <c r="N969" s="127">
        <v>14</v>
      </c>
      <c r="O969" s="127">
        <v>2</v>
      </c>
      <c r="P969" s="128">
        <v>617.6</v>
      </c>
      <c r="Q969" s="128">
        <v>617.6</v>
      </c>
      <c r="R969" s="129"/>
      <c r="S969" s="151"/>
    </row>
    <row r="970" spans="1:19" ht="20.25" hidden="1" x14ac:dyDescent="0.25">
      <c r="A970" s="121">
        <v>27</v>
      </c>
      <c r="B970" s="122" t="s">
        <v>605</v>
      </c>
      <c r="C970" s="123" t="s">
        <v>578</v>
      </c>
      <c r="D970" s="124">
        <v>43846</v>
      </c>
      <c r="E970" s="125">
        <v>721.9</v>
      </c>
      <c r="F970" s="126">
        <v>49</v>
      </c>
      <c r="G970" s="125">
        <v>721.9</v>
      </c>
      <c r="H970" s="126">
        <v>49</v>
      </c>
      <c r="I970" s="84" t="s">
        <v>1167</v>
      </c>
      <c r="J970" s="84" t="s">
        <v>1168</v>
      </c>
      <c r="K970" s="127">
        <v>49</v>
      </c>
      <c r="L970" s="127">
        <v>49</v>
      </c>
      <c r="M970" s="127">
        <v>17</v>
      </c>
      <c r="N970" s="127">
        <v>13</v>
      </c>
      <c r="O970" s="127">
        <v>4</v>
      </c>
      <c r="P970" s="128">
        <v>721.9</v>
      </c>
      <c r="Q970" s="128">
        <v>721.9</v>
      </c>
      <c r="R970" s="129"/>
      <c r="S970" s="151"/>
    </row>
    <row r="971" spans="1:19" ht="20.25" hidden="1" x14ac:dyDescent="0.25">
      <c r="A971" s="121">
        <v>28</v>
      </c>
      <c r="B971" s="122" t="s">
        <v>606</v>
      </c>
      <c r="C971" s="123" t="s">
        <v>578</v>
      </c>
      <c r="D971" s="124">
        <v>43846</v>
      </c>
      <c r="E971" s="125">
        <v>732.22</v>
      </c>
      <c r="F971" s="126">
        <v>46</v>
      </c>
      <c r="G971" s="125">
        <v>732.22</v>
      </c>
      <c r="H971" s="126">
        <v>46</v>
      </c>
      <c r="I971" s="84" t="s">
        <v>1167</v>
      </c>
      <c r="J971" s="84" t="s">
        <v>1168</v>
      </c>
      <c r="K971" s="127">
        <v>46</v>
      </c>
      <c r="L971" s="127">
        <v>46</v>
      </c>
      <c r="M971" s="127">
        <v>18</v>
      </c>
      <c r="N971" s="127">
        <v>13</v>
      </c>
      <c r="O971" s="127">
        <v>5</v>
      </c>
      <c r="P971" s="128">
        <v>732.22</v>
      </c>
      <c r="Q971" s="128">
        <v>732.22</v>
      </c>
      <c r="R971" s="129"/>
      <c r="S971" s="151"/>
    </row>
    <row r="972" spans="1:19" ht="20.25" hidden="1" x14ac:dyDescent="0.25">
      <c r="A972" s="121">
        <v>29</v>
      </c>
      <c r="B972" s="122" t="s">
        <v>607</v>
      </c>
      <c r="C972" s="123" t="s">
        <v>578</v>
      </c>
      <c r="D972" s="124">
        <v>43846</v>
      </c>
      <c r="E972" s="125">
        <v>724.71</v>
      </c>
      <c r="F972" s="126">
        <v>34</v>
      </c>
      <c r="G972" s="125">
        <v>724.71</v>
      </c>
      <c r="H972" s="126">
        <v>34</v>
      </c>
      <c r="I972" s="84" t="s">
        <v>1167</v>
      </c>
      <c r="J972" s="84" t="s">
        <v>1168</v>
      </c>
      <c r="K972" s="127">
        <v>34</v>
      </c>
      <c r="L972" s="127">
        <v>34</v>
      </c>
      <c r="M972" s="127">
        <v>17</v>
      </c>
      <c r="N972" s="127">
        <v>14</v>
      </c>
      <c r="O972" s="127">
        <v>3</v>
      </c>
      <c r="P972" s="128">
        <v>724.71</v>
      </c>
      <c r="Q972" s="128">
        <v>724.71</v>
      </c>
      <c r="R972" s="129"/>
      <c r="S972" s="151"/>
    </row>
    <row r="973" spans="1:19" s="116" customFormat="1" ht="20.25" hidden="1" customHeight="1" x14ac:dyDescent="0.25">
      <c r="A973" s="209" t="s">
        <v>1827</v>
      </c>
      <c r="B973" s="209"/>
      <c r="C973" s="117"/>
      <c r="D973" s="117"/>
      <c r="E973" s="131">
        <f>SUM(E974:E990)</f>
        <v>4658.8999999999996</v>
      </c>
      <c r="F973" s="132">
        <f>SUM(F974:F990)</f>
        <v>308</v>
      </c>
      <c r="G973" s="118">
        <f>SUM(G974:G990)</f>
        <v>4658.8999999999996</v>
      </c>
      <c r="H973" s="113">
        <f>SUM(H974:H990)</f>
        <v>308</v>
      </c>
      <c r="I973" s="113"/>
      <c r="J973" s="113"/>
      <c r="K973" s="114">
        <f t="shared" ref="K973:S973" si="106">SUM(K974:K990)</f>
        <v>308</v>
      </c>
      <c r="L973" s="114">
        <f t="shared" si="106"/>
        <v>308</v>
      </c>
      <c r="M973" s="115">
        <v>130</v>
      </c>
      <c r="N973" s="115">
        <v>87</v>
      </c>
      <c r="O973" s="115">
        <v>43</v>
      </c>
      <c r="P973" s="107">
        <f t="shared" si="106"/>
        <v>4658.8999999999996</v>
      </c>
      <c r="Q973" s="107">
        <f t="shared" si="106"/>
        <v>4658.8999999999996</v>
      </c>
      <c r="R973" s="119">
        <f t="shared" si="106"/>
        <v>0</v>
      </c>
      <c r="S973" s="150">
        <f t="shared" si="106"/>
        <v>0</v>
      </c>
    </row>
    <row r="974" spans="1:19" ht="45.75" hidden="1" customHeight="1" x14ac:dyDescent="0.25">
      <c r="A974" s="121">
        <v>1</v>
      </c>
      <c r="B974" s="122" t="s">
        <v>793</v>
      </c>
      <c r="C974" s="123">
        <v>3566</v>
      </c>
      <c r="D974" s="124">
        <v>44469</v>
      </c>
      <c r="E974" s="125">
        <v>177.1</v>
      </c>
      <c r="F974" s="126">
        <v>13</v>
      </c>
      <c r="G974" s="125">
        <v>177.1</v>
      </c>
      <c r="H974" s="126">
        <v>13</v>
      </c>
      <c r="I974" s="84" t="s">
        <v>1167</v>
      </c>
      <c r="J974" s="84" t="s">
        <v>1168</v>
      </c>
      <c r="K974" s="127">
        <v>13</v>
      </c>
      <c r="L974" s="127">
        <v>13</v>
      </c>
      <c r="M974" s="127">
        <v>6</v>
      </c>
      <c r="N974" s="127">
        <v>6</v>
      </c>
      <c r="O974" s="127">
        <v>0</v>
      </c>
      <c r="P974" s="128">
        <v>177.1</v>
      </c>
      <c r="Q974" s="128">
        <v>177.1</v>
      </c>
      <c r="R974" s="129"/>
      <c r="S974" s="151"/>
    </row>
    <row r="975" spans="1:19" ht="20.25" hidden="1" x14ac:dyDescent="0.25">
      <c r="A975" s="121">
        <v>2</v>
      </c>
      <c r="B975" s="122" t="s">
        <v>794</v>
      </c>
      <c r="C975" s="123">
        <v>3564</v>
      </c>
      <c r="D975" s="124">
        <v>44469</v>
      </c>
      <c r="E975" s="125">
        <v>195</v>
      </c>
      <c r="F975" s="126">
        <v>8</v>
      </c>
      <c r="G975" s="125">
        <v>195</v>
      </c>
      <c r="H975" s="126">
        <v>8</v>
      </c>
      <c r="I975" s="84" t="s">
        <v>1167</v>
      </c>
      <c r="J975" s="84" t="s">
        <v>1168</v>
      </c>
      <c r="K975" s="127">
        <v>8</v>
      </c>
      <c r="L975" s="127">
        <v>8</v>
      </c>
      <c r="M975" s="127">
        <v>5</v>
      </c>
      <c r="N975" s="127">
        <v>1</v>
      </c>
      <c r="O975" s="127">
        <v>4</v>
      </c>
      <c r="P975" s="128">
        <v>195</v>
      </c>
      <c r="Q975" s="128">
        <v>195</v>
      </c>
      <c r="R975" s="129"/>
      <c r="S975" s="151"/>
    </row>
    <row r="976" spans="1:19" ht="20.25" hidden="1" x14ac:dyDescent="0.25">
      <c r="A976" s="121">
        <v>3</v>
      </c>
      <c r="B976" s="122" t="s">
        <v>795</v>
      </c>
      <c r="C976" s="123">
        <v>1170</v>
      </c>
      <c r="D976" s="124">
        <v>43418</v>
      </c>
      <c r="E976" s="125">
        <v>400.7</v>
      </c>
      <c r="F976" s="126">
        <v>28</v>
      </c>
      <c r="G976" s="125">
        <v>400.7</v>
      </c>
      <c r="H976" s="126">
        <v>28</v>
      </c>
      <c r="I976" s="84" t="s">
        <v>1167</v>
      </c>
      <c r="J976" s="84" t="s">
        <v>1168</v>
      </c>
      <c r="K976" s="127">
        <v>28</v>
      </c>
      <c r="L976" s="127">
        <v>28</v>
      </c>
      <c r="M976" s="127">
        <v>9</v>
      </c>
      <c r="N976" s="127">
        <v>3</v>
      </c>
      <c r="O976" s="127">
        <v>6</v>
      </c>
      <c r="P976" s="128">
        <v>400.7</v>
      </c>
      <c r="Q976" s="128">
        <v>400.7</v>
      </c>
      <c r="R976" s="129"/>
      <c r="S976" s="151"/>
    </row>
    <row r="977" spans="1:19" ht="20.25" hidden="1" x14ac:dyDescent="0.25">
      <c r="A977" s="121">
        <v>4</v>
      </c>
      <c r="B977" s="122" t="s">
        <v>796</v>
      </c>
      <c r="C977" s="123">
        <v>732</v>
      </c>
      <c r="D977" s="124">
        <v>43376</v>
      </c>
      <c r="E977" s="125">
        <v>171.5</v>
      </c>
      <c r="F977" s="126">
        <v>19</v>
      </c>
      <c r="G977" s="125">
        <v>171.5</v>
      </c>
      <c r="H977" s="126">
        <v>19</v>
      </c>
      <c r="I977" s="84" t="s">
        <v>1167</v>
      </c>
      <c r="J977" s="84" t="s">
        <v>1168</v>
      </c>
      <c r="K977" s="127">
        <v>19</v>
      </c>
      <c r="L977" s="127">
        <v>19</v>
      </c>
      <c r="M977" s="127">
        <v>5</v>
      </c>
      <c r="N977" s="127">
        <v>3</v>
      </c>
      <c r="O977" s="127">
        <v>2</v>
      </c>
      <c r="P977" s="128">
        <v>171.5</v>
      </c>
      <c r="Q977" s="128">
        <v>171.5</v>
      </c>
      <c r="R977" s="129"/>
      <c r="S977" s="151"/>
    </row>
    <row r="978" spans="1:19" ht="20.25" hidden="1" x14ac:dyDescent="0.25">
      <c r="A978" s="121">
        <v>5</v>
      </c>
      <c r="B978" s="122" t="s">
        <v>797</v>
      </c>
      <c r="C978" s="123">
        <v>173</v>
      </c>
      <c r="D978" s="124">
        <v>43028</v>
      </c>
      <c r="E978" s="125">
        <v>487.6</v>
      </c>
      <c r="F978" s="126">
        <v>38</v>
      </c>
      <c r="G978" s="125">
        <v>487.6</v>
      </c>
      <c r="H978" s="126">
        <v>38</v>
      </c>
      <c r="I978" s="84" t="s">
        <v>1167</v>
      </c>
      <c r="J978" s="84" t="s">
        <v>1168</v>
      </c>
      <c r="K978" s="127">
        <v>38</v>
      </c>
      <c r="L978" s="127">
        <v>38</v>
      </c>
      <c r="M978" s="127">
        <v>13</v>
      </c>
      <c r="N978" s="127">
        <v>7</v>
      </c>
      <c r="O978" s="127">
        <v>6</v>
      </c>
      <c r="P978" s="128">
        <v>487.6</v>
      </c>
      <c r="Q978" s="128">
        <v>487.6</v>
      </c>
      <c r="R978" s="129"/>
      <c r="S978" s="151"/>
    </row>
    <row r="979" spans="1:19" ht="20.25" hidden="1" x14ac:dyDescent="0.25">
      <c r="A979" s="121">
        <v>6</v>
      </c>
      <c r="B979" s="122" t="s">
        <v>798</v>
      </c>
      <c r="C979" s="123">
        <v>186</v>
      </c>
      <c r="D979" s="124">
        <v>43055</v>
      </c>
      <c r="E979" s="125">
        <v>492.8</v>
      </c>
      <c r="F979" s="126">
        <v>26</v>
      </c>
      <c r="G979" s="125">
        <v>492.8</v>
      </c>
      <c r="H979" s="126">
        <v>26</v>
      </c>
      <c r="I979" s="84" t="s">
        <v>1167</v>
      </c>
      <c r="J979" s="84" t="s">
        <v>1168</v>
      </c>
      <c r="K979" s="127">
        <v>26</v>
      </c>
      <c r="L979" s="127">
        <v>26</v>
      </c>
      <c r="M979" s="127">
        <v>13</v>
      </c>
      <c r="N979" s="127">
        <v>8</v>
      </c>
      <c r="O979" s="127">
        <v>5</v>
      </c>
      <c r="P979" s="128">
        <v>492.8</v>
      </c>
      <c r="Q979" s="128">
        <v>492.8</v>
      </c>
      <c r="R979" s="129"/>
      <c r="S979" s="151"/>
    </row>
    <row r="980" spans="1:19" ht="20.25" hidden="1" x14ac:dyDescent="0.25">
      <c r="A980" s="121">
        <v>7</v>
      </c>
      <c r="B980" s="122" t="s">
        <v>799</v>
      </c>
      <c r="C980" s="123">
        <v>85</v>
      </c>
      <c r="D980" s="124">
        <v>42920</v>
      </c>
      <c r="E980" s="125">
        <v>338.5</v>
      </c>
      <c r="F980" s="126">
        <v>19</v>
      </c>
      <c r="G980" s="125">
        <v>338.5</v>
      </c>
      <c r="H980" s="126">
        <v>19</v>
      </c>
      <c r="I980" s="84" t="s">
        <v>1167</v>
      </c>
      <c r="J980" s="84" t="s">
        <v>1168</v>
      </c>
      <c r="K980" s="127">
        <v>19</v>
      </c>
      <c r="L980" s="127">
        <v>19</v>
      </c>
      <c r="M980" s="127">
        <v>8</v>
      </c>
      <c r="N980" s="127">
        <v>6</v>
      </c>
      <c r="O980" s="127">
        <v>2</v>
      </c>
      <c r="P980" s="128">
        <v>338.5</v>
      </c>
      <c r="Q980" s="128">
        <v>338.5</v>
      </c>
      <c r="R980" s="129"/>
      <c r="S980" s="151"/>
    </row>
    <row r="981" spans="1:19" ht="20.25" hidden="1" x14ac:dyDescent="0.25">
      <c r="A981" s="121">
        <v>8</v>
      </c>
      <c r="B981" s="122" t="s">
        <v>800</v>
      </c>
      <c r="C981" s="123">
        <v>3</v>
      </c>
      <c r="D981" s="124">
        <v>42761</v>
      </c>
      <c r="E981" s="125">
        <v>121.5</v>
      </c>
      <c r="F981" s="126">
        <v>6</v>
      </c>
      <c r="G981" s="125">
        <v>121.5</v>
      </c>
      <c r="H981" s="126">
        <v>6</v>
      </c>
      <c r="I981" s="84" t="s">
        <v>1167</v>
      </c>
      <c r="J981" s="84" t="s">
        <v>1168</v>
      </c>
      <c r="K981" s="127">
        <v>6</v>
      </c>
      <c r="L981" s="127">
        <v>6</v>
      </c>
      <c r="M981" s="127">
        <v>5</v>
      </c>
      <c r="N981" s="127">
        <v>5</v>
      </c>
      <c r="O981" s="127">
        <v>0</v>
      </c>
      <c r="P981" s="128">
        <v>121.5</v>
      </c>
      <c r="Q981" s="128">
        <v>121.5</v>
      </c>
      <c r="R981" s="129"/>
      <c r="S981" s="151"/>
    </row>
    <row r="982" spans="1:19" ht="20.25" hidden="1" x14ac:dyDescent="0.25">
      <c r="A982" s="121">
        <v>9</v>
      </c>
      <c r="B982" s="122" t="s">
        <v>801</v>
      </c>
      <c r="C982" s="123">
        <v>78</v>
      </c>
      <c r="D982" s="124">
        <v>43260</v>
      </c>
      <c r="E982" s="125">
        <v>448.1</v>
      </c>
      <c r="F982" s="126">
        <v>16</v>
      </c>
      <c r="G982" s="125">
        <v>448.1</v>
      </c>
      <c r="H982" s="126">
        <v>16</v>
      </c>
      <c r="I982" s="84" t="s">
        <v>1167</v>
      </c>
      <c r="J982" s="84" t="s">
        <v>1168</v>
      </c>
      <c r="K982" s="127">
        <v>16</v>
      </c>
      <c r="L982" s="127">
        <v>16</v>
      </c>
      <c r="M982" s="127">
        <v>8</v>
      </c>
      <c r="N982" s="127">
        <v>5</v>
      </c>
      <c r="O982" s="127">
        <v>3</v>
      </c>
      <c r="P982" s="128">
        <v>448.1</v>
      </c>
      <c r="Q982" s="128">
        <v>448.1</v>
      </c>
      <c r="R982" s="129"/>
      <c r="S982" s="151"/>
    </row>
    <row r="983" spans="1:19" ht="49.5" hidden="1" customHeight="1" x14ac:dyDescent="0.25">
      <c r="A983" s="121">
        <v>10</v>
      </c>
      <c r="B983" s="122" t="s">
        <v>802</v>
      </c>
      <c r="C983" s="123">
        <v>3567</v>
      </c>
      <c r="D983" s="124">
        <v>44469</v>
      </c>
      <c r="E983" s="125">
        <v>223.2</v>
      </c>
      <c r="F983" s="126">
        <v>15</v>
      </c>
      <c r="G983" s="125">
        <v>223.2</v>
      </c>
      <c r="H983" s="126">
        <v>15</v>
      </c>
      <c r="I983" s="84" t="s">
        <v>1167</v>
      </c>
      <c r="J983" s="84" t="s">
        <v>1168</v>
      </c>
      <c r="K983" s="127">
        <v>15</v>
      </c>
      <c r="L983" s="127">
        <v>15</v>
      </c>
      <c r="M983" s="127">
        <v>8</v>
      </c>
      <c r="N983" s="127">
        <v>4</v>
      </c>
      <c r="O983" s="127">
        <v>4</v>
      </c>
      <c r="P983" s="128">
        <v>223.2</v>
      </c>
      <c r="Q983" s="128">
        <v>223.2</v>
      </c>
      <c r="R983" s="129"/>
      <c r="S983" s="151"/>
    </row>
    <row r="984" spans="1:19" ht="49.5" hidden="1" customHeight="1" x14ac:dyDescent="0.25">
      <c r="A984" s="121">
        <v>11</v>
      </c>
      <c r="B984" s="122" t="s">
        <v>803</v>
      </c>
      <c r="C984" s="123">
        <v>155</v>
      </c>
      <c r="D984" s="124">
        <v>43031</v>
      </c>
      <c r="E984" s="125">
        <v>174.2</v>
      </c>
      <c r="F984" s="126">
        <v>8</v>
      </c>
      <c r="G984" s="125">
        <v>174.2</v>
      </c>
      <c r="H984" s="126">
        <v>8</v>
      </c>
      <c r="I984" s="84" t="s">
        <v>1167</v>
      </c>
      <c r="J984" s="84" t="s">
        <v>1168</v>
      </c>
      <c r="K984" s="127">
        <v>8</v>
      </c>
      <c r="L984" s="127">
        <v>8</v>
      </c>
      <c r="M984" s="127">
        <v>5</v>
      </c>
      <c r="N984" s="127">
        <v>4</v>
      </c>
      <c r="O984" s="127">
        <v>1</v>
      </c>
      <c r="P984" s="128">
        <v>174.2</v>
      </c>
      <c r="Q984" s="128">
        <v>174.2</v>
      </c>
      <c r="R984" s="129"/>
      <c r="S984" s="151"/>
    </row>
    <row r="985" spans="1:19" ht="49.5" hidden="1" customHeight="1" x14ac:dyDescent="0.25">
      <c r="A985" s="121">
        <v>12</v>
      </c>
      <c r="B985" s="122" t="s">
        <v>804</v>
      </c>
      <c r="C985" s="123">
        <v>7</v>
      </c>
      <c r="D985" s="124">
        <v>43122</v>
      </c>
      <c r="E985" s="125">
        <v>145.5</v>
      </c>
      <c r="F985" s="126">
        <v>12</v>
      </c>
      <c r="G985" s="125">
        <v>145.5</v>
      </c>
      <c r="H985" s="126">
        <v>12</v>
      </c>
      <c r="I985" s="84" t="s">
        <v>1167</v>
      </c>
      <c r="J985" s="84" t="s">
        <v>1168</v>
      </c>
      <c r="K985" s="127">
        <v>12</v>
      </c>
      <c r="L985" s="127">
        <v>12</v>
      </c>
      <c r="M985" s="127">
        <v>4</v>
      </c>
      <c r="N985" s="127">
        <v>0</v>
      </c>
      <c r="O985" s="127">
        <v>4</v>
      </c>
      <c r="P985" s="128">
        <v>145.5</v>
      </c>
      <c r="Q985" s="128">
        <v>145.5</v>
      </c>
      <c r="R985" s="129"/>
      <c r="S985" s="151"/>
    </row>
    <row r="986" spans="1:19" ht="20.25" hidden="1" x14ac:dyDescent="0.25">
      <c r="A986" s="121">
        <v>13</v>
      </c>
      <c r="B986" s="122" t="s">
        <v>833</v>
      </c>
      <c r="C986" s="123">
        <v>928</v>
      </c>
      <c r="D986" s="124">
        <v>44281</v>
      </c>
      <c r="E986" s="125">
        <v>381</v>
      </c>
      <c r="F986" s="126">
        <v>29</v>
      </c>
      <c r="G986" s="125">
        <v>381</v>
      </c>
      <c r="H986" s="126">
        <v>29</v>
      </c>
      <c r="I986" s="84" t="s">
        <v>1167</v>
      </c>
      <c r="J986" s="84" t="s">
        <v>1168</v>
      </c>
      <c r="K986" s="127">
        <v>29</v>
      </c>
      <c r="L986" s="127">
        <v>29</v>
      </c>
      <c r="M986" s="127">
        <v>12</v>
      </c>
      <c r="N986" s="127">
        <v>8</v>
      </c>
      <c r="O986" s="127">
        <v>4</v>
      </c>
      <c r="P986" s="128">
        <v>381</v>
      </c>
      <c r="Q986" s="128">
        <v>381</v>
      </c>
      <c r="R986" s="129"/>
      <c r="S986" s="151"/>
    </row>
    <row r="987" spans="1:19" ht="20.25" hidden="1" x14ac:dyDescent="0.25">
      <c r="A987" s="121">
        <v>14</v>
      </c>
      <c r="B987" s="122" t="s">
        <v>834</v>
      </c>
      <c r="C987" s="123">
        <v>1391</v>
      </c>
      <c r="D987" s="124">
        <v>42899</v>
      </c>
      <c r="E987" s="125">
        <v>153.6</v>
      </c>
      <c r="F987" s="126">
        <v>15</v>
      </c>
      <c r="G987" s="125">
        <v>153.6</v>
      </c>
      <c r="H987" s="126">
        <v>15</v>
      </c>
      <c r="I987" s="84" t="s">
        <v>1167</v>
      </c>
      <c r="J987" s="84" t="s">
        <v>1168</v>
      </c>
      <c r="K987" s="127">
        <v>15</v>
      </c>
      <c r="L987" s="127">
        <v>15</v>
      </c>
      <c r="M987" s="127">
        <v>6</v>
      </c>
      <c r="N987" s="127">
        <v>6</v>
      </c>
      <c r="O987" s="127">
        <v>0</v>
      </c>
      <c r="P987" s="128">
        <v>153.6</v>
      </c>
      <c r="Q987" s="128">
        <v>153.6</v>
      </c>
      <c r="R987" s="129"/>
      <c r="S987" s="151"/>
    </row>
    <row r="988" spans="1:19" ht="20.25" hidden="1" x14ac:dyDescent="0.25">
      <c r="A988" s="121">
        <v>15</v>
      </c>
      <c r="B988" s="122" t="s">
        <v>835</v>
      </c>
      <c r="C988" s="123">
        <v>3565</v>
      </c>
      <c r="D988" s="124">
        <v>44469</v>
      </c>
      <c r="E988" s="125">
        <v>313</v>
      </c>
      <c r="F988" s="126">
        <v>17</v>
      </c>
      <c r="G988" s="125">
        <v>313</v>
      </c>
      <c r="H988" s="126">
        <v>17</v>
      </c>
      <c r="I988" s="84" t="s">
        <v>1167</v>
      </c>
      <c r="J988" s="84" t="s">
        <v>1168</v>
      </c>
      <c r="K988" s="127">
        <v>17</v>
      </c>
      <c r="L988" s="127">
        <v>17</v>
      </c>
      <c r="M988" s="127">
        <v>8</v>
      </c>
      <c r="N988" s="127">
        <v>8</v>
      </c>
      <c r="O988" s="127">
        <v>0</v>
      </c>
      <c r="P988" s="128">
        <v>313</v>
      </c>
      <c r="Q988" s="128">
        <v>313</v>
      </c>
      <c r="R988" s="129"/>
      <c r="S988" s="151"/>
    </row>
    <row r="989" spans="1:19" ht="20.25" hidden="1" x14ac:dyDescent="0.25">
      <c r="A989" s="121">
        <v>16</v>
      </c>
      <c r="B989" s="122" t="s">
        <v>836</v>
      </c>
      <c r="C989" s="123">
        <v>731</v>
      </c>
      <c r="D989" s="124">
        <v>43376</v>
      </c>
      <c r="E989" s="125">
        <v>310.60000000000002</v>
      </c>
      <c r="F989" s="126">
        <v>33</v>
      </c>
      <c r="G989" s="125">
        <v>310.60000000000002</v>
      </c>
      <c r="H989" s="126">
        <v>33</v>
      </c>
      <c r="I989" s="84" t="s">
        <v>1167</v>
      </c>
      <c r="J989" s="84" t="s">
        <v>1168</v>
      </c>
      <c r="K989" s="127">
        <v>33</v>
      </c>
      <c r="L989" s="127">
        <v>33</v>
      </c>
      <c r="M989" s="127">
        <v>12</v>
      </c>
      <c r="N989" s="127">
        <v>10</v>
      </c>
      <c r="O989" s="127">
        <v>2</v>
      </c>
      <c r="P989" s="128">
        <v>310.60000000000002</v>
      </c>
      <c r="Q989" s="128">
        <v>310.60000000000002</v>
      </c>
      <c r="R989" s="129"/>
      <c r="S989" s="151"/>
    </row>
    <row r="990" spans="1:19" ht="20.25" hidden="1" x14ac:dyDescent="0.25">
      <c r="A990" s="121">
        <v>17</v>
      </c>
      <c r="B990" s="122" t="s">
        <v>837</v>
      </c>
      <c r="C990" s="123">
        <v>767</v>
      </c>
      <c r="D990" s="124">
        <v>43381</v>
      </c>
      <c r="E990" s="125">
        <v>125</v>
      </c>
      <c r="F990" s="126">
        <v>6</v>
      </c>
      <c r="G990" s="125">
        <v>125</v>
      </c>
      <c r="H990" s="126">
        <v>6</v>
      </c>
      <c r="I990" s="84" t="s">
        <v>1167</v>
      </c>
      <c r="J990" s="84" t="s">
        <v>1168</v>
      </c>
      <c r="K990" s="127">
        <v>6</v>
      </c>
      <c r="L990" s="127">
        <v>6</v>
      </c>
      <c r="M990" s="127">
        <v>3</v>
      </c>
      <c r="N990" s="127">
        <v>3</v>
      </c>
      <c r="O990" s="127">
        <v>0</v>
      </c>
      <c r="P990" s="128">
        <v>125</v>
      </c>
      <c r="Q990" s="128">
        <v>125</v>
      </c>
      <c r="R990" s="129"/>
      <c r="S990" s="151"/>
    </row>
    <row r="991" spans="1:19" s="116" customFormat="1" ht="20.25" hidden="1" customHeight="1" x14ac:dyDescent="0.25">
      <c r="A991" s="209" t="s">
        <v>1201</v>
      </c>
      <c r="B991" s="209"/>
      <c r="C991" s="117"/>
      <c r="D991" s="117"/>
      <c r="E991" s="131">
        <f>SUM(E992:E1022)</f>
        <v>15569.04</v>
      </c>
      <c r="F991" s="132">
        <f t="shared" ref="F991:S991" si="107">SUM(F992:F1022)</f>
        <v>981</v>
      </c>
      <c r="G991" s="118">
        <f t="shared" si="107"/>
        <v>15415.84</v>
      </c>
      <c r="H991" s="113">
        <f t="shared" si="107"/>
        <v>981</v>
      </c>
      <c r="I991" s="113"/>
      <c r="J991" s="113"/>
      <c r="K991" s="114">
        <f t="shared" ref="K991:P991" si="108">SUM(K992:K1022)</f>
        <v>981</v>
      </c>
      <c r="L991" s="114">
        <f t="shared" si="108"/>
        <v>981</v>
      </c>
      <c r="M991" s="115">
        <v>386</v>
      </c>
      <c r="N991" s="115">
        <v>215</v>
      </c>
      <c r="O991" s="115">
        <v>171</v>
      </c>
      <c r="P991" s="107">
        <f t="shared" si="108"/>
        <v>15415.84</v>
      </c>
      <c r="Q991" s="107">
        <f t="shared" si="107"/>
        <v>15415.84</v>
      </c>
      <c r="R991" s="119">
        <f t="shared" si="107"/>
        <v>0</v>
      </c>
      <c r="S991" s="150">
        <f t="shared" si="107"/>
        <v>0</v>
      </c>
    </row>
    <row r="992" spans="1:19" ht="20.25" hidden="1" x14ac:dyDescent="0.25">
      <c r="A992" s="121">
        <v>1</v>
      </c>
      <c r="B992" s="122" t="s">
        <v>890</v>
      </c>
      <c r="C992" s="123">
        <v>10353</v>
      </c>
      <c r="D992" s="124">
        <v>44461</v>
      </c>
      <c r="E992" s="125">
        <v>339.9</v>
      </c>
      <c r="F992" s="126">
        <v>8</v>
      </c>
      <c r="G992" s="125">
        <v>339.9</v>
      </c>
      <c r="H992" s="126">
        <v>8</v>
      </c>
      <c r="I992" s="84" t="s">
        <v>1167</v>
      </c>
      <c r="J992" s="84" t="s">
        <v>1168</v>
      </c>
      <c r="K992" s="127">
        <v>8</v>
      </c>
      <c r="L992" s="127">
        <v>8</v>
      </c>
      <c r="M992" s="127">
        <v>8</v>
      </c>
      <c r="N992" s="127">
        <v>7</v>
      </c>
      <c r="O992" s="127">
        <v>1</v>
      </c>
      <c r="P992" s="128">
        <v>339.9</v>
      </c>
      <c r="Q992" s="128">
        <v>339.9</v>
      </c>
      <c r="R992" s="129"/>
      <c r="S992" s="151"/>
    </row>
    <row r="993" spans="1:19" ht="20.25" hidden="1" x14ac:dyDescent="0.25">
      <c r="A993" s="121">
        <v>2</v>
      </c>
      <c r="B993" s="122" t="s">
        <v>891</v>
      </c>
      <c r="C993" s="123">
        <v>14838</v>
      </c>
      <c r="D993" s="124">
        <v>44560</v>
      </c>
      <c r="E993" s="125">
        <v>364.7</v>
      </c>
      <c r="F993" s="126">
        <v>16</v>
      </c>
      <c r="G993" s="125">
        <v>364.7</v>
      </c>
      <c r="H993" s="126">
        <v>16</v>
      </c>
      <c r="I993" s="84" t="s">
        <v>1167</v>
      </c>
      <c r="J993" s="84" t="s">
        <v>1168</v>
      </c>
      <c r="K993" s="127">
        <v>16</v>
      </c>
      <c r="L993" s="127">
        <v>16</v>
      </c>
      <c r="M993" s="127">
        <v>10</v>
      </c>
      <c r="N993" s="127">
        <v>6</v>
      </c>
      <c r="O993" s="127">
        <v>4</v>
      </c>
      <c r="P993" s="128">
        <v>364.7</v>
      </c>
      <c r="Q993" s="128">
        <v>364.7</v>
      </c>
      <c r="R993" s="129"/>
      <c r="S993" s="151"/>
    </row>
    <row r="994" spans="1:19" ht="20.25" hidden="1" x14ac:dyDescent="0.25">
      <c r="A994" s="121">
        <v>3</v>
      </c>
      <c r="B994" s="122" t="s">
        <v>892</v>
      </c>
      <c r="C994" s="123">
        <v>7228</v>
      </c>
      <c r="D994" s="124">
        <v>43670</v>
      </c>
      <c r="E994" s="125">
        <v>402.5</v>
      </c>
      <c r="F994" s="126">
        <v>20</v>
      </c>
      <c r="G994" s="125">
        <v>402.5</v>
      </c>
      <c r="H994" s="126">
        <v>20</v>
      </c>
      <c r="I994" s="84" t="s">
        <v>1167</v>
      </c>
      <c r="J994" s="84" t="s">
        <v>1168</v>
      </c>
      <c r="K994" s="127">
        <v>20</v>
      </c>
      <c r="L994" s="127">
        <v>20</v>
      </c>
      <c r="M994" s="127">
        <v>8</v>
      </c>
      <c r="N994" s="127">
        <v>6</v>
      </c>
      <c r="O994" s="127">
        <v>2</v>
      </c>
      <c r="P994" s="128">
        <v>402.5</v>
      </c>
      <c r="Q994" s="128">
        <v>402.5</v>
      </c>
      <c r="R994" s="129"/>
      <c r="S994" s="151"/>
    </row>
    <row r="995" spans="1:19" ht="20.25" hidden="1" x14ac:dyDescent="0.25">
      <c r="A995" s="121">
        <v>4</v>
      </c>
      <c r="B995" s="122" t="s">
        <v>893</v>
      </c>
      <c r="C995" s="123">
        <v>5665</v>
      </c>
      <c r="D995" s="124">
        <v>43320</v>
      </c>
      <c r="E995" s="125">
        <v>474.3</v>
      </c>
      <c r="F995" s="126">
        <v>32</v>
      </c>
      <c r="G995" s="125">
        <v>474.3</v>
      </c>
      <c r="H995" s="126">
        <v>32</v>
      </c>
      <c r="I995" s="84" t="s">
        <v>1167</v>
      </c>
      <c r="J995" s="84" t="s">
        <v>1168</v>
      </c>
      <c r="K995" s="127">
        <v>32</v>
      </c>
      <c r="L995" s="127">
        <v>32</v>
      </c>
      <c r="M995" s="127">
        <v>12</v>
      </c>
      <c r="N995" s="127">
        <v>8</v>
      </c>
      <c r="O995" s="127">
        <v>4</v>
      </c>
      <c r="P995" s="128">
        <v>474.3</v>
      </c>
      <c r="Q995" s="128">
        <v>474.3</v>
      </c>
      <c r="R995" s="129"/>
      <c r="S995" s="151"/>
    </row>
    <row r="996" spans="1:19" ht="20.25" hidden="1" x14ac:dyDescent="0.25">
      <c r="A996" s="121">
        <v>5</v>
      </c>
      <c r="B996" s="122" t="s">
        <v>894</v>
      </c>
      <c r="C996" s="123">
        <v>5666</v>
      </c>
      <c r="D996" s="124">
        <v>43320</v>
      </c>
      <c r="E996" s="125">
        <v>447.6</v>
      </c>
      <c r="F996" s="126">
        <v>33</v>
      </c>
      <c r="G996" s="125">
        <v>447.6</v>
      </c>
      <c r="H996" s="126">
        <v>33</v>
      </c>
      <c r="I996" s="84" t="s">
        <v>1167</v>
      </c>
      <c r="J996" s="84" t="s">
        <v>1168</v>
      </c>
      <c r="K996" s="127">
        <v>33</v>
      </c>
      <c r="L996" s="127">
        <v>33</v>
      </c>
      <c r="M996" s="127">
        <v>12</v>
      </c>
      <c r="N996" s="127">
        <v>7</v>
      </c>
      <c r="O996" s="127">
        <v>5</v>
      </c>
      <c r="P996" s="128">
        <v>447.6</v>
      </c>
      <c r="Q996" s="128">
        <v>447.6</v>
      </c>
      <c r="R996" s="129"/>
      <c r="S996" s="151"/>
    </row>
    <row r="997" spans="1:19" ht="20.25" hidden="1" x14ac:dyDescent="0.25">
      <c r="A997" s="121">
        <v>6</v>
      </c>
      <c r="B997" s="122" t="s">
        <v>895</v>
      </c>
      <c r="C997" s="123">
        <v>5664</v>
      </c>
      <c r="D997" s="124">
        <v>43320</v>
      </c>
      <c r="E997" s="125">
        <v>806.2</v>
      </c>
      <c r="F997" s="126">
        <v>48</v>
      </c>
      <c r="G997" s="125">
        <v>690.9</v>
      </c>
      <c r="H997" s="126">
        <v>48</v>
      </c>
      <c r="I997" s="84" t="s">
        <v>1167</v>
      </c>
      <c r="J997" s="84" t="s">
        <v>1168</v>
      </c>
      <c r="K997" s="127">
        <v>48</v>
      </c>
      <c r="L997" s="127">
        <v>48</v>
      </c>
      <c r="M997" s="127">
        <v>20</v>
      </c>
      <c r="N997" s="127">
        <v>5</v>
      </c>
      <c r="O997" s="127">
        <v>15</v>
      </c>
      <c r="P997" s="128">
        <v>690.9</v>
      </c>
      <c r="Q997" s="128">
        <v>690.9</v>
      </c>
      <c r="R997" s="129"/>
      <c r="S997" s="151"/>
    </row>
    <row r="998" spans="1:19" ht="20.25" hidden="1" x14ac:dyDescent="0.25">
      <c r="A998" s="121">
        <v>7</v>
      </c>
      <c r="B998" s="122" t="s">
        <v>897</v>
      </c>
      <c r="C998" s="123">
        <v>10352</v>
      </c>
      <c r="D998" s="124">
        <v>44461</v>
      </c>
      <c r="E998" s="125">
        <v>272.39999999999998</v>
      </c>
      <c r="F998" s="126">
        <v>9</v>
      </c>
      <c r="G998" s="125">
        <v>272.39999999999998</v>
      </c>
      <c r="H998" s="126">
        <v>9</v>
      </c>
      <c r="I998" s="84" t="s">
        <v>1167</v>
      </c>
      <c r="J998" s="84" t="s">
        <v>1168</v>
      </c>
      <c r="K998" s="127">
        <v>9</v>
      </c>
      <c r="L998" s="127">
        <v>9</v>
      </c>
      <c r="M998" s="127">
        <v>7</v>
      </c>
      <c r="N998" s="127">
        <v>4</v>
      </c>
      <c r="O998" s="127">
        <v>3</v>
      </c>
      <c r="P998" s="128">
        <v>272.39999999999998</v>
      </c>
      <c r="Q998" s="128">
        <v>272.39999999999998</v>
      </c>
      <c r="R998" s="129"/>
      <c r="S998" s="151"/>
    </row>
    <row r="999" spans="1:19" ht="20.25" hidden="1" x14ac:dyDescent="0.25">
      <c r="A999" s="121">
        <v>8</v>
      </c>
      <c r="B999" s="122" t="s">
        <v>898</v>
      </c>
      <c r="C999" s="123">
        <v>10351</v>
      </c>
      <c r="D999" s="124">
        <v>44461</v>
      </c>
      <c r="E999" s="125">
        <v>297.5</v>
      </c>
      <c r="F999" s="126">
        <v>10</v>
      </c>
      <c r="G999" s="125">
        <v>297.5</v>
      </c>
      <c r="H999" s="126">
        <v>10</v>
      </c>
      <c r="I999" s="84" t="s">
        <v>1167</v>
      </c>
      <c r="J999" s="84" t="s">
        <v>1168</v>
      </c>
      <c r="K999" s="127">
        <v>10</v>
      </c>
      <c r="L999" s="127">
        <v>10</v>
      </c>
      <c r="M999" s="127">
        <v>10</v>
      </c>
      <c r="N999" s="127">
        <v>5</v>
      </c>
      <c r="O999" s="127">
        <v>5</v>
      </c>
      <c r="P999" s="128">
        <v>297.5</v>
      </c>
      <c r="Q999" s="128">
        <v>297.5</v>
      </c>
      <c r="R999" s="129"/>
      <c r="S999" s="151"/>
    </row>
    <row r="1000" spans="1:19" ht="20.25" hidden="1" x14ac:dyDescent="0.25">
      <c r="A1000" s="121">
        <v>9</v>
      </c>
      <c r="B1000" s="122" t="s">
        <v>899</v>
      </c>
      <c r="C1000" s="123">
        <v>7001</v>
      </c>
      <c r="D1000" s="124">
        <v>42989</v>
      </c>
      <c r="E1000" s="125">
        <v>689.2</v>
      </c>
      <c r="F1000" s="126">
        <v>57</v>
      </c>
      <c r="G1000" s="125">
        <v>689.2</v>
      </c>
      <c r="H1000" s="126">
        <v>57</v>
      </c>
      <c r="I1000" s="84" t="s">
        <v>1167</v>
      </c>
      <c r="J1000" s="84" t="s">
        <v>1168</v>
      </c>
      <c r="K1000" s="127">
        <v>57</v>
      </c>
      <c r="L1000" s="127">
        <v>57</v>
      </c>
      <c r="M1000" s="127">
        <v>15</v>
      </c>
      <c r="N1000" s="127">
        <v>2</v>
      </c>
      <c r="O1000" s="127">
        <v>13</v>
      </c>
      <c r="P1000" s="128">
        <v>689.2</v>
      </c>
      <c r="Q1000" s="128">
        <v>689.2</v>
      </c>
      <c r="R1000" s="129"/>
      <c r="S1000" s="151"/>
    </row>
    <row r="1001" spans="1:19" ht="20.25" hidden="1" x14ac:dyDescent="0.25">
      <c r="A1001" s="121">
        <v>10</v>
      </c>
      <c r="B1001" s="122" t="s">
        <v>900</v>
      </c>
      <c r="C1001" s="123">
        <v>9042</v>
      </c>
      <c r="D1001" s="124">
        <v>43067</v>
      </c>
      <c r="E1001" s="125">
        <v>346.6</v>
      </c>
      <c r="F1001" s="126">
        <v>25</v>
      </c>
      <c r="G1001" s="125">
        <v>346.6</v>
      </c>
      <c r="H1001" s="126">
        <v>25</v>
      </c>
      <c r="I1001" s="84" t="s">
        <v>1167</v>
      </c>
      <c r="J1001" s="84" t="s">
        <v>1168</v>
      </c>
      <c r="K1001" s="127">
        <v>25</v>
      </c>
      <c r="L1001" s="127">
        <v>25</v>
      </c>
      <c r="M1001" s="127">
        <v>9</v>
      </c>
      <c r="N1001" s="127">
        <v>5</v>
      </c>
      <c r="O1001" s="127">
        <v>4</v>
      </c>
      <c r="P1001" s="128">
        <v>346.6</v>
      </c>
      <c r="Q1001" s="128">
        <v>346.6</v>
      </c>
      <c r="R1001" s="129"/>
      <c r="S1001" s="151"/>
    </row>
    <row r="1002" spans="1:19" ht="20.25" hidden="1" x14ac:dyDescent="0.25">
      <c r="A1002" s="121">
        <v>11</v>
      </c>
      <c r="B1002" s="122" t="s">
        <v>901</v>
      </c>
      <c r="C1002" s="123">
        <v>9041</v>
      </c>
      <c r="D1002" s="124">
        <v>43067</v>
      </c>
      <c r="E1002" s="125">
        <v>694.1</v>
      </c>
      <c r="F1002" s="126">
        <v>53</v>
      </c>
      <c r="G1002" s="125">
        <v>694.1</v>
      </c>
      <c r="H1002" s="126">
        <v>53</v>
      </c>
      <c r="I1002" s="84" t="s">
        <v>1167</v>
      </c>
      <c r="J1002" s="84" t="s">
        <v>1168</v>
      </c>
      <c r="K1002" s="127">
        <v>53</v>
      </c>
      <c r="L1002" s="127">
        <v>53</v>
      </c>
      <c r="M1002" s="127">
        <v>17</v>
      </c>
      <c r="N1002" s="127">
        <v>7</v>
      </c>
      <c r="O1002" s="127">
        <v>10</v>
      </c>
      <c r="P1002" s="128">
        <v>694.1</v>
      </c>
      <c r="Q1002" s="128">
        <v>694.1</v>
      </c>
      <c r="R1002" s="129"/>
      <c r="S1002" s="151"/>
    </row>
    <row r="1003" spans="1:19" ht="20.25" hidden="1" x14ac:dyDescent="0.25">
      <c r="A1003" s="121">
        <v>12</v>
      </c>
      <c r="B1003" s="122" t="s">
        <v>902</v>
      </c>
      <c r="C1003" s="123">
        <v>6998</v>
      </c>
      <c r="D1003" s="124">
        <v>42989</v>
      </c>
      <c r="E1003" s="125">
        <v>369.2</v>
      </c>
      <c r="F1003" s="126">
        <v>28</v>
      </c>
      <c r="G1003" s="125">
        <v>369.2</v>
      </c>
      <c r="H1003" s="126">
        <v>28</v>
      </c>
      <c r="I1003" s="84" t="s">
        <v>1167</v>
      </c>
      <c r="J1003" s="84" t="s">
        <v>1168</v>
      </c>
      <c r="K1003" s="127">
        <v>28</v>
      </c>
      <c r="L1003" s="127">
        <v>28</v>
      </c>
      <c r="M1003" s="127">
        <v>8</v>
      </c>
      <c r="N1003" s="127">
        <v>4</v>
      </c>
      <c r="O1003" s="127">
        <v>4</v>
      </c>
      <c r="P1003" s="128">
        <v>369.2</v>
      </c>
      <c r="Q1003" s="128">
        <v>369.2</v>
      </c>
      <c r="R1003" s="129"/>
      <c r="S1003" s="151"/>
    </row>
    <row r="1004" spans="1:19" ht="20.25" hidden="1" x14ac:dyDescent="0.25">
      <c r="A1004" s="121">
        <v>13</v>
      </c>
      <c r="B1004" s="122" t="s">
        <v>903</v>
      </c>
      <c r="C1004" s="123">
        <v>7000</v>
      </c>
      <c r="D1004" s="124">
        <v>42989</v>
      </c>
      <c r="E1004" s="125">
        <v>622.4</v>
      </c>
      <c r="F1004" s="126">
        <v>47</v>
      </c>
      <c r="G1004" s="125">
        <v>622.4</v>
      </c>
      <c r="H1004" s="126">
        <v>47</v>
      </c>
      <c r="I1004" s="84" t="s">
        <v>1167</v>
      </c>
      <c r="J1004" s="84" t="s">
        <v>1168</v>
      </c>
      <c r="K1004" s="127">
        <v>47</v>
      </c>
      <c r="L1004" s="127">
        <v>47</v>
      </c>
      <c r="M1004" s="127">
        <v>15</v>
      </c>
      <c r="N1004" s="127">
        <v>10</v>
      </c>
      <c r="O1004" s="127">
        <v>5</v>
      </c>
      <c r="P1004" s="128">
        <v>622.4</v>
      </c>
      <c r="Q1004" s="128">
        <v>622.4</v>
      </c>
      <c r="R1004" s="129"/>
      <c r="S1004" s="151"/>
    </row>
    <row r="1005" spans="1:19" ht="20.25" hidden="1" x14ac:dyDescent="0.25">
      <c r="A1005" s="121">
        <v>14</v>
      </c>
      <c r="B1005" s="122" t="s">
        <v>904</v>
      </c>
      <c r="C1005" s="123">
        <v>6999</v>
      </c>
      <c r="D1005" s="124">
        <v>42989</v>
      </c>
      <c r="E1005" s="125">
        <v>822.7</v>
      </c>
      <c r="F1005" s="126">
        <v>60</v>
      </c>
      <c r="G1005" s="125">
        <v>822.7</v>
      </c>
      <c r="H1005" s="126">
        <v>60</v>
      </c>
      <c r="I1005" s="84" t="s">
        <v>1167</v>
      </c>
      <c r="J1005" s="84" t="s">
        <v>1168</v>
      </c>
      <c r="K1005" s="127">
        <v>60</v>
      </c>
      <c r="L1005" s="127">
        <v>60</v>
      </c>
      <c r="M1005" s="127">
        <v>17</v>
      </c>
      <c r="N1005" s="127">
        <v>4</v>
      </c>
      <c r="O1005" s="127">
        <v>13</v>
      </c>
      <c r="P1005" s="128">
        <v>822.7</v>
      </c>
      <c r="Q1005" s="128">
        <v>822.7</v>
      </c>
      <c r="R1005" s="129"/>
      <c r="S1005" s="151"/>
    </row>
    <row r="1006" spans="1:19" ht="20.25" hidden="1" x14ac:dyDescent="0.25">
      <c r="A1006" s="121">
        <v>15</v>
      </c>
      <c r="B1006" s="122" t="s">
        <v>905</v>
      </c>
      <c r="C1006" s="123">
        <v>6997</v>
      </c>
      <c r="D1006" s="124">
        <v>42989</v>
      </c>
      <c r="E1006" s="125">
        <v>688.7</v>
      </c>
      <c r="F1006" s="126">
        <v>46</v>
      </c>
      <c r="G1006" s="125">
        <v>688.7</v>
      </c>
      <c r="H1006" s="126">
        <v>46</v>
      </c>
      <c r="I1006" s="84" t="s">
        <v>1167</v>
      </c>
      <c r="J1006" s="84" t="s">
        <v>1168</v>
      </c>
      <c r="K1006" s="127">
        <v>46</v>
      </c>
      <c r="L1006" s="127">
        <v>46</v>
      </c>
      <c r="M1006" s="127">
        <v>18</v>
      </c>
      <c r="N1006" s="127">
        <v>15</v>
      </c>
      <c r="O1006" s="127">
        <v>3</v>
      </c>
      <c r="P1006" s="128">
        <v>688.7</v>
      </c>
      <c r="Q1006" s="128">
        <v>688.7</v>
      </c>
      <c r="R1006" s="129"/>
      <c r="S1006" s="151"/>
    </row>
    <row r="1007" spans="1:19" ht="20.25" hidden="1" x14ac:dyDescent="0.25">
      <c r="A1007" s="121">
        <v>16</v>
      </c>
      <c r="B1007" s="122" t="s">
        <v>906</v>
      </c>
      <c r="C1007" s="123">
        <v>9039</v>
      </c>
      <c r="D1007" s="124">
        <v>43067</v>
      </c>
      <c r="E1007" s="125">
        <v>378.3</v>
      </c>
      <c r="F1007" s="126">
        <v>22</v>
      </c>
      <c r="G1007" s="125">
        <v>378.3</v>
      </c>
      <c r="H1007" s="126">
        <v>22</v>
      </c>
      <c r="I1007" s="84" t="s">
        <v>1167</v>
      </c>
      <c r="J1007" s="84" t="s">
        <v>1168</v>
      </c>
      <c r="K1007" s="127">
        <v>22</v>
      </c>
      <c r="L1007" s="127">
        <v>22</v>
      </c>
      <c r="M1007" s="127">
        <v>8</v>
      </c>
      <c r="N1007" s="127">
        <v>7</v>
      </c>
      <c r="O1007" s="127">
        <v>1</v>
      </c>
      <c r="P1007" s="128">
        <v>378.3</v>
      </c>
      <c r="Q1007" s="128">
        <v>378.3</v>
      </c>
      <c r="R1007" s="129"/>
      <c r="S1007" s="151"/>
    </row>
    <row r="1008" spans="1:19" ht="20.25" hidden="1" x14ac:dyDescent="0.25">
      <c r="A1008" s="121">
        <v>17</v>
      </c>
      <c r="B1008" s="122" t="s">
        <v>907</v>
      </c>
      <c r="C1008" s="123">
        <v>9043</v>
      </c>
      <c r="D1008" s="124">
        <v>43067</v>
      </c>
      <c r="E1008" s="125">
        <v>667.4</v>
      </c>
      <c r="F1008" s="126">
        <v>48</v>
      </c>
      <c r="G1008" s="125">
        <v>667.4</v>
      </c>
      <c r="H1008" s="126">
        <v>48</v>
      </c>
      <c r="I1008" s="84" t="s">
        <v>1167</v>
      </c>
      <c r="J1008" s="84" t="s">
        <v>1168</v>
      </c>
      <c r="K1008" s="127">
        <v>48</v>
      </c>
      <c r="L1008" s="127">
        <v>48</v>
      </c>
      <c r="M1008" s="127">
        <v>17</v>
      </c>
      <c r="N1008" s="127">
        <v>11</v>
      </c>
      <c r="O1008" s="127">
        <v>6</v>
      </c>
      <c r="P1008" s="128">
        <v>667.4</v>
      </c>
      <c r="Q1008" s="128">
        <v>667.4</v>
      </c>
      <c r="R1008" s="129"/>
      <c r="S1008" s="151"/>
    </row>
    <row r="1009" spans="1:19" ht="20.25" hidden="1" x14ac:dyDescent="0.25">
      <c r="A1009" s="121">
        <v>18</v>
      </c>
      <c r="B1009" s="122" t="s">
        <v>908</v>
      </c>
      <c r="C1009" s="123">
        <v>3954</v>
      </c>
      <c r="D1009" s="124">
        <v>42894</v>
      </c>
      <c r="E1009" s="125">
        <v>461.1</v>
      </c>
      <c r="F1009" s="126">
        <v>34</v>
      </c>
      <c r="G1009" s="125">
        <v>461.1</v>
      </c>
      <c r="H1009" s="126">
        <v>34</v>
      </c>
      <c r="I1009" s="84" t="s">
        <v>1167</v>
      </c>
      <c r="J1009" s="84" t="s">
        <v>1168</v>
      </c>
      <c r="K1009" s="127">
        <v>34</v>
      </c>
      <c r="L1009" s="127">
        <v>34</v>
      </c>
      <c r="M1009" s="127">
        <v>13</v>
      </c>
      <c r="N1009" s="127">
        <v>7</v>
      </c>
      <c r="O1009" s="127">
        <v>6</v>
      </c>
      <c r="P1009" s="128">
        <v>461.1</v>
      </c>
      <c r="Q1009" s="128">
        <v>461.1</v>
      </c>
      <c r="R1009" s="129"/>
      <c r="S1009" s="151"/>
    </row>
    <row r="1010" spans="1:19" ht="20.25" hidden="1" x14ac:dyDescent="0.25">
      <c r="A1010" s="121">
        <v>19</v>
      </c>
      <c r="B1010" s="122" t="s">
        <v>910</v>
      </c>
      <c r="C1010" s="123">
        <v>8202</v>
      </c>
      <c r="D1010" s="124">
        <v>43032</v>
      </c>
      <c r="E1010" s="125">
        <v>217</v>
      </c>
      <c r="F1010" s="126">
        <v>16</v>
      </c>
      <c r="G1010" s="125">
        <v>217</v>
      </c>
      <c r="H1010" s="126">
        <v>16</v>
      </c>
      <c r="I1010" s="84" t="s">
        <v>1167</v>
      </c>
      <c r="J1010" s="84" t="s">
        <v>1168</v>
      </c>
      <c r="K1010" s="127">
        <v>16</v>
      </c>
      <c r="L1010" s="127">
        <v>16</v>
      </c>
      <c r="M1010" s="127">
        <v>4</v>
      </c>
      <c r="N1010" s="127">
        <v>4</v>
      </c>
      <c r="O1010" s="127">
        <v>0</v>
      </c>
      <c r="P1010" s="128">
        <v>217</v>
      </c>
      <c r="Q1010" s="128">
        <v>217</v>
      </c>
      <c r="R1010" s="129"/>
      <c r="S1010" s="151"/>
    </row>
    <row r="1011" spans="1:19" ht="20.25" hidden="1" x14ac:dyDescent="0.25">
      <c r="A1011" s="121">
        <v>20</v>
      </c>
      <c r="B1011" s="122" t="s">
        <v>911</v>
      </c>
      <c r="C1011" s="123">
        <v>3953</v>
      </c>
      <c r="D1011" s="124">
        <v>42894</v>
      </c>
      <c r="E1011" s="125">
        <v>219</v>
      </c>
      <c r="F1011" s="126">
        <v>10</v>
      </c>
      <c r="G1011" s="125">
        <v>219</v>
      </c>
      <c r="H1011" s="126">
        <v>10</v>
      </c>
      <c r="I1011" s="84" t="s">
        <v>1167</v>
      </c>
      <c r="J1011" s="84" t="s">
        <v>1168</v>
      </c>
      <c r="K1011" s="127">
        <v>10</v>
      </c>
      <c r="L1011" s="127">
        <v>10</v>
      </c>
      <c r="M1011" s="127">
        <v>5</v>
      </c>
      <c r="N1011" s="127">
        <v>3</v>
      </c>
      <c r="O1011" s="127">
        <v>2</v>
      </c>
      <c r="P1011" s="128">
        <v>219</v>
      </c>
      <c r="Q1011" s="128">
        <v>219</v>
      </c>
      <c r="R1011" s="129"/>
      <c r="S1011" s="151"/>
    </row>
    <row r="1012" spans="1:19" ht="20.25" hidden="1" x14ac:dyDescent="0.25">
      <c r="A1012" s="121">
        <v>21</v>
      </c>
      <c r="B1012" s="122" t="s">
        <v>912</v>
      </c>
      <c r="C1012" s="123">
        <v>8203</v>
      </c>
      <c r="D1012" s="124">
        <v>43032</v>
      </c>
      <c r="E1012" s="125">
        <v>214.3</v>
      </c>
      <c r="F1012" s="126">
        <v>12</v>
      </c>
      <c r="G1012" s="125">
        <v>214.3</v>
      </c>
      <c r="H1012" s="126">
        <v>12</v>
      </c>
      <c r="I1012" s="84" t="s">
        <v>1167</v>
      </c>
      <c r="J1012" s="84" t="s">
        <v>1168</v>
      </c>
      <c r="K1012" s="127">
        <v>12</v>
      </c>
      <c r="L1012" s="127">
        <v>12</v>
      </c>
      <c r="M1012" s="127">
        <v>4</v>
      </c>
      <c r="N1012" s="127">
        <v>2</v>
      </c>
      <c r="O1012" s="127">
        <v>2</v>
      </c>
      <c r="P1012" s="128">
        <v>214.3</v>
      </c>
      <c r="Q1012" s="128">
        <v>214.3</v>
      </c>
      <c r="R1012" s="129"/>
      <c r="S1012" s="151"/>
    </row>
    <row r="1013" spans="1:19" ht="20.25" hidden="1" x14ac:dyDescent="0.25">
      <c r="A1013" s="121">
        <v>22</v>
      </c>
      <c r="B1013" s="122" t="s">
        <v>913</v>
      </c>
      <c r="C1013" s="123">
        <v>8201</v>
      </c>
      <c r="D1013" s="124">
        <v>43032</v>
      </c>
      <c r="E1013" s="125">
        <v>530.1</v>
      </c>
      <c r="F1013" s="126">
        <v>39</v>
      </c>
      <c r="G1013" s="125">
        <v>530.1</v>
      </c>
      <c r="H1013" s="126">
        <v>39</v>
      </c>
      <c r="I1013" s="84" t="s">
        <v>1167</v>
      </c>
      <c r="J1013" s="84" t="s">
        <v>1168</v>
      </c>
      <c r="K1013" s="127">
        <v>39</v>
      </c>
      <c r="L1013" s="127">
        <v>39</v>
      </c>
      <c r="M1013" s="127">
        <v>14</v>
      </c>
      <c r="N1013" s="127">
        <v>8</v>
      </c>
      <c r="O1013" s="127">
        <v>6</v>
      </c>
      <c r="P1013" s="128">
        <v>530.1</v>
      </c>
      <c r="Q1013" s="128">
        <v>530.1</v>
      </c>
      <c r="R1013" s="129"/>
      <c r="S1013" s="151"/>
    </row>
    <row r="1014" spans="1:19" ht="20.25" hidden="1" x14ac:dyDescent="0.25">
      <c r="A1014" s="121">
        <v>23</v>
      </c>
      <c r="B1014" s="122" t="s">
        <v>914</v>
      </c>
      <c r="C1014" s="123">
        <v>10354</v>
      </c>
      <c r="D1014" s="124">
        <v>44461</v>
      </c>
      <c r="E1014" s="125">
        <v>129.19999999999999</v>
      </c>
      <c r="F1014" s="126">
        <v>3</v>
      </c>
      <c r="G1014" s="125">
        <v>129.19999999999999</v>
      </c>
      <c r="H1014" s="126">
        <v>3</v>
      </c>
      <c r="I1014" s="84" t="s">
        <v>1167</v>
      </c>
      <c r="J1014" s="84" t="s">
        <v>1168</v>
      </c>
      <c r="K1014" s="127">
        <v>3</v>
      </c>
      <c r="L1014" s="127">
        <v>3</v>
      </c>
      <c r="M1014" s="127">
        <v>3</v>
      </c>
      <c r="N1014" s="127">
        <v>0</v>
      </c>
      <c r="O1014" s="127">
        <v>3</v>
      </c>
      <c r="P1014" s="128">
        <v>129.19999999999999</v>
      </c>
      <c r="Q1014" s="128">
        <v>129.19999999999999</v>
      </c>
      <c r="R1014" s="129"/>
      <c r="S1014" s="151"/>
    </row>
    <row r="1015" spans="1:19" ht="20.25" hidden="1" x14ac:dyDescent="0.25">
      <c r="A1015" s="121">
        <v>24</v>
      </c>
      <c r="B1015" s="122" t="s">
        <v>915</v>
      </c>
      <c r="C1015" s="123">
        <v>8684</v>
      </c>
      <c r="D1015" s="124">
        <v>43419</v>
      </c>
      <c r="E1015" s="125">
        <v>132.80000000000001</v>
      </c>
      <c r="F1015" s="126">
        <v>3</v>
      </c>
      <c r="G1015" s="125">
        <v>94.9</v>
      </c>
      <c r="H1015" s="126">
        <v>3</v>
      </c>
      <c r="I1015" s="84" t="s">
        <v>1167</v>
      </c>
      <c r="J1015" s="84" t="s">
        <v>1168</v>
      </c>
      <c r="K1015" s="127">
        <v>3</v>
      </c>
      <c r="L1015" s="127">
        <v>3</v>
      </c>
      <c r="M1015" s="127">
        <v>2</v>
      </c>
      <c r="N1015" s="127">
        <v>1</v>
      </c>
      <c r="O1015" s="127">
        <v>1</v>
      </c>
      <c r="P1015" s="128">
        <v>94.9</v>
      </c>
      <c r="Q1015" s="128">
        <v>94.9</v>
      </c>
      <c r="R1015" s="129"/>
      <c r="S1015" s="151"/>
    </row>
    <row r="1016" spans="1:19" ht="20.25" hidden="1" x14ac:dyDescent="0.25">
      <c r="A1016" s="121">
        <v>25</v>
      </c>
      <c r="B1016" s="122" t="s">
        <v>916</v>
      </c>
      <c r="C1016" s="123">
        <v>6087</v>
      </c>
      <c r="D1016" s="124">
        <v>42963</v>
      </c>
      <c r="E1016" s="125">
        <v>444.3</v>
      </c>
      <c r="F1016" s="126">
        <v>31</v>
      </c>
      <c r="G1016" s="125">
        <v>444.3</v>
      </c>
      <c r="H1016" s="126">
        <v>31</v>
      </c>
      <c r="I1016" s="84" t="s">
        <v>1167</v>
      </c>
      <c r="J1016" s="84" t="s">
        <v>1168</v>
      </c>
      <c r="K1016" s="127">
        <v>31</v>
      </c>
      <c r="L1016" s="127">
        <v>31</v>
      </c>
      <c r="M1016" s="127">
        <v>14</v>
      </c>
      <c r="N1016" s="127">
        <v>1</v>
      </c>
      <c r="O1016" s="127">
        <v>13</v>
      </c>
      <c r="P1016" s="128">
        <v>444.3</v>
      </c>
      <c r="Q1016" s="128">
        <v>444.3</v>
      </c>
      <c r="R1016" s="129"/>
      <c r="S1016" s="151"/>
    </row>
    <row r="1017" spans="1:19" ht="20.25" hidden="1" x14ac:dyDescent="0.25">
      <c r="A1017" s="121">
        <v>26</v>
      </c>
      <c r="B1017" s="122" t="s">
        <v>917</v>
      </c>
      <c r="C1017" s="123">
        <v>9045</v>
      </c>
      <c r="D1017" s="124">
        <v>43067</v>
      </c>
      <c r="E1017" s="125">
        <v>688.2</v>
      </c>
      <c r="F1017" s="126">
        <v>38</v>
      </c>
      <c r="G1017" s="125">
        <v>688.2</v>
      </c>
      <c r="H1017" s="126">
        <v>38</v>
      </c>
      <c r="I1017" s="84" t="s">
        <v>1167</v>
      </c>
      <c r="J1017" s="84" t="s">
        <v>1168</v>
      </c>
      <c r="K1017" s="127">
        <v>38</v>
      </c>
      <c r="L1017" s="127">
        <v>38</v>
      </c>
      <c r="M1017" s="127">
        <v>18</v>
      </c>
      <c r="N1017" s="127">
        <v>13</v>
      </c>
      <c r="O1017" s="127">
        <v>5</v>
      </c>
      <c r="P1017" s="128">
        <v>688.2</v>
      </c>
      <c r="Q1017" s="128">
        <v>688.2</v>
      </c>
      <c r="R1017" s="129"/>
      <c r="S1017" s="151"/>
    </row>
    <row r="1018" spans="1:19" ht="20.25" hidden="1" x14ac:dyDescent="0.25">
      <c r="A1018" s="121">
        <v>27</v>
      </c>
      <c r="B1018" s="122" t="s">
        <v>918</v>
      </c>
      <c r="C1018" s="123">
        <v>3952</v>
      </c>
      <c r="D1018" s="124">
        <v>42894</v>
      </c>
      <c r="E1018" s="125">
        <v>374.1</v>
      </c>
      <c r="F1018" s="126">
        <v>17</v>
      </c>
      <c r="G1018" s="125">
        <v>374.1</v>
      </c>
      <c r="H1018" s="126">
        <v>17</v>
      </c>
      <c r="I1018" s="84" t="s">
        <v>1167</v>
      </c>
      <c r="J1018" s="84" t="s">
        <v>1168</v>
      </c>
      <c r="K1018" s="127">
        <v>17</v>
      </c>
      <c r="L1018" s="127">
        <v>17</v>
      </c>
      <c r="M1018" s="127">
        <v>8</v>
      </c>
      <c r="N1018" s="127">
        <v>6</v>
      </c>
      <c r="O1018" s="127">
        <v>2</v>
      </c>
      <c r="P1018" s="128">
        <v>374.1</v>
      </c>
      <c r="Q1018" s="128">
        <v>374.1</v>
      </c>
      <c r="R1018" s="129"/>
      <c r="S1018" s="151"/>
    </row>
    <row r="1019" spans="1:19" ht="20.25" hidden="1" x14ac:dyDescent="0.25">
      <c r="A1019" s="121">
        <v>28</v>
      </c>
      <c r="B1019" s="122" t="s">
        <v>919</v>
      </c>
      <c r="C1019" s="123">
        <v>8946</v>
      </c>
      <c r="D1019" s="124">
        <v>43427</v>
      </c>
      <c r="E1019" s="125">
        <v>502.9</v>
      </c>
      <c r="F1019" s="126">
        <v>43</v>
      </c>
      <c r="G1019" s="125">
        <v>502.9</v>
      </c>
      <c r="H1019" s="126">
        <v>43</v>
      </c>
      <c r="I1019" s="84" t="s">
        <v>1167</v>
      </c>
      <c r="J1019" s="84" t="s">
        <v>1168</v>
      </c>
      <c r="K1019" s="127">
        <v>43</v>
      </c>
      <c r="L1019" s="127">
        <v>43</v>
      </c>
      <c r="M1019" s="127">
        <v>10</v>
      </c>
      <c r="N1019" s="127">
        <v>8</v>
      </c>
      <c r="O1019" s="127">
        <v>2</v>
      </c>
      <c r="P1019" s="128">
        <v>502.9</v>
      </c>
      <c r="Q1019" s="128">
        <v>502.9</v>
      </c>
      <c r="R1019" s="129"/>
      <c r="S1019" s="151"/>
    </row>
    <row r="1020" spans="1:19" ht="20.25" hidden="1" x14ac:dyDescent="0.25">
      <c r="A1020" s="121">
        <v>29</v>
      </c>
      <c r="B1020" s="122" t="s">
        <v>920</v>
      </c>
      <c r="C1020" s="123">
        <v>9040</v>
      </c>
      <c r="D1020" s="124">
        <v>43067</v>
      </c>
      <c r="E1020" s="125">
        <v>689.3</v>
      </c>
      <c r="F1020" s="126">
        <v>38</v>
      </c>
      <c r="G1020" s="125">
        <v>689.3</v>
      </c>
      <c r="H1020" s="126">
        <v>38</v>
      </c>
      <c r="I1020" s="84" t="s">
        <v>1167</v>
      </c>
      <c r="J1020" s="84" t="s">
        <v>1168</v>
      </c>
      <c r="K1020" s="127">
        <v>38</v>
      </c>
      <c r="L1020" s="127">
        <v>38</v>
      </c>
      <c r="M1020" s="127">
        <v>17</v>
      </c>
      <c r="N1020" s="127">
        <v>10</v>
      </c>
      <c r="O1020" s="127">
        <v>7</v>
      </c>
      <c r="P1020" s="128">
        <v>689.3</v>
      </c>
      <c r="Q1020" s="128">
        <v>689.3</v>
      </c>
      <c r="R1020" s="129"/>
      <c r="S1020" s="151"/>
    </row>
    <row r="1021" spans="1:19" ht="20.25" hidden="1" x14ac:dyDescent="0.25">
      <c r="A1021" s="121">
        <v>30</v>
      </c>
      <c r="B1021" s="122" t="s">
        <v>921</v>
      </c>
      <c r="C1021" s="123">
        <v>9044</v>
      </c>
      <c r="D1021" s="124">
        <v>43067</v>
      </c>
      <c r="E1021" s="125">
        <v>702.6</v>
      </c>
      <c r="F1021" s="126">
        <v>40</v>
      </c>
      <c r="G1021" s="125">
        <v>702.6</v>
      </c>
      <c r="H1021" s="126">
        <v>40</v>
      </c>
      <c r="I1021" s="84" t="s">
        <v>1167</v>
      </c>
      <c r="J1021" s="84" t="s">
        <v>1168</v>
      </c>
      <c r="K1021" s="127">
        <v>40</v>
      </c>
      <c r="L1021" s="127">
        <v>40</v>
      </c>
      <c r="M1021" s="127">
        <v>17</v>
      </c>
      <c r="N1021" s="127">
        <v>11</v>
      </c>
      <c r="O1021" s="127">
        <v>6</v>
      </c>
      <c r="P1021" s="128">
        <v>702.6</v>
      </c>
      <c r="Q1021" s="128">
        <v>702.6</v>
      </c>
      <c r="R1021" s="129"/>
      <c r="S1021" s="151"/>
    </row>
    <row r="1022" spans="1:19" ht="20.25" hidden="1" x14ac:dyDescent="0.25">
      <c r="A1022" s="121">
        <v>31</v>
      </c>
      <c r="B1022" s="122" t="s">
        <v>926</v>
      </c>
      <c r="C1022" s="123">
        <v>10350</v>
      </c>
      <c r="D1022" s="124">
        <v>44433</v>
      </c>
      <c r="E1022" s="125">
        <v>1580.44</v>
      </c>
      <c r="F1022" s="126">
        <v>95</v>
      </c>
      <c r="G1022" s="125">
        <v>1580.44</v>
      </c>
      <c r="H1022" s="126">
        <v>95</v>
      </c>
      <c r="I1022" s="84" t="s">
        <v>1167</v>
      </c>
      <c r="J1022" s="84" t="s">
        <v>1168</v>
      </c>
      <c r="K1022" s="127">
        <v>95</v>
      </c>
      <c r="L1022" s="127">
        <v>95</v>
      </c>
      <c r="M1022" s="127">
        <v>46</v>
      </c>
      <c r="N1022" s="127">
        <v>28</v>
      </c>
      <c r="O1022" s="127">
        <v>18</v>
      </c>
      <c r="P1022" s="128">
        <v>1580.44</v>
      </c>
      <c r="Q1022" s="128">
        <v>1580.44</v>
      </c>
      <c r="R1022" s="129"/>
      <c r="S1022" s="151"/>
    </row>
    <row r="1023" spans="1:19" ht="90.75" hidden="1" customHeight="1" x14ac:dyDescent="0.25">
      <c r="A1023" s="220" t="s">
        <v>1238</v>
      </c>
      <c r="B1023" s="220"/>
      <c r="C1023" s="220"/>
      <c r="D1023" s="220"/>
      <c r="E1023" s="220"/>
      <c r="F1023" s="220"/>
      <c r="G1023" s="101"/>
      <c r="H1023" s="101"/>
      <c r="I1023" s="101"/>
      <c r="J1023" s="101"/>
      <c r="K1023" s="115" t="e">
        <f>K1024+K1028+K1039+K1044+K1046+K1049+K1057+K1062+K1072+K1083+K1094+K1104+K1130+K1136+K1139+K1142+K1147+K1149+K1159+K1175+K1204+K1220+K1232+K1236+K1243+K1259+K1465+#REF!+K1471+K1479+K1482+K1497+K1500+K1513+K1546+K1548+K1570</f>
        <v>#REF!</v>
      </c>
      <c r="L1023" s="115" t="e">
        <f>L1024+L1028+L1039+L1044+L1046+L1049+L1057+L1062+L1072+L1083+L1094+L1104+L1130+L1136+L1139+L1142+L1147+L1149+L1159+L1175+L1204+L1220+L1232+L1236+L1243+L1259+L1465+#REF!+L1471+L1479+L1482+L1497+L1500+L1513+L1546+L1548+L1570</f>
        <v>#REF!</v>
      </c>
      <c r="M1023" s="115" t="e">
        <f>M1024+M1028+M1039+M1044+M1046+M1049+M1057+M1062+M1072+M1083+M1094+M1104+M1130+M1136+M1139+M1142+M1147+M1149+M1159+M1175+M1204+M1220+M1232+M1236+M1243+M1259+M1465+#REF!+M1471+M1479+M1482+M1497+M1500+M1513+M1546+M1548+M1570</f>
        <v>#REF!</v>
      </c>
      <c r="N1023" s="115" t="e">
        <f>N1024+N1028+N1039+N1044+N1046+N1049+N1057+N1062+N1072+N1083+N1094+N1104+N1130+N1136+N1139+N1142+N1147+N1149+N1159+N1175+N1204+N1220+N1232+N1236+N1243+N1259+N1465+#REF!+N1471+N1479+N1482+N1497+N1500+N1513+N1546+N1548+N1570</f>
        <v>#REF!</v>
      </c>
      <c r="O1023" s="115" t="e">
        <f>O1024+O1028+O1039+O1044+O1046+O1049+O1057+O1062+O1072+O1083+O1094+O1104+O1130+O1136+O1139+O1142+O1147+O1149+O1159+O1175+O1204+O1220+O1232+O1236+O1243+O1259+O1465+#REF!+O1471+O1479+O1482+O1497+O1500+O1513+O1546+O1548+O1570</f>
        <v>#REF!</v>
      </c>
      <c r="P1023" s="110" t="e">
        <f>P1024+P1028+P1039+P1044+P1046+P1049+P1057+P1062+P1072+P1083+P1094+P1104+P1130+P1136+P1139+P1142+P1147+P1149+P1159+P1175+P1204+P1220+P1232+P1236+P1243+P1259+P1465+#REF!+P1471+P1479+P1482+P1497+P1500+P1513+P1546+P1548+P1570</f>
        <v>#REF!</v>
      </c>
      <c r="Q1023" s="110" t="e">
        <f>Q1024+Q1028+Q1039+Q1044+Q1046+Q1049+Q1057+Q1062+Q1072+Q1083+Q1094+Q1104+Q1130+Q1136+Q1139+Q1142+Q1147+Q1149+Q1159+Q1175+Q1204+Q1220+Q1232+Q1236+Q1243+Q1259+Q1465+#REF!+Q1471+Q1479+Q1482+Q1497+Q1500+Q1513+Q1546+Q1548+Q1570</f>
        <v>#REF!</v>
      </c>
      <c r="R1023" s="110" t="e">
        <f>R1024+R1028+R1039+R1044+R1046+R1049+R1057+R1062+R1072+R1083+R1094+R1104+R1130+R1136+R1139+R1142+R1147+R1149+R1159+R1175+R1204+R1220+R1232+R1236+R1243+R1259+R1465+#REF!+R1471+R1479+R1482+R1497+R1500+R1513+R1546+R1548+R1570</f>
        <v>#REF!</v>
      </c>
      <c r="S1023" s="154" t="e">
        <f>S1024+S1028+S1039+S1044+S1046+S1049+S1057+S1062+S1072+S1083+S1094+S1104+S1130+S1136+S1139+S1142+S1147+S1149+S1159+S1175+S1204+S1220+S1232+S1236+S1243+S1259+S1465+#REF!+S1471+S1479+S1482+S1497+S1500+S1513+S1546+S1548+S1570</f>
        <v>#REF!</v>
      </c>
    </row>
    <row r="1024" spans="1:19" ht="30.75" hidden="1" customHeight="1" x14ac:dyDescent="0.25">
      <c r="A1024" s="207" t="s">
        <v>1826</v>
      </c>
      <c r="B1024" s="208"/>
      <c r="C1024" s="142"/>
      <c r="D1024" s="142"/>
      <c r="E1024" s="101"/>
      <c r="F1024" s="101"/>
      <c r="G1024" s="101"/>
      <c r="H1024" s="101"/>
      <c r="I1024" s="101"/>
      <c r="J1024" s="101"/>
      <c r="K1024" s="115">
        <v>113</v>
      </c>
      <c r="L1024" s="115">
        <v>113</v>
      </c>
      <c r="M1024" s="115">
        <v>41</v>
      </c>
      <c r="N1024" s="115">
        <v>16</v>
      </c>
      <c r="O1024" s="115">
        <v>25</v>
      </c>
      <c r="P1024" s="110">
        <v>1780.51</v>
      </c>
      <c r="Q1024" s="110">
        <v>1780.51</v>
      </c>
      <c r="R1024" s="129"/>
      <c r="S1024" s="151"/>
    </row>
    <row r="1025" spans="1:19" ht="42" hidden="1" customHeight="1" x14ac:dyDescent="0.25">
      <c r="A1025" s="121">
        <v>1</v>
      </c>
      <c r="B1025" s="122" t="s">
        <v>1369</v>
      </c>
      <c r="C1025" s="123" t="s">
        <v>1940</v>
      </c>
      <c r="D1025" s="124">
        <v>44662</v>
      </c>
      <c r="E1025" s="101"/>
      <c r="F1025" s="101"/>
      <c r="G1025" s="101"/>
      <c r="H1025" s="101"/>
      <c r="I1025" s="84" t="s">
        <v>1168</v>
      </c>
      <c r="J1025" s="84" t="s">
        <v>1169</v>
      </c>
      <c r="K1025" s="127">
        <v>53</v>
      </c>
      <c r="L1025" s="127">
        <v>53</v>
      </c>
      <c r="M1025" s="127">
        <v>23</v>
      </c>
      <c r="N1025" s="127">
        <v>12</v>
      </c>
      <c r="O1025" s="127">
        <v>11</v>
      </c>
      <c r="P1025" s="128">
        <v>861.41</v>
      </c>
      <c r="Q1025" s="128">
        <v>861.41</v>
      </c>
      <c r="R1025" s="129"/>
      <c r="S1025" s="151"/>
    </row>
    <row r="1026" spans="1:19" ht="20.25" hidden="1" x14ac:dyDescent="0.25">
      <c r="A1026" s="121">
        <v>2</v>
      </c>
      <c r="B1026" s="122" t="s">
        <v>1370</v>
      </c>
      <c r="C1026" s="123" t="s">
        <v>1941</v>
      </c>
      <c r="D1026" s="124">
        <v>44608</v>
      </c>
      <c r="E1026" s="101"/>
      <c r="F1026" s="101"/>
      <c r="G1026" s="101"/>
      <c r="H1026" s="101"/>
      <c r="I1026" s="84" t="s">
        <v>1168</v>
      </c>
      <c r="J1026" s="84" t="s">
        <v>1169</v>
      </c>
      <c r="K1026" s="127">
        <v>22</v>
      </c>
      <c r="L1026" s="127">
        <v>22</v>
      </c>
      <c r="M1026" s="127">
        <v>6</v>
      </c>
      <c r="N1026" s="127">
        <v>2</v>
      </c>
      <c r="O1026" s="127">
        <v>4</v>
      </c>
      <c r="P1026" s="128">
        <v>285.10000000000002</v>
      </c>
      <c r="Q1026" s="128">
        <v>285.10000000000002</v>
      </c>
      <c r="R1026" s="129"/>
      <c r="S1026" s="151"/>
    </row>
    <row r="1027" spans="1:19" ht="20.25" hidden="1" x14ac:dyDescent="0.25">
      <c r="A1027" s="121">
        <v>3</v>
      </c>
      <c r="B1027" s="122" t="s">
        <v>1371</v>
      </c>
      <c r="C1027" s="123" t="s">
        <v>1942</v>
      </c>
      <c r="D1027" s="124">
        <v>45233</v>
      </c>
      <c r="E1027" s="101"/>
      <c r="F1027" s="101"/>
      <c r="G1027" s="101"/>
      <c r="H1027" s="101"/>
      <c r="I1027" s="84" t="s">
        <v>1168</v>
      </c>
      <c r="J1027" s="84" t="s">
        <v>1169</v>
      </c>
      <c r="K1027" s="127">
        <v>38</v>
      </c>
      <c r="L1027" s="127">
        <v>38</v>
      </c>
      <c r="M1027" s="127">
        <v>12</v>
      </c>
      <c r="N1027" s="127">
        <v>2</v>
      </c>
      <c r="O1027" s="127">
        <v>10</v>
      </c>
      <c r="P1027" s="128">
        <v>634</v>
      </c>
      <c r="Q1027" s="128">
        <v>634</v>
      </c>
      <c r="R1027" s="129"/>
      <c r="S1027" s="151"/>
    </row>
    <row r="1028" spans="1:19" s="116" customFormat="1" ht="36" hidden="1" customHeight="1" x14ac:dyDescent="0.25">
      <c r="A1028" s="207" t="s">
        <v>1188</v>
      </c>
      <c r="B1028" s="208"/>
      <c r="C1028" s="142"/>
      <c r="D1028" s="142"/>
      <c r="E1028" s="101"/>
      <c r="F1028" s="101"/>
      <c r="G1028" s="101"/>
      <c r="H1028" s="101"/>
      <c r="I1028" s="143"/>
      <c r="J1028" s="143"/>
      <c r="K1028" s="115">
        <f t="shared" ref="K1028:Q1028" si="109">SUM(K1029:K1038)</f>
        <v>341</v>
      </c>
      <c r="L1028" s="115">
        <f t="shared" si="109"/>
        <v>341</v>
      </c>
      <c r="M1028" s="115">
        <v>132</v>
      </c>
      <c r="N1028" s="115">
        <v>45</v>
      </c>
      <c r="O1028" s="115">
        <v>87</v>
      </c>
      <c r="P1028" s="110">
        <f t="shared" si="109"/>
        <v>3912.78</v>
      </c>
      <c r="Q1028" s="110">
        <f t="shared" si="109"/>
        <v>3912.78</v>
      </c>
      <c r="R1028" s="129"/>
      <c r="S1028" s="151"/>
    </row>
    <row r="1029" spans="1:19" ht="43.5" hidden="1" customHeight="1" x14ac:dyDescent="0.25">
      <c r="A1029" s="121">
        <v>1</v>
      </c>
      <c r="B1029" s="122" t="s">
        <v>1372</v>
      </c>
      <c r="C1029" s="123" t="s">
        <v>1943</v>
      </c>
      <c r="D1029" s="124">
        <v>45250</v>
      </c>
      <c r="E1029" s="101"/>
      <c r="F1029" s="101"/>
      <c r="G1029" s="101"/>
      <c r="H1029" s="101"/>
      <c r="I1029" s="84" t="s">
        <v>1167</v>
      </c>
      <c r="J1029" s="84" t="s">
        <v>1168</v>
      </c>
      <c r="K1029" s="127">
        <v>26</v>
      </c>
      <c r="L1029" s="127">
        <v>26</v>
      </c>
      <c r="M1029" s="127">
        <v>7</v>
      </c>
      <c r="N1029" s="127">
        <v>2</v>
      </c>
      <c r="O1029" s="127">
        <v>5</v>
      </c>
      <c r="P1029" s="128">
        <v>260.81</v>
      </c>
      <c r="Q1029" s="128">
        <v>260.81</v>
      </c>
      <c r="R1029" s="129"/>
      <c r="S1029" s="151"/>
    </row>
    <row r="1030" spans="1:19" ht="41.25" hidden="1" customHeight="1" x14ac:dyDescent="0.25">
      <c r="A1030" s="121">
        <v>2</v>
      </c>
      <c r="B1030" s="122" t="s">
        <v>1373</v>
      </c>
      <c r="C1030" s="123" t="s">
        <v>1944</v>
      </c>
      <c r="D1030" s="124">
        <v>44700</v>
      </c>
      <c r="E1030" s="101"/>
      <c r="F1030" s="101"/>
      <c r="G1030" s="101"/>
      <c r="H1030" s="101"/>
      <c r="I1030" s="84" t="s">
        <v>1167</v>
      </c>
      <c r="J1030" s="84" t="s">
        <v>1168</v>
      </c>
      <c r="K1030" s="127">
        <v>35</v>
      </c>
      <c r="L1030" s="127">
        <v>35</v>
      </c>
      <c r="M1030" s="127">
        <v>10</v>
      </c>
      <c r="N1030" s="127">
        <v>3</v>
      </c>
      <c r="O1030" s="127">
        <v>7</v>
      </c>
      <c r="P1030" s="128">
        <v>454.6</v>
      </c>
      <c r="Q1030" s="128">
        <v>454.6</v>
      </c>
      <c r="R1030" s="129"/>
      <c r="S1030" s="151"/>
    </row>
    <row r="1031" spans="1:19" ht="45.75" hidden="1" customHeight="1" x14ac:dyDescent="0.25">
      <c r="A1031" s="121">
        <v>3</v>
      </c>
      <c r="B1031" s="122" t="s">
        <v>1374</v>
      </c>
      <c r="C1031" s="123" t="s">
        <v>1945</v>
      </c>
      <c r="D1031" s="124">
        <v>45232</v>
      </c>
      <c r="E1031" s="101"/>
      <c r="F1031" s="101"/>
      <c r="G1031" s="101"/>
      <c r="H1031" s="101"/>
      <c r="I1031" s="84" t="s">
        <v>1168</v>
      </c>
      <c r="J1031" s="84" t="s">
        <v>1169</v>
      </c>
      <c r="K1031" s="127">
        <v>76</v>
      </c>
      <c r="L1031" s="127">
        <v>76</v>
      </c>
      <c r="M1031" s="127">
        <v>27</v>
      </c>
      <c r="N1031" s="127">
        <v>3</v>
      </c>
      <c r="O1031" s="127">
        <v>24</v>
      </c>
      <c r="P1031" s="128">
        <v>443.89</v>
      </c>
      <c r="Q1031" s="128">
        <v>443.89</v>
      </c>
      <c r="R1031" s="129"/>
      <c r="S1031" s="151"/>
    </row>
    <row r="1032" spans="1:19" ht="45.75" hidden="1" customHeight="1" x14ac:dyDescent="0.25">
      <c r="A1032" s="121">
        <v>4</v>
      </c>
      <c r="B1032" s="122" t="s">
        <v>1375</v>
      </c>
      <c r="C1032" s="123" t="s">
        <v>1946</v>
      </c>
      <c r="D1032" s="124">
        <v>44644</v>
      </c>
      <c r="E1032" s="101"/>
      <c r="F1032" s="101"/>
      <c r="G1032" s="101"/>
      <c r="H1032" s="101"/>
      <c r="I1032" s="84" t="s">
        <v>1167</v>
      </c>
      <c r="J1032" s="84" t="s">
        <v>1168</v>
      </c>
      <c r="K1032" s="127">
        <v>27</v>
      </c>
      <c r="L1032" s="127">
        <v>27</v>
      </c>
      <c r="M1032" s="127">
        <v>7</v>
      </c>
      <c r="N1032" s="127">
        <v>1</v>
      </c>
      <c r="O1032" s="127">
        <v>6</v>
      </c>
      <c r="P1032" s="128">
        <v>438.6</v>
      </c>
      <c r="Q1032" s="128">
        <v>438.6</v>
      </c>
      <c r="R1032" s="129"/>
      <c r="S1032" s="151"/>
    </row>
    <row r="1033" spans="1:19" ht="45.75" hidden="1" customHeight="1" x14ac:dyDescent="0.25">
      <c r="A1033" s="121">
        <v>5</v>
      </c>
      <c r="B1033" s="122" t="s">
        <v>1376</v>
      </c>
      <c r="C1033" s="123" t="s">
        <v>1947</v>
      </c>
      <c r="D1033" s="124">
        <v>44700</v>
      </c>
      <c r="E1033" s="101"/>
      <c r="F1033" s="101"/>
      <c r="G1033" s="101"/>
      <c r="H1033" s="101"/>
      <c r="I1033" s="84" t="s">
        <v>1167</v>
      </c>
      <c r="J1033" s="84" t="s">
        <v>1168</v>
      </c>
      <c r="K1033" s="127">
        <v>14</v>
      </c>
      <c r="L1033" s="127">
        <v>14</v>
      </c>
      <c r="M1033" s="127">
        <v>4</v>
      </c>
      <c r="N1033" s="127">
        <v>4</v>
      </c>
      <c r="O1033" s="127">
        <v>0</v>
      </c>
      <c r="P1033" s="128">
        <v>225.8</v>
      </c>
      <c r="Q1033" s="128">
        <v>225.8</v>
      </c>
      <c r="R1033" s="129"/>
      <c r="S1033" s="151"/>
    </row>
    <row r="1034" spans="1:19" ht="21" hidden="1" customHeight="1" x14ac:dyDescent="0.25">
      <c r="A1034" s="121">
        <v>6</v>
      </c>
      <c r="B1034" s="122" t="s">
        <v>1377</v>
      </c>
      <c r="C1034" s="123" t="s">
        <v>1948</v>
      </c>
      <c r="D1034" s="124">
        <v>44970</v>
      </c>
      <c r="E1034" s="101"/>
      <c r="F1034" s="101"/>
      <c r="G1034" s="101"/>
      <c r="H1034" s="101"/>
      <c r="I1034" s="84" t="s">
        <v>1167</v>
      </c>
      <c r="J1034" s="84" t="s">
        <v>1168</v>
      </c>
      <c r="K1034" s="127">
        <v>35</v>
      </c>
      <c r="L1034" s="127">
        <v>35</v>
      </c>
      <c r="M1034" s="127">
        <v>16</v>
      </c>
      <c r="N1034" s="127">
        <v>10</v>
      </c>
      <c r="O1034" s="127">
        <v>6</v>
      </c>
      <c r="P1034" s="128">
        <v>445.9</v>
      </c>
      <c r="Q1034" s="128">
        <v>445.9</v>
      </c>
      <c r="R1034" s="129"/>
      <c r="S1034" s="151"/>
    </row>
    <row r="1035" spans="1:19" ht="21" hidden="1" customHeight="1" x14ac:dyDescent="0.25">
      <c r="A1035" s="121">
        <v>7</v>
      </c>
      <c r="B1035" s="122" t="s">
        <v>1378</v>
      </c>
      <c r="C1035" s="123" t="s">
        <v>1949</v>
      </c>
      <c r="D1035" s="124">
        <v>44790</v>
      </c>
      <c r="E1035" s="101"/>
      <c r="F1035" s="101"/>
      <c r="G1035" s="101"/>
      <c r="H1035" s="101"/>
      <c r="I1035" s="84" t="s">
        <v>1167</v>
      </c>
      <c r="J1035" s="84" t="s">
        <v>1168</v>
      </c>
      <c r="K1035" s="127">
        <v>17</v>
      </c>
      <c r="L1035" s="127">
        <v>17</v>
      </c>
      <c r="M1035" s="127">
        <v>17</v>
      </c>
      <c r="N1035" s="127">
        <v>8</v>
      </c>
      <c r="O1035" s="127">
        <v>9</v>
      </c>
      <c r="P1035" s="128">
        <v>210.04</v>
      </c>
      <c r="Q1035" s="128">
        <v>210.04</v>
      </c>
      <c r="R1035" s="129"/>
      <c r="S1035" s="151"/>
    </row>
    <row r="1036" spans="1:19" ht="21" hidden="1" customHeight="1" x14ac:dyDescent="0.25">
      <c r="A1036" s="121">
        <v>8</v>
      </c>
      <c r="B1036" s="122" t="s">
        <v>1379</v>
      </c>
      <c r="C1036" s="123" t="s">
        <v>1950</v>
      </c>
      <c r="D1036" s="124">
        <v>45141</v>
      </c>
      <c r="E1036" s="101"/>
      <c r="F1036" s="101"/>
      <c r="G1036" s="101"/>
      <c r="H1036" s="101"/>
      <c r="I1036" s="84" t="s">
        <v>1167</v>
      </c>
      <c r="J1036" s="84" t="s">
        <v>1168</v>
      </c>
      <c r="K1036" s="127">
        <v>34</v>
      </c>
      <c r="L1036" s="127">
        <v>34</v>
      </c>
      <c r="M1036" s="127">
        <v>16</v>
      </c>
      <c r="N1036" s="127">
        <v>7</v>
      </c>
      <c r="O1036" s="127">
        <v>9</v>
      </c>
      <c r="P1036" s="128">
        <v>527.19000000000005</v>
      </c>
      <c r="Q1036" s="128">
        <v>527.19000000000005</v>
      </c>
      <c r="R1036" s="129"/>
      <c r="S1036" s="151"/>
    </row>
    <row r="1037" spans="1:19" ht="21" hidden="1" customHeight="1" x14ac:dyDescent="0.25">
      <c r="A1037" s="121">
        <v>9</v>
      </c>
      <c r="B1037" s="122" t="s">
        <v>1380</v>
      </c>
      <c r="C1037" s="123" t="s">
        <v>1951</v>
      </c>
      <c r="D1037" s="124">
        <v>45141</v>
      </c>
      <c r="E1037" s="101"/>
      <c r="F1037" s="101"/>
      <c r="G1037" s="101"/>
      <c r="H1037" s="101"/>
      <c r="I1037" s="84" t="s">
        <v>1167</v>
      </c>
      <c r="J1037" s="84" t="s">
        <v>1168</v>
      </c>
      <c r="K1037" s="127">
        <v>35</v>
      </c>
      <c r="L1037" s="127">
        <v>35</v>
      </c>
      <c r="M1037" s="127">
        <v>12</v>
      </c>
      <c r="N1037" s="127">
        <v>0</v>
      </c>
      <c r="O1037" s="127">
        <v>12</v>
      </c>
      <c r="P1037" s="128">
        <v>545.79999999999995</v>
      </c>
      <c r="Q1037" s="128">
        <v>545.79999999999995</v>
      </c>
      <c r="R1037" s="129"/>
      <c r="S1037" s="151"/>
    </row>
    <row r="1038" spans="1:19" ht="21" hidden="1" customHeight="1" x14ac:dyDescent="0.25">
      <c r="A1038" s="121">
        <v>10</v>
      </c>
      <c r="B1038" s="122" t="s">
        <v>1381</v>
      </c>
      <c r="C1038" s="123" t="s">
        <v>1952</v>
      </c>
      <c r="D1038" s="124">
        <v>45141</v>
      </c>
      <c r="E1038" s="101"/>
      <c r="F1038" s="101"/>
      <c r="G1038" s="101"/>
      <c r="H1038" s="101"/>
      <c r="I1038" s="84" t="s">
        <v>1167</v>
      </c>
      <c r="J1038" s="84" t="s">
        <v>1168</v>
      </c>
      <c r="K1038" s="127">
        <v>42</v>
      </c>
      <c r="L1038" s="127">
        <v>42</v>
      </c>
      <c r="M1038" s="127">
        <v>16</v>
      </c>
      <c r="N1038" s="127">
        <v>7</v>
      </c>
      <c r="O1038" s="127">
        <v>9</v>
      </c>
      <c r="P1038" s="128">
        <v>360.15</v>
      </c>
      <c r="Q1038" s="128">
        <v>360.15</v>
      </c>
      <c r="R1038" s="129"/>
      <c r="S1038" s="151"/>
    </row>
    <row r="1039" spans="1:19" s="116" customFormat="1" ht="20.25" hidden="1" x14ac:dyDescent="0.25">
      <c r="A1039" s="207" t="s">
        <v>1810</v>
      </c>
      <c r="B1039" s="208"/>
      <c r="C1039" s="142"/>
      <c r="D1039" s="142"/>
      <c r="E1039" s="101"/>
      <c r="F1039" s="101"/>
      <c r="G1039" s="101"/>
      <c r="H1039" s="101"/>
      <c r="I1039" s="143"/>
      <c r="J1039" s="143"/>
      <c r="K1039" s="115">
        <f>SUM(K1040:K1043)</f>
        <v>32</v>
      </c>
      <c r="L1039" s="115">
        <f t="shared" ref="L1039:Q1039" si="110">SUM(L1040:L1043)</f>
        <v>32</v>
      </c>
      <c r="M1039" s="115">
        <v>19</v>
      </c>
      <c r="N1039" s="115">
        <v>6</v>
      </c>
      <c r="O1039" s="115">
        <v>13</v>
      </c>
      <c r="P1039" s="110">
        <f t="shared" si="110"/>
        <v>382</v>
      </c>
      <c r="Q1039" s="110">
        <f t="shared" si="110"/>
        <v>382</v>
      </c>
      <c r="R1039" s="129"/>
      <c r="S1039" s="151"/>
    </row>
    <row r="1040" spans="1:19" ht="21" hidden="1" customHeight="1" x14ac:dyDescent="0.25">
      <c r="A1040" s="121">
        <v>1</v>
      </c>
      <c r="B1040" s="122" t="s">
        <v>1382</v>
      </c>
      <c r="C1040" s="123" t="s">
        <v>1953</v>
      </c>
      <c r="D1040" s="124">
        <v>44746</v>
      </c>
      <c r="E1040" s="101"/>
      <c r="F1040" s="101"/>
      <c r="G1040" s="101"/>
      <c r="H1040" s="101"/>
      <c r="I1040" s="84" t="s">
        <v>1167</v>
      </c>
      <c r="J1040" s="84" t="s">
        <v>1168</v>
      </c>
      <c r="K1040" s="127">
        <v>2</v>
      </c>
      <c r="L1040" s="127">
        <v>2</v>
      </c>
      <c r="M1040" s="127">
        <v>5</v>
      </c>
      <c r="N1040" s="127">
        <v>1</v>
      </c>
      <c r="O1040" s="127">
        <v>4</v>
      </c>
      <c r="P1040" s="128">
        <v>28.2</v>
      </c>
      <c r="Q1040" s="128">
        <v>28.2</v>
      </c>
      <c r="R1040" s="129"/>
      <c r="S1040" s="151"/>
    </row>
    <row r="1041" spans="1:19" ht="21" hidden="1" customHeight="1" x14ac:dyDescent="0.25">
      <c r="A1041" s="121">
        <v>2</v>
      </c>
      <c r="B1041" s="122" t="s">
        <v>1383</v>
      </c>
      <c r="C1041" s="123" t="s">
        <v>1954</v>
      </c>
      <c r="D1041" s="124">
        <v>44746</v>
      </c>
      <c r="E1041" s="101"/>
      <c r="F1041" s="101"/>
      <c r="G1041" s="101"/>
      <c r="H1041" s="101"/>
      <c r="I1041" s="84" t="s">
        <v>1167</v>
      </c>
      <c r="J1041" s="84" t="s">
        <v>1168</v>
      </c>
      <c r="K1041" s="127">
        <v>7</v>
      </c>
      <c r="L1041" s="127">
        <v>7</v>
      </c>
      <c r="M1041" s="127">
        <v>7</v>
      </c>
      <c r="N1041" s="127">
        <v>0</v>
      </c>
      <c r="O1041" s="127">
        <v>7</v>
      </c>
      <c r="P1041" s="128">
        <v>85.6</v>
      </c>
      <c r="Q1041" s="128">
        <v>85.6</v>
      </c>
      <c r="R1041" s="129"/>
      <c r="S1041" s="151"/>
    </row>
    <row r="1042" spans="1:19" ht="21" hidden="1" customHeight="1" x14ac:dyDescent="0.25">
      <c r="A1042" s="121">
        <v>3</v>
      </c>
      <c r="B1042" s="122" t="s">
        <v>1384</v>
      </c>
      <c r="C1042" s="123" t="s">
        <v>1955</v>
      </c>
      <c r="D1042" s="124">
        <v>45224</v>
      </c>
      <c r="E1042" s="101"/>
      <c r="F1042" s="101"/>
      <c r="G1042" s="101"/>
      <c r="H1042" s="101"/>
      <c r="I1042" s="84" t="s">
        <v>1167</v>
      </c>
      <c r="J1042" s="84" t="s">
        <v>1168</v>
      </c>
      <c r="K1042" s="127">
        <v>10</v>
      </c>
      <c r="L1042" s="127">
        <v>10</v>
      </c>
      <c r="M1042" s="127">
        <v>4</v>
      </c>
      <c r="N1042" s="127">
        <v>3</v>
      </c>
      <c r="O1042" s="127">
        <v>1</v>
      </c>
      <c r="P1042" s="128">
        <v>159.30000000000001</v>
      </c>
      <c r="Q1042" s="128">
        <v>159.30000000000001</v>
      </c>
      <c r="R1042" s="129"/>
      <c r="S1042" s="151"/>
    </row>
    <row r="1043" spans="1:19" ht="21" hidden="1" customHeight="1" x14ac:dyDescent="0.25">
      <c r="A1043" s="121">
        <v>4</v>
      </c>
      <c r="B1043" s="122" t="s">
        <v>1385</v>
      </c>
      <c r="C1043" s="123" t="s">
        <v>1956</v>
      </c>
      <c r="D1043" s="124">
        <v>44746</v>
      </c>
      <c r="E1043" s="101"/>
      <c r="F1043" s="101"/>
      <c r="G1043" s="101"/>
      <c r="H1043" s="101"/>
      <c r="I1043" s="84" t="s">
        <v>1167</v>
      </c>
      <c r="J1043" s="84" t="s">
        <v>1168</v>
      </c>
      <c r="K1043" s="127">
        <v>13</v>
      </c>
      <c r="L1043" s="127">
        <v>13</v>
      </c>
      <c r="M1043" s="127">
        <v>3</v>
      </c>
      <c r="N1043" s="127">
        <v>2</v>
      </c>
      <c r="O1043" s="127">
        <v>1</v>
      </c>
      <c r="P1043" s="128">
        <v>108.9</v>
      </c>
      <c r="Q1043" s="128">
        <v>108.9</v>
      </c>
      <c r="R1043" s="129"/>
      <c r="S1043" s="151"/>
    </row>
    <row r="1044" spans="1:19" s="116" customFormat="1" ht="20.25" hidden="1" x14ac:dyDescent="0.25">
      <c r="A1044" s="205" t="s">
        <v>1811</v>
      </c>
      <c r="B1044" s="206"/>
      <c r="C1044" s="144"/>
      <c r="D1044" s="144"/>
      <c r="E1044" s="101"/>
      <c r="F1044" s="101"/>
      <c r="G1044" s="101"/>
      <c r="H1044" s="101"/>
      <c r="I1044" s="143"/>
      <c r="J1044" s="143"/>
      <c r="K1044" s="115">
        <v>130</v>
      </c>
      <c r="L1044" s="115">
        <v>130</v>
      </c>
      <c r="M1044" s="115">
        <v>54</v>
      </c>
      <c r="N1044" s="115">
        <v>42</v>
      </c>
      <c r="O1044" s="115">
        <v>12</v>
      </c>
      <c r="P1044" s="110">
        <v>2498.6999999999998</v>
      </c>
      <c r="Q1044" s="110">
        <v>2498.6999999999998</v>
      </c>
      <c r="R1044" s="129"/>
      <c r="S1044" s="151"/>
    </row>
    <row r="1045" spans="1:19" ht="21" hidden="1" customHeight="1" x14ac:dyDescent="0.25">
      <c r="A1045" s="121">
        <v>1</v>
      </c>
      <c r="B1045" s="122" t="s">
        <v>1386</v>
      </c>
      <c r="C1045" s="123" t="s">
        <v>1957</v>
      </c>
      <c r="D1045" s="124">
        <v>44572</v>
      </c>
      <c r="E1045" s="101"/>
      <c r="F1045" s="101"/>
      <c r="G1045" s="101"/>
      <c r="H1045" s="101"/>
      <c r="I1045" s="84" t="s">
        <v>1167</v>
      </c>
      <c r="J1045" s="84" t="s">
        <v>1168</v>
      </c>
      <c r="K1045" s="127">
        <v>130</v>
      </c>
      <c r="L1045" s="127">
        <v>130</v>
      </c>
      <c r="M1045" s="127">
        <v>54</v>
      </c>
      <c r="N1045" s="127">
        <v>42</v>
      </c>
      <c r="O1045" s="127">
        <v>12</v>
      </c>
      <c r="P1045" s="128">
        <v>2498.6999999999998</v>
      </c>
      <c r="Q1045" s="128">
        <v>2498.6999999999998</v>
      </c>
      <c r="R1045" s="129"/>
      <c r="S1045" s="151"/>
    </row>
    <row r="1046" spans="1:19" s="116" customFormat="1" ht="20.25" hidden="1" x14ac:dyDescent="0.25">
      <c r="A1046" s="205" t="s">
        <v>1812</v>
      </c>
      <c r="B1046" s="206"/>
      <c r="C1046" s="144"/>
      <c r="D1046" s="144"/>
      <c r="E1046" s="101"/>
      <c r="F1046" s="101"/>
      <c r="G1046" s="101"/>
      <c r="H1046" s="101"/>
      <c r="I1046" s="143"/>
      <c r="J1046" s="143"/>
      <c r="K1046" s="115">
        <v>9</v>
      </c>
      <c r="L1046" s="115">
        <v>9</v>
      </c>
      <c r="M1046" s="115">
        <v>4</v>
      </c>
      <c r="N1046" s="115">
        <v>4</v>
      </c>
      <c r="O1046" s="115">
        <v>0</v>
      </c>
      <c r="P1046" s="110">
        <v>194.3</v>
      </c>
      <c r="Q1046" s="110">
        <v>194.3</v>
      </c>
      <c r="R1046" s="129"/>
      <c r="S1046" s="151"/>
    </row>
    <row r="1047" spans="1:19" ht="21" hidden="1" customHeight="1" x14ac:dyDescent="0.25">
      <c r="A1047" s="121">
        <v>1</v>
      </c>
      <c r="B1047" s="122" t="s">
        <v>1387</v>
      </c>
      <c r="C1047" s="123" t="s">
        <v>1958</v>
      </c>
      <c r="D1047" s="124">
        <v>44889</v>
      </c>
      <c r="E1047" s="101"/>
      <c r="F1047" s="101"/>
      <c r="G1047" s="101"/>
      <c r="H1047" s="101"/>
      <c r="I1047" s="84" t="s">
        <v>1167</v>
      </c>
      <c r="J1047" s="84" t="s">
        <v>1168</v>
      </c>
      <c r="K1047" s="127">
        <v>1</v>
      </c>
      <c r="L1047" s="127">
        <v>1</v>
      </c>
      <c r="M1047" s="127">
        <v>2</v>
      </c>
      <c r="N1047" s="127">
        <v>2</v>
      </c>
      <c r="O1047" s="127">
        <v>0</v>
      </c>
      <c r="P1047" s="128">
        <v>52.2</v>
      </c>
      <c r="Q1047" s="128">
        <v>52.2</v>
      </c>
      <c r="R1047" s="129"/>
      <c r="S1047" s="151"/>
    </row>
    <row r="1048" spans="1:19" ht="21" hidden="1" customHeight="1" x14ac:dyDescent="0.25">
      <c r="A1048" s="121">
        <v>2</v>
      </c>
      <c r="B1048" s="122" t="s">
        <v>1388</v>
      </c>
      <c r="C1048" s="123" t="s">
        <v>1959</v>
      </c>
      <c r="D1048" s="124">
        <v>44823</v>
      </c>
      <c r="E1048" s="101"/>
      <c r="F1048" s="101"/>
      <c r="G1048" s="101"/>
      <c r="H1048" s="101"/>
      <c r="I1048" s="84" t="s">
        <v>1167</v>
      </c>
      <c r="J1048" s="84" t="s">
        <v>1168</v>
      </c>
      <c r="K1048" s="127">
        <v>8</v>
      </c>
      <c r="L1048" s="127">
        <v>8</v>
      </c>
      <c r="M1048" s="127">
        <v>2</v>
      </c>
      <c r="N1048" s="127">
        <v>2</v>
      </c>
      <c r="O1048" s="127">
        <v>0</v>
      </c>
      <c r="P1048" s="128">
        <v>142.1</v>
      </c>
      <c r="Q1048" s="128">
        <v>142.1</v>
      </c>
      <c r="R1048" s="129"/>
      <c r="S1048" s="151"/>
    </row>
    <row r="1049" spans="1:19" s="116" customFormat="1" ht="20.25" hidden="1" x14ac:dyDescent="0.25">
      <c r="A1049" s="205" t="s">
        <v>1813</v>
      </c>
      <c r="B1049" s="206"/>
      <c r="C1049" s="144"/>
      <c r="D1049" s="144"/>
      <c r="E1049" s="101"/>
      <c r="F1049" s="101"/>
      <c r="G1049" s="101"/>
      <c r="H1049" s="101"/>
      <c r="I1049" s="143"/>
      <c r="J1049" s="143"/>
      <c r="K1049" s="115">
        <v>194</v>
      </c>
      <c r="L1049" s="115">
        <v>194</v>
      </c>
      <c r="M1049" s="115">
        <v>80</v>
      </c>
      <c r="N1049" s="115">
        <v>50</v>
      </c>
      <c r="O1049" s="115">
        <v>30</v>
      </c>
      <c r="P1049" s="110">
        <v>2854.9</v>
      </c>
      <c r="Q1049" s="110">
        <v>2854.9</v>
      </c>
      <c r="R1049" s="129"/>
      <c r="S1049" s="151"/>
    </row>
    <row r="1050" spans="1:19" ht="42" hidden="1" customHeight="1" x14ac:dyDescent="0.25">
      <c r="A1050" s="121">
        <v>1</v>
      </c>
      <c r="B1050" s="122" t="s">
        <v>1389</v>
      </c>
      <c r="C1050" s="123" t="s">
        <v>1960</v>
      </c>
      <c r="D1050" s="124">
        <v>45190</v>
      </c>
      <c r="E1050" s="101"/>
      <c r="F1050" s="101"/>
      <c r="G1050" s="101"/>
      <c r="H1050" s="101"/>
      <c r="I1050" s="84" t="s">
        <v>1168</v>
      </c>
      <c r="J1050" s="84" t="s">
        <v>1169</v>
      </c>
      <c r="K1050" s="127">
        <v>39</v>
      </c>
      <c r="L1050" s="127">
        <v>39</v>
      </c>
      <c r="M1050" s="127">
        <v>16</v>
      </c>
      <c r="N1050" s="127">
        <v>3</v>
      </c>
      <c r="O1050" s="127">
        <v>13</v>
      </c>
      <c r="P1050" s="128">
        <v>294.5</v>
      </c>
      <c r="Q1050" s="128">
        <v>294.5</v>
      </c>
      <c r="R1050" s="129"/>
      <c r="S1050" s="151"/>
    </row>
    <row r="1051" spans="1:19" ht="42" hidden="1" customHeight="1" x14ac:dyDescent="0.25">
      <c r="A1051" s="121">
        <v>2</v>
      </c>
      <c r="B1051" s="122" t="s">
        <v>1390</v>
      </c>
      <c r="C1051" s="123" t="s">
        <v>1961</v>
      </c>
      <c r="D1051" s="124">
        <v>44720</v>
      </c>
      <c r="E1051" s="101"/>
      <c r="F1051" s="101"/>
      <c r="G1051" s="101"/>
      <c r="H1051" s="101"/>
      <c r="I1051" s="84" t="s">
        <v>1168</v>
      </c>
      <c r="J1051" s="84" t="s">
        <v>1169</v>
      </c>
      <c r="K1051" s="127">
        <v>28</v>
      </c>
      <c r="L1051" s="127">
        <v>28</v>
      </c>
      <c r="M1051" s="127">
        <v>12</v>
      </c>
      <c r="N1051" s="127">
        <v>10</v>
      </c>
      <c r="O1051" s="127">
        <v>2</v>
      </c>
      <c r="P1051" s="128">
        <v>534.5</v>
      </c>
      <c r="Q1051" s="128">
        <v>534.5</v>
      </c>
      <c r="R1051" s="129"/>
      <c r="S1051" s="151"/>
    </row>
    <row r="1052" spans="1:19" ht="42" hidden="1" customHeight="1" x14ac:dyDescent="0.25">
      <c r="A1052" s="121">
        <v>3</v>
      </c>
      <c r="B1052" s="122" t="s">
        <v>1391</v>
      </c>
      <c r="C1052" s="123" t="s">
        <v>1962</v>
      </c>
      <c r="D1052" s="124">
        <v>44720</v>
      </c>
      <c r="E1052" s="101"/>
      <c r="F1052" s="101"/>
      <c r="G1052" s="101"/>
      <c r="H1052" s="101"/>
      <c r="I1052" s="84" t="s">
        <v>1168</v>
      </c>
      <c r="J1052" s="84" t="s">
        <v>1169</v>
      </c>
      <c r="K1052" s="127">
        <v>20</v>
      </c>
      <c r="L1052" s="127">
        <v>20</v>
      </c>
      <c r="M1052" s="127">
        <v>9</v>
      </c>
      <c r="N1052" s="127">
        <v>5</v>
      </c>
      <c r="O1052" s="127">
        <v>4</v>
      </c>
      <c r="P1052" s="128">
        <v>488.3</v>
      </c>
      <c r="Q1052" s="128">
        <v>488.3</v>
      </c>
      <c r="R1052" s="129"/>
      <c r="S1052" s="151"/>
    </row>
    <row r="1053" spans="1:19" ht="42" hidden="1" customHeight="1" x14ac:dyDescent="0.25">
      <c r="A1053" s="121">
        <v>4</v>
      </c>
      <c r="B1053" s="122" t="s">
        <v>1392</v>
      </c>
      <c r="C1053" s="123" t="s">
        <v>1963</v>
      </c>
      <c r="D1053" s="124">
        <v>44720</v>
      </c>
      <c r="E1053" s="101"/>
      <c r="F1053" s="101"/>
      <c r="G1053" s="101"/>
      <c r="H1053" s="101"/>
      <c r="I1053" s="84" t="s">
        <v>1168</v>
      </c>
      <c r="J1053" s="84" t="s">
        <v>1169</v>
      </c>
      <c r="K1053" s="127">
        <v>23</v>
      </c>
      <c r="L1053" s="127">
        <v>23</v>
      </c>
      <c r="M1053" s="127">
        <v>12</v>
      </c>
      <c r="N1053" s="127">
        <v>10</v>
      </c>
      <c r="O1053" s="127">
        <v>2</v>
      </c>
      <c r="P1053" s="128">
        <v>503.9</v>
      </c>
      <c r="Q1053" s="128">
        <v>503.9</v>
      </c>
      <c r="R1053" s="129"/>
      <c r="S1053" s="151"/>
    </row>
    <row r="1054" spans="1:19" ht="42" hidden="1" customHeight="1" x14ac:dyDescent="0.25">
      <c r="A1054" s="121">
        <v>5</v>
      </c>
      <c r="B1054" s="122" t="s">
        <v>1393</v>
      </c>
      <c r="C1054" s="123" t="s">
        <v>1964</v>
      </c>
      <c r="D1054" s="124">
        <v>45288</v>
      </c>
      <c r="E1054" s="101"/>
      <c r="F1054" s="101"/>
      <c r="G1054" s="101"/>
      <c r="H1054" s="101"/>
      <c r="I1054" s="84" t="s">
        <v>1168</v>
      </c>
      <c r="J1054" s="84" t="s">
        <v>1169</v>
      </c>
      <c r="K1054" s="127">
        <v>37</v>
      </c>
      <c r="L1054" s="127">
        <v>37</v>
      </c>
      <c r="M1054" s="127">
        <v>12</v>
      </c>
      <c r="N1054" s="127">
        <v>11</v>
      </c>
      <c r="O1054" s="127">
        <v>1</v>
      </c>
      <c r="P1054" s="128">
        <v>454.7</v>
      </c>
      <c r="Q1054" s="128">
        <v>454.7</v>
      </c>
      <c r="R1054" s="129"/>
      <c r="S1054" s="151"/>
    </row>
    <row r="1055" spans="1:19" ht="42" hidden="1" customHeight="1" x14ac:dyDescent="0.25">
      <c r="A1055" s="121">
        <v>6</v>
      </c>
      <c r="B1055" s="122" t="s">
        <v>1394</v>
      </c>
      <c r="C1055" s="123" t="s">
        <v>1965</v>
      </c>
      <c r="D1055" s="124">
        <v>44720</v>
      </c>
      <c r="E1055" s="101"/>
      <c r="F1055" s="101"/>
      <c r="G1055" s="101"/>
      <c r="H1055" s="101"/>
      <c r="I1055" s="84" t="s">
        <v>1168</v>
      </c>
      <c r="J1055" s="84" t="s">
        <v>1169</v>
      </c>
      <c r="K1055" s="127">
        <v>14</v>
      </c>
      <c r="L1055" s="127">
        <v>14</v>
      </c>
      <c r="M1055" s="127">
        <v>9</v>
      </c>
      <c r="N1055" s="127">
        <v>6</v>
      </c>
      <c r="O1055" s="127">
        <v>3</v>
      </c>
      <c r="P1055" s="128">
        <v>184.5</v>
      </c>
      <c r="Q1055" s="128">
        <v>184.5</v>
      </c>
      <c r="R1055" s="129"/>
      <c r="S1055" s="151"/>
    </row>
    <row r="1056" spans="1:19" ht="42" hidden="1" customHeight="1" x14ac:dyDescent="0.25">
      <c r="A1056" s="121">
        <v>7</v>
      </c>
      <c r="B1056" s="122" t="s">
        <v>1395</v>
      </c>
      <c r="C1056" s="123" t="s">
        <v>1966</v>
      </c>
      <c r="D1056" s="124">
        <v>45288</v>
      </c>
      <c r="E1056" s="101"/>
      <c r="F1056" s="101"/>
      <c r="G1056" s="101"/>
      <c r="H1056" s="101"/>
      <c r="I1056" s="84" t="s">
        <v>1168</v>
      </c>
      <c r="J1056" s="84" t="s">
        <v>1169</v>
      </c>
      <c r="K1056" s="127">
        <v>33</v>
      </c>
      <c r="L1056" s="127">
        <v>33</v>
      </c>
      <c r="M1056" s="127">
        <v>10</v>
      </c>
      <c r="N1056" s="127">
        <v>5</v>
      </c>
      <c r="O1056" s="127">
        <v>5</v>
      </c>
      <c r="P1056" s="128">
        <v>394.5</v>
      </c>
      <c r="Q1056" s="128">
        <v>394.5</v>
      </c>
      <c r="R1056" s="129"/>
      <c r="S1056" s="151"/>
    </row>
    <row r="1057" spans="1:19" s="116" customFormat="1" ht="20.25" hidden="1" x14ac:dyDescent="0.25">
      <c r="A1057" s="205" t="s">
        <v>1196</v>
      </c>
      <c r="B1057" s="206"/>
      <c r="C1057" s="144"/>
      <c r="D1057" s="144"/>
      <c r="E1057" s="101"/>
      <c r="F1057" s="101"/>
      <c r="G1057" s="101"/>
      <c r="H1057" s="101"/>
      <c r="I1057" s="143"/>
      <c r="J1057" s="143"/>
      <c r="K1057" s="115">
        <f>SUM(K1058:K1061)</f>
        <v>69</v>
      </c>
      <c r="L1057" s="115">
        <f t="shared" ref="L1057:Q1057" si="111">SUM(L1058:L1061)</f>
        <v>69</v>
      </c>
      <c r="M1057" s="115">
        <v>42</v>
      </c>
      <c r="N1057" s="115">
        <v>32</v>
      </c>
      <c r="O1057" s="115">
        <v>10</v>
      </c>
      <c r="P1057" s="110">
        <f t="shared" si="111"/>
        <v>2131.3000000000002</v>
      </c>
      <c r="Q1057" s="110">
        <f t="shared" si="111"/>
        <v>2131.3000000000002</v>
      </c>
      <c r="R1057" s="129"/>
      <c r="S1057" s="151"/>
    </row>
    <row r="1058" spans="1:19" ht="21" hidden="1" customHeight="1" x14ac:dyDescent="0.25">
      <c r="A1058" s="121">
        <v>1</v>
      </c>
      <c r="B1058" s="122" t="s">
        <v>1396</v>
      </c>
      <c r="C1058" s="123" t="s">
        <v>1967</v>
      </c>
      <c r="D1058" s="124">
        <v>44972</v>
      </c>
      <c r="E1058" s="101"/>
      <c r="F1058" s="101"/>
      <c r="G1058" s="101"/>
      <c r="H1058" s="101"/>
      <c r="I1058" s="84" t="s">
        <v>1168</v>
      </c>
      <c r="J1058" s="84" t="s">
        <v>1169</v>
      </c>
      <c r="K1058" s="127">
        <v>16</v>
      </c>
      <c r="L1058" s="127">
        <v>16</v>
      </c>
      <c r="M1058" s="127">
        <v>13</v>
      </c>
      <c r="N1058" s="127">
        <v>9</v>
      </c>
      <c r="O1058" s="127">
        <v>4</v>
      </c>
      <c r="P1058" s="128">
        <v>540.4</v>
      </c>
      <c r="Q1058" s="128">
        <v>540.4</v>
      </c>
      <c r="R1058" s="129"/>
      <c r="S1058" s="151"/>
    </row>
    <row r="1059" spans="1:19" ht="21" hidden="1" customHeight="1" x14ac:dyDescent="0.25">
      <c r="A1059" s="121">
        <v>2</v>
      </c>
      <c r="B1059" s="122" t="s">
        <v>1397</v>
      </c>
      <c r="C1059" s="123" t="s">
        <v>1968</v>
      </c>
      <c r="D1059" s="124">
        <v>44972</v>
      </c>
      <c r="E1059" s="101"/>
      <c r="F1059" s="101"/>
      <c r="G1059" s="101"/>
      <c r="H1059" s="101"/>
      <c r="I1059" s="84" t="s">
        <v>1168</v>
      </c>
      <c r="J1059" s="84" t="s">
        <v>1169</v>
      </c>
      <c r="K1059" s="127">
        <v>20</v>
      </c>
      <c r="L1059" s="127">
        <v>20</v>
      </c>
      <c r="M1059" s="127">
        <v>10</v>
      </c>
      <c r="N1059" s="127">
        <v>7</v>
      </c>
      <c r="O1059" s="127">
        <v>3</v>
      </c>
      <c r="P1059" s="128">
        <v>540.29999999999995</v>
      </c>
      <c r="Q1059" s="128">
        <v>540.29999999999995</v>
      </c>
      <c r="R1059" s="129"/>
      <c r="S1059" s="151"/>
    </row>
    <row r="1060" spans="1:19" ht="21" hidden="1" customHeight="1" x14ac:dyDescent="0.25">
      <c r="A1060" s="121">
        <v>3</v>
      </c>
      <c r="B1060" s="122" t="s">
        <v>1398</v>
      </c>
      <c r="C1060" s="123" t="s">
        <v>1969</v>
      </c>
      <c r="D1060" s="124">
        <v>44972</v>
      </c>
      <c r="E1060" s="101"/>
      <c r="F1060" s="101"/>
      <c r="G1060" s="101"/>
      <c r="H1060" s="101"/>
      <c r="I1060" s="84" t="s">
        <v>1168</v>
      </c>
      <c r="J1060" s="84" t="s">
        <v>1169</v>
      </c>
      <c r="K1060" s="127">
        <v>13</v>
      </c>
      <c r="L1060" s="127">
        <v>13</v>
      </c>
      <c r="M1060" s="127">
        <v>9</v>
      </c>
      <c r="N1060" s="127">
        <v>8</v>
      </c>
      <c r="O1060" s="127">
        <v>1</v>
      </c>
      <c r="P1060" s="128">
        <v>525.20000000000005</v>
      </c>
      <c r="Q1060" s="128">
        <v>525.20000000000005</v>
      </c>
      <c r="R1060" s="129"/>
      <c r="S1060" s="151"/>
    </row>
    <row r="1061" spans="1:19" ht="21" hidden="1" customHeight="1" x14ac:dyDescent="0.25">
      <c r="A1061" s="121">
        <v>4</v>
      </c>
      <c r="B1061" s="122" t="s">
        <v>1399</v>
      </c>
      <c r="C1061" s="123" t="s">
        <v>1970</v>
      </c>
      <c r="D1061" s="124">
        <v>44972</v>
      </c>
      <c r="E1061" s="101"/>
      <c r="F1061" s="101"/>
      <c r="G1061" s="101"/>
      <c r="H1061" s="101"/>
      <c r="I1061" s="84" t="s">
        <v>1168</v>
      </c>
      <c r="J1061" s="84" t="s">
        <v>1169</v>
      </c>
      <c r="K1061" s="127">
        <v>20</v>
      </c>
      <c r="L1061" s="127">
        <v>20</v>
      </c>
      <c r="M1061" s="127">
        <v>10</v>
      </c>
      <c r="N1061" s="127">
        <v>8</v>
      </c>
      <c r="O1061" s="127">
        <v>2</v>
      </c>
      <c r="P1061" s="128">
        <v>525.4</v>
      </c>
      <c r="Q1061" s="128">
        <v>525.4</v>
      </c>
      <c r="R1061" s="129"/>
      <c r="S1061" s="151"/>
    </row>
    <row r="1062" spans="1:19" s="116" customFormat="1" ht="20.25" hidden="1" x14ac:dyDescent="0.25">
      <c r="A1062" s="205" t="s">
        <v>1189</v>
      </c>
      <c r="B1062" s="206"/>
      <c r="C1062" s="144"/>
      <c r="D1062" s="144"/>
      <c r="E1062" s="101"/>
      <c r="F1062" s="101"/>
      <c r="G1062" s="101"/>
      <c r="H1062" s="101"/>
      <c r="I1062" s="143"/>
      <c r="J1062" s="143"/>
      <c r="K1062" s="115">
        <f>SUM(K1063:K1071)</f>
        <v>127</v>
      </c>
      <c r="L1062" s="115">
        <f t="shared" ref="L1062:Q1062" si="112">SUM(L1063:L1071)</f>
        <v>127</v>
      </c>
      <c r="M1062" s="115">
        <v>59</v>
      </c>
      <c r="N1062" s="115">
        <v>41</v>
      </c>
      <c r="O1062" s="115">
        <v>18</v>
      </c>
      <c r="P1062" s="110">
        <f t="shared" si="112"/>
        <v>1733.28</v>
      </c>
      <c r="Q1062" s="110">
        <f t="shared" si="112"/>
        <v>1733.28</v>
      </c>
      <c r="R1062" s="129"/>
      <c r="S1062" s="151"/>
    </row>
    <row r="1063" spans="1:19" ht="42" hidden="1" customHeight="1" x14ac:dyDescent="0.25">
      <c r="A1063" s="121">
        <v>1</v>
      </c>
      <c r="B1063" s="122" t="s">
        <v>1400</v>
      </c>
      <c r="C1063" s="123" t="s">
        <v>1971</v>
      </c>
      <c r="D1063" s="124">
        <v>44809</v>
      </c>
      <c r="E1063" s="101"/>
      <c r="F1063" s="101"/>
      <c r="G1063" s="101"/>
      <c r="H1063" s="101"/>
      <c r="I1063" s="84" t="s">
        <v>1167</v>
      </c>
      <c r="J1063" s="84" t="s">
        <v>1168</v>
      </c>
      <c r="K1063" s="127">
        <v>25</v>
      </c>
      <c r="L1063" s="127">
        <v>25</v>
      </c>
      <c r="M1063" s="127">
        <v>11</v>
      </c>
      <c r="N1063" s="127">
        <v>9</v>
      </c>
      <c r="O1063" s="127">
        <v>2</v>
      </c>
      <c r="P1063" s="128">
        <v>376.8</v>
      </c>
      <c r="Q1063" s="128">
        <v>376.8</v>
      </c>
      <c r="R1063" s="129"/>
      <c r="S1063" s="151"/>
    </row>
    <row r="1064" spans="1:19" ht="42" hidden="1" customHeight="1" x14ac:dyDescent="0.25">
      <c r="A1064" s="121">
        <v>2</v>
      </c>
      <c r="B1064" s="122" t="s">
        <v>1401</v>
      </c>
      <c r="C1064" s="123" t="s">
        <v>1972</v>
      </c>
      <c r="D1064" s="124">
        <v>45048</v>
      </c>
      <c r="E1064" s="101"/>
      <c r="F1064" s="101"/>
      <c r="G1064" s="101"/>
      <c r="H1064" s="101"/>
      <c r="I1064" s="84" t="s">
        <v>1167</v>
      </c>
      <c r="J1064" s="84" t="s">
        <v>1168</v>
      </c>
      <c r="K1064" s="127">
        <v>7</v>
      </c>
      <c r="L1064" s="127">
        <v>7</v>
      </c>
      <c r="M1064" s="127">
        <v>5</v>
      </c>
      <c r="N1064" s="127">
        <v>4</v>
      </c>
      <c r="O1064" s="127">
        <v>1</v>
      </c>
      <c r="P1064" s="128">
        <v>129.30000000000001</v>
      </c>
      <c r="Q1064" s="128">
        <v>129.30000000000001</v>
      </c>
      <c r="R1064" s="129"/>
      <c r="S1064" s="151"/>
    </row>
    <row r="1065" spans="1:19" ht="42" hidden="1" customHeight="1" x14ac:dyDescent="0.25">
      <c r="A1065" s="121">
        <v>3</v>
      </c>
      <c r="B1065" s="122" t="s">
        <v>1402</v>
      </c>
      <c r="C1065" s="123" t="s">
        <v>1973</v>
      </c>
      <c r="D1065" s="124">
        <v>44809</v>
      </c>
      <c r="E1065" s="101"/>
      <c r="F1065" s="101"/>
      <c r="G1065" s="101"/>
      <c r="H1065" s="101"/>
      <c r="I1065" s="84" t="s">
        <v>1167</v>
      </c>
      <c r="J1065" s="84" t="s">
        <v>1168</v>
      </c>
      <c r="K1065" s="127">
        <v>14</v>
      </c>
      <c r="L1065" s="127">
        <v>14</v>
      </c>
      <c r="M1065" s="127">
        <v>7</v>
      </c>
      <c r="N1065" s="127">
        <v>1</v>
      </c>
      <c r="O1065" s="127">
        <v>6</v>
      </c>
      <c r="P1065" s="128">
        <v>146.5</v>
      </c>
      <c r="Q1065" s="128">
        <v>146.5</v>
      </c>
      <c r="R1065" s="129"/>
      <c r="S1065" s="151"/>
    </row>
    <row r="1066" spans="1:19" ht="42" hidden="1" customHeight="1" x14ac:dyDescent="0.25">
      <c r="A1066" s="121">
        <v>4</v>
      </c>
      <c r="B1066" s="122" t="s">
        <v>1403</v>
      </c>
      <c r="C1066" s="123" t="s">
        <v>1974</v>
      </c>
      <c r="D1066" s="124">
        <v>44854</v>
      </c>
      <c r="E1066" s="101"/>
      <c r="F1066" s="101"/>
      <c r="G1066" s="101"/>
      <c r="H1066" s="101"/>
      <c r="I1066" s="84" t="s">
        <v>1167</v>
      </c>
      <c r="J1066" s="84" t="s">
        <v>1168</v>
      </c>
      <c r="K1066" s="127">
        <v>14</v>
      </c>
      <c r="L1066" s="127">
        <v>14</v>
      </c>
      <c r="M1066" s="127">
        <v>6</v>
      </c>
      <c r="N1066" s="127">
        <v>5</v>
      </c>
      <c r="O1066" s="127">
        <v>1</v>
      </c>
      <c r="P1066" s="128">
        <v>145.1</v>
      </c>
      <c r="Q1066" s="128">
        <v>145.1</v>
      </c>
      <c r="R1066" s="129"/>
      <c r="S1066" s="151"/>
    </row>
    <row r="1067" spans="1:19" ht="42" hidden="1" customHeight="1" x14ac:dyDescent="0.25">
      <c r="A1067" s="121">
        <v>5</v>
      </c>
      <c r="B1067" s="122" t="s">
        <v>1404</v>
      </c>
      <c r="C1067" s="123" t="s">
        <v>1975</v>
      </c>
      <c r="D1067" s="124">
        <v>44809</v>
      </c>
      <c r="E1067" s="101"/>
      <c r="F1067" s="101"/>
      <c r="G1067" s="101"/>
      <c r="H1067" s="101"/>
      <c r="I1067" s="84" t="s">
        <v>1167</v>
      </c>
      <c r="J1067" s="84" t="s">
        <v>1168</v>
      </c>
      <c r="K1067" s="127">
        <v>15</v>
      </c>
      <c r="L1067" s="127">
        <v>15</v>
      </c>
      <c r="M1067" s="127">
        <v>5</v>
      </c>
      <c r="N1067" s="127">
        <v>3</v>
      </c>
      <c r="O1067" s="127">
        <v>2</v>
      </c>
      <c r="P1067" s="128">
        <v>163.5</v>
      </c>
      <c r="Q1067" s="128">
        <v>163.5</v>
      </c>
      <c r="R1067" s="129"/>
      <c r="S1067" s="151"/>
    </row>
    <row r="1068" spans="1:19" ht="42" hidden="1" customHeight="1" x14ac:dyDescent="0.25">
      <c r="A1068" s="121">
        <v>6</v>
      </c>
      <c r="B1068" s="122" t="s">
        <v>1405</v>
      </c>
      <c r="C1068" s="123" t="s">
        <v>1976</v>
      </c>
      <c r="D1068" s="124">
        <v>44657</v>
      </c>
      <c r="E1068" s="101"/>
      <c r="F1068" s="101"/>
      <c r="G1068" s="101"/>
      <c r="H1068" s="101"/>
      <c r="I1068" s="84" t="s">
        <v>1167</v>
      </c>
      <c r="J1068" s="84" t="s">
        <v>1168</v>
      </c>
      <c r="K1068" s="127">
        <v>8</v>
      </c>
      <c r="L1068" s="127">
        <v>8</v>
      </c>
      <c r="M1068" s="127">
        <v>4</v>
      </c>
      <c r="N1068" s="127">
        <v>3</v>
      </c>
      <c r="O1068" s="127">
        <v>1</v>
      </c>
      <c r="P1068" s="128">
        <v>90.3</v>
      </c>
      <c r="Q1068" s="128">
        <v>90.3</v>
      </c>
      <c r="R1068" s="129"/>
      <c r="S1068" s="151"/>
    </row>
    <row r="1069" spans="1:19" ht="42" hidden="1" customHeight="1" x14ac:dyDescent="0.25">
      <c r="A1069" s="121">
        <v>7</v>
      </c>
      <c r="B1069" s="122" t="s">
        <v>1406</v>
      </c>
      <c r="C1069" s="123" t="s">
        <v>1977</v>
      </c>
      <c r="D1069" s="124">
        <v>44809</v>
      </c>
      <c r="E1069" s="101"/>
      <c r="F1069" s="101"/>
      <c r="G1069" s="101"/>
      <c r="H1069" s="101"/>
      <c r="I1069" s="84" t="s">
        <v>1167</v>
      </c>
      <c r="J1069" s="84" t="s">
        <v>1168</v>
      </c>
      <c r="K1069" s="127">
        <v>9</v>
      </c>
      <c r="L1069" s="127">
        <v>9</v>
      </c>
      <c r="M1069" s="127">
        <v>4</v>
      </c>
      <c r="N1069" s="127">
        <v>3</v>
      </c>
      <c r="O1069" s="127">
        <v>1</v>
      </c>
      <c r="P1069" s="128">
        <v>114.1</v>
      </c>
      <c r="Q1069" s="128">
        <v>114.1</v>
      </c>
      <c r="R1069" s="129"/>
      <c r="S1069" s="151"/>
    </row>
    <row r="1070" spans="1:19" ht="42" hidden="1" customHeight="1" x14ac:dyDescent="0.25">
      <c r="A1070" s="121">
        <v>8</v>
      </c>
      <c r="B1070" s="122" t="s">
        <v>1858</v>
      </c>
      <c r="C1070" s="123">
        <v>182</v>
      </c>
      <c r="D1070" s="124" t="s">
        <v>1978</v>
      </c>
      <c r="E1070" s="101"/>
      <c r="F1070" s="101"/>
      <c r="G1070" s="101"/>
      <c r="H1070" s="101"/>
      <c r="I1070" s="84" t="s">
        <v>1168</v>
      </c>
      <c r="J1070" s="84" t="s">
        <v>1169</v>
      </c>
      <c r="K1070" s="127">
        <v>20</v>
      </c>
      <c r="L1070" s="127">
        <v>20</v>
      </c>
      <c r="M1070" s="127">
        <v>8</v>
      </c>
      <c r="N1070" s="127">
        <v>7</v>
      </c>
      <c r="O1070" s="127">
        <v>1</v>
      </c>
      <c r="P1070" s="128">
        <v>348.4</v>
      </c>
      <c r="Q1070" s="128">
        <v>348.4</v>
      </c>
      <c r="R1070" s="129"/>
      <c r="S1070" s="151"/>
    </row>
    <row r="1071" spans="1:19" ht="42" hidden="1" customHeight="1" x14ac:dyDescent="0.25">
      <c r="A1071" s="121">
        <v>9</v>
      </c>
      <c r="B1071" s="122" t="s">
        <v>1859</v>
      </c>
      <c r="C1071" s="123">
        <v>688</v>
      </c>
      <c r="D1071" s="124" t="s">
        <v>1979</v>
      </c>
      <c r="E1071" s="101"/>
      <c r="F1071" s="101"/>
      <c r="G1071" s="101"/>
      <c r="H1071" s="101"/>
      <c r="I1071" s="84" t="s">
        <v>1168</v>
      </c>
      <c r="J1071" s="84" t="s">
        <v>1169</v>
      </c>
      <c r="K1071" s="127">
        <v>15</v>
      </c>
      <c r="L1071" s="127">
        <v>15</v>
      </c>
      <c r="M1071" s="127">
        <v>9</v>
      </c>
      <c r="N1071" s="127">
        <v>6</v>
      </c>
      <c r="O1071" s="127">
        <v>3</v>
      </c>
      <c r="P1071" s="128">
        <v>219.28</v>
      </c>
      <c r="Q1071" s="128">
        <v>219.28</v>
      </c>
      <c r="R1071" s="129"/>
      <c r="S1071" s="151"/>
    </row>
    <row r="1072" spans="1:19" s="116" customFormat="1" ht="20.25" hidden="1" x14ac:dyDescent="0.25">
      <c r="A1072" s="205" t="s">
        <v>1814</v>
      </c>
      <c r="B1072" s="206"/>
      <c r="C1072" s="144"/>
      <c r="D1072" s="144"/>
      <c r="E1072" s="101"/>
      <c r="F1072" s="101"/>
      <c r="G1072" s="101"/>
      <c r="H1072" s="101"/>
      <c r="I1072" s="143"/>
      <c r="J1072" s="143"/>
      <c r="K1072" s="115">
        <v>151</v>
      </c>
      <c r="L1072" s="115">
        <v>151</v>
      </c>
      <c r="M1072" s="115">
        <v>97</v>
      </c>
      <c r="N1072" s="115">
        <v>69</v>
      </c>
      <c r="O1072" s="115">
        <v>28</v>
      </c>
      <c r="P1072" s="110">
        <v>3249.6</v>
      </c>
      <c r="Q1072" s="110">
        <v>3249.6</v>
      </c>
      <c r="R1072" s="129"/>
      <c r="S1072" s="151"/>
    </row>
    <row r="1073" spans="1:19" ht="42" hidden="1" customHeight="1" x14ac:dyDescent="0.25">
      <c r="A1073" s="121">
        <v>1</v>
      </c>
      <c r="B1073" s="122" t="s">
        <v>1407</v>
      </c>
      <c r="C1073" s="123" t="s">
        <v>1980</v>
      </c>
      <c r="D1073" s="124">
        <v>44757</v>
      </c>
      <c r="E1073" s="101"/>
      <c r="F1073" s="101"/>
      <c r="G1073" s="101"/>
      <c r="H1073" s="101"/>
      <c r="I1073" s="84" t="s">
        <v>1168</v>
      </c>
      <c r="J1073" s="84" t="s">
        <v>1169</v>
      </c>
      <c r="K1073" s="127">
        <v>14</v>
      </c>
      <c r="L1073" s="127">
        <v>14</v>
      </c>
      <c r="M1073" s="127">
        <v>7</v>
      </c>
      <c r="N1073" s="127">
        <v>5</v>
      </c>
      <c r="O1073" s="127">
        <v>2</v>
      </c>
      <c r="P1073" s="128">
        <v>191.5</v>
      </c>
      <c r="Q1073" s="128">
        <v>191.5</v>
      </c>
      <c r="R1073" s="129"/>
      <c r="S1073" s="151"/>
    </row>
    <row r="1074" spans="1:19" ht="42" hidden="1" customHeight="1" x14ac:dyDescent="0.25">
      <c r="A1074" s="121">
        <v>2</v>
      </c>
      <c r="B1074" s="122" t="s">
        <v>1408</v>
      </c>
      <c r="C1074" s="123" t="s">
        <v>1980</v>
      </c>
      <c r="D1074" s="124">
        <v>44757</v>
      </c>
      <c r="E1074" s="101"/>
      <c r="F1074" s="101"/>
      <c r="G1074" s="101"/>
      <c r="H1074" s="101"/>
      <c r="I1074" s="84" t="s">
        <v>1168</v>
      </c>
      <c r="J1074" s="84" t="s">
        <v>1169</v>
      </c>
      <c r="K1074" s="127">
        <v>7</v>
      </c>
      <c r="L1074" s="127">
        <v>7</v>
      </c>
      <c r="M1074" s="127">
        <v>7</v>
      </c>
      <c r="N1074" s="127">
        <v>5</v>
      </c>
      <c r="O1074" s="127">
        <v>2</v>
      </c>
      <c r="P1074" s="128">
        <v>201.8</v>
      </c>
      <c r="Q1074" s="128">
        <v>201.8</v>
      </c>
      <c r="R1074" s="129"/>
      <c r="S1074" s="151"/>
    </row>
    <row r="1075" spans="1:19" ht="42" hidden="1" customHeight="1" x14ac:dyDescent="0.25">
      <c r="A1075" s="121">
        <v>3</v>
      </c>
      <c r="B1075" s="122" t="s">
        <v>1409</v>
      </c>
      <c r="C1075" s="123" t="s">
        <v>1981</v>
      </c>
      <c r="D1075" s="124">
        <v>44757</v>
      </c>
      <c r="E1075" s="101"/>
      <c r="F1075" s="101"/>
      <c r="G1075" s="101"/>
      <c r="H1075" s="101"/>
      <c r="I1075" s="84" t="s">
        <v>1168</v>
      </c>
      <c r="J1075" s="84" t="s">
        <v>1169</v>
      </c>
      <c r="K1075" s="127">
        <v>26</v>
      </c>
      <c r="L1075" s="127">
        <v>26</v>
      </c>
      <c r="M1075" s="127">
        <v>14</v>
      </c>
      <c r="N1075" s="127">
        <v>10</v>
      </c>
      <c r="O1075" s="127">
        <v>4</v>
      </c>
      <c r="P1075" s="128">
        <v>494.5</v>
      </c>
      <c r="Q1075" s="128">
        <v>494.5</v>
      </c>
      <c r="R1075" s="129"/>
      <c r="S1075" s="151"/>
    </row>
    <row r="1076" spans="1:19" ht="42" hidden="1" customHeight="1" x14ac:dyDescent="0.25">
      <c r="A1076" s="121">
        <v>4</v>
      </c>
      <c r="B1076" s="122" t="s">
        <v>1410</v>
      </c>
      <c r="C1076" s="123" t="s">
        <v>1982</v>
      </c>
      <c r="D1076" s="124">
        <v>44757</v>
      </c>
      <c r="E1076" s="101"/>
      <c r="F1076" s="101"/>
      <c r="G1076" s="101"/>
      <c r="H1076" s="101"/>
      <c r="I1076" s="84" t="s">
        <v>1168</v>
      </c>
      <c r="J1076" s="84" t="s">
        <v>1169</v>
      </c>
      <c r="K1076" s="127">
        <v>12</v>
      </c>
      <c r="L1076" s="127">
        <v>12</v>
      </c>
      <c r="M1076" s="127">
        <v>6</v>
      </c>
      <c r="N1076" s="127">
        <v>2</v>
      </c>
      <c r="O1076" s="127">
        <v>4</v>
      </c>
      <c r="P1076" s="128">
        <v>183.8</v>
      </c>
      <c r="Q1076" s="128">
        <v>183.8</v>
      </c>
      <c r="R1076" s="129"/>
      <c r="S1076" s="151"/>
    </row>
    <row r="1077" spans="1:19" ht="42" hidden="1" customHeight="1" x14ac:dyDescent="0.25">
      <c r="A1077" s="121">
        <v>5</v>
      </c>
      <c r="B1077" s="122" t="s">
        <v>1411</v>
      </c>
      <c r="C1077" s="123" t="s">
        <v>1983</v>
      </c>
      <c r="D1077" s="124">
        <v>44757</v>
      </c>
      <c r="E1077" s="101"/>
      <c r="F1077" s="101"/>
      <c r="G1077" s="101"/>
      <c r="H1077" s="101"/>
      <c r="I1077" s="84" t="s">
        <v>1168</v>
      </c>
      <c r="J1077" s="84" t="s">
        <v>1169</v>
      </c>
      <c r="K1077" s="127">
        <v>9</v>
      </c>
      <c r="L1077" s="127">
        <v>9</v>
      </c>
      <c r="M1077" s="127">
        <v>6</v>
      </c>
      <c r="N1077" s="127">
        <v>4</v>
      </c>
      <c r="O1077" s="127">
        <v>2</v>
      </c>
      <c r="P1077" s="128">
        <v>205.1</v>
      </c>
      <c r="Q1077" s="128">
        <v>205.1</v>
      </c>
      <c r="R1077" s="129"/>
      <c r="S1077" s="151"/>
    </row>
    <row r="1078" spans="1:19" ht="42" hidden="1" customHeight="1" x14ac:dyDescent="0.25">
      <c r="A1078" s="121">
        <v>6</v>
      </c>
      <c r="B1078" s="122" t="s">
        <v>1412</v>
      </c>
      <c r="C1078" s="123" t="s">
        <v>1984</v>
      </c>
      <c r="D1078" s="124">
        <v>44757</v>
      </c>
      <c r="E1078" s="101"/>
      <c r="F1078" s="101"/>
      <c r="G1078" s="101"/>
      <c r="H1078" s="101"/>
      <c r="I1078" s="84" t="s">
        <v>1168</v>
      </c>
      <c r="J1078" s="84" t="s">
        <v>1169</v>
      </c>
      <c r="K1078" s="127">
        <v>30</v>
      </c>
      <c r="L1078" s="127">
        <v>30</v>
      </c>
      <c r="M1078" s="127">
        <v>21</v>
      </c>
      <c r="N1078" s="127">
        <v>20</v>
      </c>
      <c r="O1078" s="127">
        <v>1</v>
      </c>
      <c r="P1078" s="128">
        <v>695.1</v>
      </c>
      <c r="Q1078" s="128">
        <v>695.1</v>
      </c>
      <c r="R1078" s="129"/>
      <c r="S1078" s="151"/>
    </row>
    <row r="1079" spans="1:19" ht="42" hidden="1" customHeight="1" x14ac:dyDescent="0.25">
      <c r="A1079" s="121">
        <v>7</v>
      </c>
      <c r="B1079" s="122" t="s">
        <v>1413</v>
      </c>
      <c r="C1079" s="123" t="s">
        <v>1985</v>
      </c>
      <c r="D1079" s="124">
        <v>44757</v>
      </c>
      <c r="E1079" s="101"/>
      <c r="F1079" s="101"/>
      <c r="G1079" s="101"/>
      <c r="H1079" s="101"/>
      <c r="I1079" s="84" t="s">
        <v>1168</v>
      </c>
      <c r="J1079" s="84" t="s">
        <v>1169</v>
      </c>
      <c r="K1079" s="127">
        <v>10</v>
      </c>
      <c r="L1079" s="127">
        <v>10</v>
      </c>
      <c r="M1079" s="127">
        <v>6</v>
      </c>
      <c r="N1079" s="127">
        <v>4</v>
      </c>
      <c r="O1079" s="127">
        <v>2</v>
      </c>
      <c r="P1079" s="128">
        <v>140.19999999999999</v>
      </c>
      <c r="Q1079" s="128">
        <v>140.19999999999999</v>
      </c>
      <c r="R1079" s="129"/>
      <c r="S1079" s="151"/>
    </row>
    <row r="1080" spans="1:19" ht="42" hidden="1" customHeight="1" x14ac:dyDescent="0.25">
      <c r="A1080" s="121">
        <v>8</v>
      </c>
      <c r="B1080" s="122" t="s">
        <v>1414</v>
      </c>
      <c r="C1080" s="123" t="s">
        <v>1986</v>
      </c>
      <c r="D1080" s="124">
        <v>44757</v>
      </c>
      <c r="E1080" s="101"/>
      <c r="F1080" s="101"/>
      <c r="G1080" s="101"/>
      <c r="H1080" s="101"/>
      <c r="I1080" s="84" t="s">
        <v>1168</v>
      </c>
      <c r="J1080" s="84" t="s">
        <v>1169</v>
      </c>
      <c r="K1080" s="127">
        <v>17</v>
      </c>
      <c r="L1080" s="127">
        <v>17</v>
      </c>
      <c r="M1080" s="127">
        <v>12</v>
      </c>
      <c r="N1080" s="127">
        <v>9</v>
      </c>
      <c r="O1080" s="127">
        <v>3</v>
      </c>
      <c r="P1080" s="128">
        <v>340.3</v>
      </c>
      <c r="Q1080" s="128">
        <v>340.3</v>
      </c>
      <c r="R1080" s="129"/>
      <c r="S1080" s="151"/>
    </row>
    <row r="1081" spans="1:19" ht="42" hidden="1" customHeight="1" x14ac:dyDescent="0.25">
      <c r="A1081" s="121">
        <v>9</v>
      </c>
      <c r="B1081" s="122" t="s">
        <v>1415</v>
      </c>
      <c r="C1081" s="123" t="s">
        <v>1987</v>
      </c>
      <c r="D1081" s="124">
        <v>44757</v>
      </c>
      <c r="E1081" s="101"/>
      <c r="F1081" s="101"/>
      <c r="G1081" s="101"/>
      <c r="H1081" s="101"/>
      <c r="I1081" s="84" t="s">
        <v>1168</v>
      </c>
      <c r="J1081" s="84" t="s">
        <v>1169</v>
      </c>
      <c r="K1081" s="127">
        <v>17</v>
      </c>
      <c r="L1081" s="127">
        <v>17</v>
      </c>
      <c r="M1081" s="127">
        <v>13</v>
      </c>
      <c r="N1081" s="127">
        <v>8</v>
      </c>
      <c r="O1081" s="127">
        <v>5</v>
      </c>
      <c r="P1081" s="128">
        <v>587.1</v>
      </c>
      <c r="Q1081" s="128">
        <v>587.1</v>
      </c>
      <c r="R1081" s="129"/>
      <c r="S1081" s="151"/>
    </row>
    <row r="1082" spans="1:19" ht="42" hidden="1" customHeight="1" x14ac:dyDescent="0.25">
      <c r="A1082" s="121">
        <v>10</v>
      </c>
      <c r="B1082" s="122" t="s">
        <v>1416</v>
      </c>
      <c r="C1082" s="123" t="s">
        <v>1988</v>
      </c>
      <c r="D1082" s="124">
        <v>44757</v>
      </c>
      <c r="E1082" s="101"/>
      <c r="F1082" s="101"/>
      <c r="G1082" s="101"/>
      <c r="H1082" s="101"/>
      <c r="I1082" s="84" t="s">
        <v>1168</v>
      </c>
      <c r="J1082" s="84" t="s">
        <v>1169</v>
      </c>
      <c r="K1082" s="127">
        <v>9</v>
      </c>
      <c r="L1082" s="127">
        <v>9</v>
      </c>
      <c r="M1082" s="127">
        <v>5</v>
      </c>
      <c r="N1082" s="127">
        <v>2</v>
      </c>
      <c r="O1082" s="127">
        <v>3</v>
      </c>
      <c r="P1082" s="128">
        <v>210.2</v>
      </c>
      <c r="Q1082" s="128">
        <v>210.2</v>
      </c>
      <c r="R1082" s="129"/>
      <c r="S1082" s="151"/>
    </row>
    <row r="1083" spans="1:19" s="116" customFormat="1" ht="20.25" hidden="1" x14ac:dyDescent="0.25">
      <c r="A1083" s="205" t="s">
        <v>1192</v>
      </c>
      <c r="B1083" s="206"/>
      <c r="C1083" s="144"/>
      <c r="D1083" s="144"/>
      <c r="E1083" s="101"/>
      <c r="F1083" s="101"/>
      <c r="G1083" s="101"/>
      <c r="H1083" s="101"/>
      <c r="I1083" s="143"/>
      <c r="J1083" s="143"/>
      <c r="K1083" s="115">
        <f>SUM(K1084:K1093)</f>
        <v>96</v>
      </c>
      <c r="L1083" s="115">
        <f t="shared" ref="L1083:Q1083" si="113">SUM(L1084:L1093)</f>
        <v>96</v>
      </c>
      <c r="M1083" s="115">
        <v>58</v>
      </c>
      <c r="N1083" s="115">
        <v>20</v>
      </c>
      <c r="O1083" s="115">
        <v>38</v>
      </c>
      <c r="P1083" s="110">
        <f t="shared" si="113"/>
        <v>1910.6</v>
      </c>
      <c r="Q1083" s="110">
        <f t="shared" si="113"/>
        <v>1910.6</v>
      </c>
      <c r="R1083" s="129"/>
      <c r="S1083" s="151"/>
    </row>
    <row r="1084" spans="1:19" ht="42" hidden="1" customHeight="1" x14ac:dyDescent="0.25">
      <c r="A1084" s="121">
        <v>1</v>
      </c>
      <c r="B1084" s="122" t="s">
        <v>1417</v>
      </c>
      <c r="C1084" s="123" t="s">
        <v>1989</v>
      </c>
      <c r="D1084" s="124">
        <v>45030</v>
      </c>
      <c r="E1084" s="101"/>
      <c r="F1084" s="101"/>
      <c r="G1084" s="101"/>
      <c r="H1084" s="101"/>
      <c r="I1084" s="84" t="s">
        <v>1168</v>
      </c>
      <c r="J1084" s="84" t="s">
        <v>1169</v>
      </c>
      <c r="K1084" s="127">
        <v>18</v>
      </c>
      <c r="L1084" s="127">
        <v>18</v>
      </c>
      <c r="M1084" s="127">
        <v>8</v>
      </c>
      <c r="N1084" s="127">
        <v>3</v>
      </c>
      <c r="O1084" s="127">
        <v>5</v>
      </c>
      <c r="P1084" s="128">
        <v>334.3</v>
      </c>
      <c r="Q1084" s="128">
        <v>334.3</v>
      </c>
      <c r="R1084" s="129"/>
      <c r="S1084" s="151"/>
    </row>
    <row r="1085" spans="1:19" ht="42" hidden="1" customHeight="1" x14ac:dyDescent="0.25">
      <c r="A1085" s="121">
        <v>2</v>
      </c>
      <c r="B1085" s="122" t="s">
        <v>1418</v>
      </c>
      <c r="C1085" s="123" t="s">
        <v>1990</v>
      </c>
      <c r="D1085" s="124">
        <v>44796</v>
      </c>
      <c r="E1085" s="101"/>
      <c r="F1085" s="101"/>
      <c r="G1085" s="101"/>
      <c r="H1085" s="101"/>
      <c r="I1085" s="84" t="s">
        <v>1168</v>
      </c>
      <c r="J1085" s="84" t="s">
        <v>1169</v>
      </c>
      <c r="K1085" s="127">
        <v>15</v>
      </c>
      <c r="L1085" s="127">
        <v>15</v>
      </c>
      <c r="M1085" s="127">
        <v>8</v>
      </c>
      <c r="N1085" s="127">
        <v>5</v>
      </c>
      <c r="O1085" s="127">
        <v>3</v>
      </c>
      <c r="P1085" s="128">
        <v>434.4</v>
      </c>
      <c r="Q1085" s="128">
        <v>434.4</v>
      </c>
      <c r="R1085" s="129"/>
      <c r="S1085" s="151"/>
    </row>
    <row r="1086" spans="1:19" ht="42" hidden="1" customHeight="1" x14ac:dyDescent="0.25">
      <c r="A1086" s="121">
        <v>3</v>
      </c>
      <c r="B1086" s="122" t="s">
        <v>1419</v>
      </c>
      <c r="C1086" s="123" t="s">
        <v>1989</v>
      </c>
      <c r="D1086" s="124">
        <v>45030</v>
      </c>
      <c r="E1086" s="101"/>
      <c r="F1086" s="101"/>
      <c r="G1086" s="101"/>
      <c r="H1086" s="101"/>
      <c r="I1086" s="84" t="s">
        <v>1168</v>
      </c>
      <c r="J1086" s="84" t="s">
        <v>1169</v>
      </c>
      <c r="K1086" s="127">
        <v>10</v>
      </c>
      <c r="L1086" s="127">
        <v>10</v>
      </c>
      <c r="M1086" s="127">
        <v>4</v>
      </c>
      <c r="N1086" s="127">
        <v>3</v>
      </c>
      <c r="O1086" s="127">
        <v>1</v>
      </c>
      <c r="P1086" s="128">
        <v>140.30000000000001</v>
      </c>
      <c r="Q1086" s="128">
        <v>140.30000000000001</v>
      </c>
      <c r="R1086" s="129"/>
      <c r="S1086" s="151"/>
    </row>
    <row r="1087" spans="1:19" ht="42" hidden="1" customHeight="1" x14ac:dyDescent="0.25">
      <c r="A1087" s="121">
        <v>4</v>
      </c>
      <c r="B1087" s="122" t="s">
        <v>1420</v>
      </c>
      <c r="C1087" s="123" t="s">
        <v>1991</v>
      </c>
      <c r="D1087" s="124">
        <v>45167</v>
      </c>
      <c r="E1087" s="101"/>
      <c r="F1087" s="101"/>
      <c r="G1087" s="101"/>
      <c r="H1087" s="101"/>
      <c r="I1087" s="84" t="s">
        <v>1168</v>
      </c>
      <c r="J1087" s="84" t="s">
        <v>1169</v>
      </c>
      <c r="K1087" s="127">
        <v>8</v>
      </c>
      <c r="L1087" s="127">
        <v>8</v>
      </c>
      <c r="M1087" s="127">
        <v>5</v>
      </c>
      <c r="N1087" s="127">
        <v>2</v>
      </c>
      <c r="O1087" s="127">
        <v>3</v>
      </c>
      <c r="P1087" s="128">
        <v>148.6</v>
      </c>
      <c r="Q1087" s="128">
        <v>148.6</v>
      </c>
      <c r="R1087" s="129"/>
      <c r="S1087" s="151"/>
    </row>
    <row r="1088" spans="1:19" ht="42" hidden="1" customHeight="1" x14ac:dyDescent="0.25">
      <c r="A1088" s="121">
        <v>5</v>
      </c>
      <c r="B1088" s="122" t="s">
        <v>1421</v>
      </c>
      <c r="C1088" s="123" t="s">
        <v>1991</v>
      </c>
      <c r="D1088" s="124">
        <v>45167</v>
      </c>
      <c r="E1088" s="101"/>
      <c r="F1088" s="101"/>
      <c r="G1088" s="101"/>
      <c r="H1088" s="101"/>
      <c r="I1088" s="84" t="s">
        <v>1168</v>
      </c>
      <c r="J1088" s="84" t="s">
        <v>1169</v>
      </c>
      <c r="K1088" s="127">
        <v>6</v>
      </c>
      <c r="L1088" s="127">
        <v>6</v>
      </c>
      <c r="M1088" s="127">
        <v>5</v>
      </c>
      <c r="N1088" s="127">
        <v>1</v>
      </c>
      <c r="O1088" s="127">
        <v>4</v>
      </c>
      <c r="P1088" s="128">
        <v>107.9</v>
      </c>
      <c r="Q1088" s="128">
        <v>107.9</v>
      </c>
      <c r="R1088" s="129"/>
      <c r="S1088" s="151"/>
    </row>
    <row r="1089" spans="1:19" ht="42" hidden="1" customHeight="1" x14ac:dyDescent="0.25">
      <c r="A1089" s="121">
        <v>6</v>
      </c>
      <c r="B1089" s="122" t="s">
        <v>1422</v>
      </c>
      <c r="C1089" s="123" t="s">
        <v>1991</v>
      </c>
      <c r="D1089" s="124">
        <v>45167</v>
      </c>
      <c r="E1089" s="101"/>
      <c r="F1089" s="101"/>
      <c r="G1089" s="101"/>
      <c r="H1089" s="101"/>
      <c r="I1089" s="84" t="s">
        <v>1168</v>
      </c>
      <c r="J1089" s="84" t="s">
        <v>1169</v>
      </c>
      <c r="K1089" s="127">
        <v>4</v>
      </c>
      <c r="L1089" s="127">
        <v>4</v>
      </c>
      <c r="M1089" s="127">
        <v>3</v>
      </c>
      <c r="N1089" s="127">
        <v>1</v>
      </c>
      <c r="O1089" s="127">
        <v>2</v>
      </c>
      <c r="P1089" s="128">
        <v>28.3</v>
      </c>
      <c r="Q1089" s="128">
        <v>28.3</v>
      </c>
      <c r="R1089" s="129"/>
      <c r="S1089" s="151"/>
    </row>
    <row r="1090" spans="1:19" ht="42" hidden="1" customHeight="1" x14ac:dyDescent="0.25">
      <c r="A1090" s="121">
        <v>7</v>
      </c>
      <c r="B1090" s="122" t="s">
        <v>1423</v>
      </c>
      <c r="C1090" s="123" t="s">
        <v>1992</v>
      </c>
      <c r="D1090" s="124">
        <v>45167</v>
      </c>
      <c r="E1090" s="101"/>
      <c r="F1090" s="101"/>
      <c r="G1090" s="101"/>
      <c r="H1090" s="101"/>
      <c r="I1090" s="84" t="s">
        <v>1168</v>
      </c>
      <c r="J1090" s="84" t="s">
        <v>1169</v>
      </c>
      <c r="K1090" s="127">
        <v>2</v>
      </c>
      <c r="L1090" s="127">
        <v>2</v>
      </c>
      <c r="M1090" s="127">
        <v>3</v>
      </c>
      <c r="N1090" s="127">
        <v>0</v>
      </c>
      <c r="O1090" s="127">
        <v>3</v>
      </c>
      <c r="P1090" s="128">
        <v>56</v>
      </c>
      <c r="Q1090" s="128">
        <v>56</v>
      </c>
      <c r="R1090" s="129"/>
      <c r="S1090" s="151"/>
    </row>
    <row r="1091" spans="1:19" ht="42" hidden="1" customHeight="1" x14ac:dyDescent="0.25">
      <c r="A1091" s="121">
        <v>8</v>
      </c>
      <c r="B1091" s="122" t="s">
        <v>1424</v>
      </c>
      <c r="C1091" s="123" t="s">
        <v>1991</v>
      </c>
      <c r="D1091" s="124">
        <v>45167</v>
      </c>
      <c r="E1091" s="101"/>
      <c r="F1091" s="101"/>
      <c r="G1091" s="101"/>
      <c r="H1091" s="101"/>
      <c r="I1091" s="84" t="s">
        <v>1168</v>
      </c>
      <c r="J1091" s="84" t="s">
        <v>1169</v>
      </c>
      <c r="K1091" s="127">
        <v>8</v>
      </c>
      <c r="L1091" s="127">
        <v>8</v>
      </c>
      <c r="M1091" s="127">
        <v>6</v>
      </c>
      <c r="N1091" s="127">
        <v>3</v>
      </c>
      <c r="O1091" s="127">
        <v>3</v>
      </c>
      <c r="P1091" s="128">
        <v>165.9</v>
      </c>
      <c r="Q1091" s="128">
        <v>165.9</v>
      </c>
      <c r="R1091" s="129"/>
      <c r="S1091" s="151"/>
    </row>
    <row r="1092" spans="1:19" ht="42" hidden="1" customHeight="1" x14ac:dyDescent="0.25">
      <c r="A1092" s="121">
        <v>9</v>
      </c>
      <c r="B1092" s="122" t="s">
        <v>1425</v>
      </c>
      <c r="C1092" s="123" t="s">
        <v>1990</v>
      </c>
      <c r="D1092" s="124">
        <v>44796</v>
      </c>
      <c r="E1092" s="101"/>
      <c r="F1092" s="101"/>
      <c r="G1092" s="101"/>
      <c r="H1092" s="101"/>
      <c r="I1092" s="84" t="s">
        <v>1168</v>
      </c>
      <c r="J1092" s="84" t="s">
        <v>1169</v>
      </c>
      <c r="K1092" s="127">
        <v>11</v>
      </c>
      <c r="L1092" s="127">
        <v>11</v>
      </c>
      <c r="M1092" s="127">
        <v>11</v>
      </c>
      <c r="N1092" s="127">
        <v>0</v>
      </c>
      <c r="O1092" s="127">
        <v>11</v>
      </c>
      <c r="P1092" s="128">
        <v>300.39999999999998</v>
      </c>
      <c r="Q1092" s="128">
        <v>300.39999999999998</v>
      </c>
      <c r="R1092" s="129"/>
      <c r="S1092" s="151"/>
    </row>
    <row r="1093" spans="1:19" ht="42" hidden="1" customHeight="1" x14ac:dyDescent="0.25">
      <c r="A1093" s="121">
        <v>10</v>
      </c>
      <c r="B1093" s="122" t="s">
        <v>1426</v>
      </c>
      <c r="C1093" s="123" t="s">
        <v>1993</v>
      </c>
      <c r="D1093" s="124">
        <v>45030</v>
      </c>
      <c r="E1093" s="101"/>
      <c r="F1093" s="101"/>
      <c r="G1093" s="101"/>
      <c r="H1093" s="101"/>
      <c r="I1093" s="84" t="s">
        <v>1168</v>
      </c>
      <c r="J1093" s="84" t="s">
        <v>1169</v>
      </c>
      <c r="K1093" s="127">
        <v>14</v>
      </c>
      <c r="L1093" s="127">
        <v>14</v>
      </c>
      <c r="M1093" s="127">
        <v>5</v>
      </c>
      <c r="N1093" s="127">
        <v>2</v>
      </c>
      <c r="O1093" s="127">
        <v>3</v>
      </c>
      <c r="P1093" s="128">
        <v>194.5</v>
      </c>
      <c r="Q1093" s="128">
        <v>194.5</v>
      </c>
      <c r="R1093" s="129"/>
      <c r="S1093" s="151"/>
    </row>
    <row r="1094" spans="1:19" s="116" customFormat="1" ht="20.25" hidden="1" x14ac:dyDescent="0.25">
      <c r="A1094" s="205" t="s">
        <v>1815</v>
      </c>
      <c r="B1094" s="206"/>
      <c r="C1094" s="144"/>
      <c r="D1094" s="144"/>
      <c r="E1094" s="101"/>
      <c r="F1094" s="101"/>
      <c r="G1094" s="101"/>
      <c r="H1094" s="101"/>
      <c r="I1094" s="143"/>
      <c r="J1094" s="143"/>
      <c r="K1094" s="115">
        <f>SUM(K1095:K1103)</f>
        <v>870</v>
      </c>
      <c r="L1094" s="115">
        <f t="shared" ref="L1094:Q1094" si="114">SUM(L1095:L1103)</f>
        <v>870</v>
      </c>
      <c r="M1094" s="115">
        <v>433</v>
      </c>
      <c r="N1094" s="115">
        <v>315</v>
      </c>
      <c r="O1094" s="115">
        <v>118</v>
      </c>
      <c r="P1094" s="110">
        <f t="shared" si="114"/>
        <v>11825.83</v>
      </c>
      <c r="Q1094" s="110">
        <f t="shared" si="114"/>
        <v>11825.83</v>
      </c>
      <c r="R1094" s="129"/>
      <c r="S1094" s="151"/>
    </row>
    <row r="1095" spans="1:19" ht="21" hidden="1" customHeight="1" x14ac:dyDescent="0.25">
      <c r="A1095" s="121">
        <v>1</v>
      </c>
      <c r="B1095" s="122" t="s">
        <v>1427</v>
      </c>
      <c r="C1095" s="123" t="s">
        <v>1994</v>
      </c>
      <c r="D1095" s="124">
        <v>44950</v>
      </c>
      <c r="E1095" s="101"/>
      <c r="F1095" s="101"/>
      <c r="G1095" s="101"/>
      <c r="H1095" s="101"/>
      <c r="I1095" s="84" t="s">
        <v>1167</v>
      </c>
      <c r="J1095" s="84" t="s">
        <v>1168</v>
      </c>
      <c r="K1095" s="127">
        <v>183</v>
      </c>
      <c r="L1095" s="127">
        <v>183</v>
      </c>
      <c r="M1095" s="127">
        <v>104</v>
      </c>
      <c r="N1095" s="127">
        <v>85</v>
      </c>
      <c r="O1095" s="127">
        <v>19</v>
      </c>
      <c r="P1095" s="128">
        <v>2519.41</v>
      </c>
      <c r="Q1095" s="128">
        <v>2519.41</v>
      </c>
      <c r="R1095" s="129"/>
      <c r="S1095" s="151"/>
    </row>
    <row r="1096" spans="1:19" ht="21" hidden="1" customHeight="1" x14ac:dyDescent="0.25">
      <c r="A1096" s="121">
        <v>2</v>
      </c>
      <c r="B1096" s="122" t="s">
        <v>1428</v>
      </c>
      <c r="C1096" s="123" t="s">
        <v>1995</v>
      </c>
      <c r="D1096" s="124">
        <v>45078</v>
      </c>
      <c r="E1096" s="101"/>
      <c r="F1096" s="101"/>
      <c r="G1096" s="101"/>
      <c r="H1096" s="101"/>
      <c r="I1096" s="84" t="s">
        <v>1167</v>
      </c>
      <c r="J1096" s="84" t="s">
        <v>1168</v>
      </c>
      <c r="K1096" s="127">
        <v>214</v>
      </c>
      <c r="L1096" s="127">
        <v>214</v>
      </c>
      <c r="M1096" s="127">
        <v>107</v>
      </c>
      <c r="N1096" s="127">
        <v>80</v>
      </c>
      <c r="O1096" s="127">
        <v>27</v>
      </c>
      <c r="P1096" s="128">
        <v>2572.1</v>
      </c>
      <c r="Q1096" s="128">
        <v>2572.1</v>
      </c>
      <c r="R1096" s="129"/>
      <c r="S1096" s="151"/>
    </row>
    <row r="1097" spans="1:19" ht="42" hidden="1" customHeight="1" x14ac:dyDescent="0.25">
      <c r="A1097" s="121">
        <v>3</v>
      </c>
      <c r="B1097" s="122" t="s">
        <v>1429</v>
      </c>
      <c r="C1097" s="123" t="s">
        <v>1994</v>
      </c>
      <c r="D1097" s="124">
        <v>45310</v>
      </c>
      <c r="E1097" s="101"/>
      <c r="F1097" s="101"/>
      <c r="G1097" s="101"/>
      <c r="H1097" s="101"/>
      <c r="I1097" s="84" t="s">
        <v>1167</v>
      </c>
      <c r="J1097" s="84" t="s">
        <v>1168</v>
      </c>
      <c r="K1097" s="127">
        <v>185</v>
      </c>
      <c r="L1097" s="127">
        <v>185</v>
      </c>
      <c r="M1097" s="127">
        <v>89</v>
      </c>
      <c r="N1097" s="127">
        <v>69</v>
      </c>
      <c r="O1097" s="127">
        <v>20</v>
      </c>
      <c r="P1097" s="128">
        <v>2471.7800000000002</v>
      </c>
      <c r="Q1097" s="128">
        <v>2471.7800000000002</v>
      </c>
      <c r="R1097" s="129"/>
      <c r="S1097" s="151"/>
    </row>
    <row r="1098" spans="1:19" ht="21" hidden="1" customHeight="1" x14ac:dyDescent="0.25">
      <c r="A1098" s="121">
        <v>4</v>
      </c>
      <c r="B1098" s="122" t="s">
        <v>1430</v>
      </c>
      <c r="C1098" s="123" t="s">
        <v>1996</v>
      </c>
      <c r="D1098" s="124">
        <v>44834</v>
      </c>
      <c r="E1098" s="101"/>
      <c r="F1098" s="101"/>
      <c r="G1098" s="101"/>
      <c r="H1098" s="101"/>
      <c r="I1098" s="84" t="s">
        <v>1167</v>
      </c>
      <c r="J1098" s="84" t="s">
        <v>1168</v>
      </c>
      <c r="K1098" s="127">
        <v>42</v>
      </c>
      <c r="L1098" s="127">
        <v>42</v>
      </c>
      <c r="M1098" s="127">
        <v>15</v>
      </c>
      <c r="N1098" s="127">
        <v>9</v>
      </c>
      <c r="O1098" s="127">
        <v>6</v>
      </c>
      <c r="P1098" s="128">
        <v>897.9</v>
      </c>
      <c r="Q1098" s="128">
        <v>897.9</v>
      </c>
      <c r="R1098" s="129"/>
      <c r="S1098" s="151"/>
    </row>
    <row r="1099" spans="1:19" ht="43.5" hidden="1" customHeight="1" x14ac:dyDescent="0.25">
      <c r="A1099" s="121">
        <v>5</v>
      </c>
      <c r="B1099" s="122" t="s">
        <v>1431</v>
      </c>
      <c r="C1099" s="123" t="s">
        <v>1997</v>
      </c>
      <c r="D1099" s="124">
        <v>44896</v>
      </c>
      <c r="E1099" s="101"/>
      <c r="F1099" s="101"/>
      <c r="G1099" s="101"/>
      <c r="H1099" s="101"/>
      <c r="I1099" s="84" t="s">
        <v>1167</v>
      </c>
      <c r="J1099" s="84" t="s">
        <v>1168</v>
      </c>
      <c r="K1099" s="127">
        <v>5</v>
      </c>
      <c r="L1099" s="127">
        <v>5</v>
      </c>
      <c r="M1099" s="127">
        <v>3</v>
      </c>
      <c r="N1099" s="127">
        <v>1</v>
      </c>
      <c r="O1099" s="127">
        <v>2</v>
      </c>
      <c r="P1099" s="128">
        <v>78.099999999999994</v>
      </c>
      <c r="Q1099" s="128">
        <v>78.099999999999994</v>
      </c>
      <c r="R1099" s="129"/>
      <c r="S1099" s="151"/>
    </row>
    <row r="1100" spans="1:19" ht="43.5" hidden="1" customHeight="1" x14ac:dyDescent="0.25">
      <c r="A1100" s="121">
        <v>6</v>
      </c>
      <c r="B1100" s="122" t="s">
        <v>1832</v>
      </c>
      <c r="C1100" s="123" t="s">
        <v>1998</v>
      </c>
      <c r="D1100" s="124">
        <v>45377</v>
      </c>
      <c r="E1100" s="101"/>
      <c r="F1100" s="101"/>
      <c r="G1100" s="101"/>
      <c r="H1100" s="101"/>
      <c r="I1100" s="84" t="s">
        <v>1167</v>
      </c>
      <c r="J1100" s="84" t="s">
        <v>1168</v>
      </c>
      <c r="K1100" s="127">
        <v>179</v>
      </c>
      <c r="L1100" s="127">
        <v>179</v>
      </c>
      <c r="M1100" s="127">
        <v>96</v>
      </c>
      <c r="N1100" s="127">
        <v>67</v>
      </c>
      <c r="O1100" s="127">
        <v>29</v>
      </c>
      <c r="P1100" s="128">
        <v>2499.84</v>
      </c>
      <c r="Q1100" s="128">
        <v>2499.84</v>
      </c>
      <c r="R1100" s="129"/>
      <c r="S1100" s="151"/>
    </row>
    <row r="1101" spans="1:19" ht="43.5" hidden="1" customHeight="1" x14ac:dyDescent="0.25">
      <c r="A1101" s="121">
        <v>7</v>
      </c>
      <c r="B1101" s="122" t="s">
        <v>1833</v>
      </c>
      <c r="C1101" s="123" t="s">
        <v>1999</v>
      </c>
      <c r="D1101" s="124">
        <v>45377</v>
      </c>
      <c r="E1101" s="101"/>
      <c r="F1101" s="101"/>
      <c r="G1101" s="101"/>
      <c r="H1101" s="101"/>
      <c r="I1101" s="84" t="s">
        <v>1167</v>
      </c>
      <c r="J1101" s="84" t="s">
        <v>1168</v>
      </c>
      <c r="K1101" s="127">
        <v>28</v>
      </c>
      <c r="L1101" s="127">
        <v>28</v>
      </c>
      <c r="M1101" s="127">
        <v>8</v>
      </c>
      <c r="N1101" s="127">
        <v>0</v>
      </c>
      <c r="O1101" s="127">
        <v>8</v>
      </c>
      <c r="P1101" s="128">
        <v>360.8</v>
      </c>
      <c r="Q1101" s="128">
        <v>360.8</v>
      </c>
      <c r="R1101" s="129"/>
      <c r="S1101" s="151"/>
    </row>
    <row r="1102" spans="1:19" ht="43.5" hidden="1" customHeight="1" x14ac:dyDescent="0.25">
      <c r="A1102" s="121">
        <v>8</v>
      </c>
      <c r="B1102" s="122" t="s">
        <v>1834</v>
      </c>
      <c r="C1102" s="123" t="s">
        <v>2000</v>
      </c>
      <c r="D1102" s="124">
        <v>45377</v>
      </c>
      <c r="E1102" s="101"/>
      <c r="F1102" s="101"/>
      <c r="G1102" s="101"/>
      <c r="H1102" s="101"/>
      <c r="I1102" s="84" t="s">
        <v>1167</v>
      </c>
      <c r="J1102" s="84" t="s">
        <v>1168</v>
      </c>
      <c r="K1102" s="127">
        <v>5</v>
      </c>
      <c r="L1102" s="127">
        <v>5</v>
      </c>
      <c r="M1102" s="127">
        <v>3</v>
      </c>
      <c r="N1102" s="127">
        <v>1</v>
      </c>
      <c r="O1102" s="127">
        <v>2</v>
      </c>
      <c r="P1102" s="128">
        <v>84.4</v>
      </c>
      <c r="Q1102" s="128">
        <v>84.4</v>
      </c>
      <c r="R1102" s="129"/>
      <c r="S1102" s="151"/>
    </row>
    <row r="1103" spans="1:19" ht="43.5" hidden="1" customHeight="1" x14ac:dyDescent="0.25">
      <c r="A1103" s="121">
        <v>9</v>
      </c>
      <c r="B1103" s="122" t="s">
        <v>1835</v>
      </c>
      <c r="C1103" s="123" t="s">
        <v>2001</v>
      </c>
      <c r="D1103" s="124">
        <v>45377</v>
      </c>
      <c r="E1103" s="101"/>
      <c r="F1103" s="101"/>
      <c r="G1103" s="101"/>
      <c r="H1103" s="101"/>
      <c r="I1103" s="84" t="s">
        <v>1167</v>
      </c>
      <c r="J1103" s="84" t="s">
        <v>1168</v>
      </c>
      <c r="K1103" s="127">
        <v>29</v>
      </c>
      <c r="L1103" s="127">
        <v>29</v>
      </c>
      <c r="M1103" s="127">
        <v>8</v>
      </c>
      <c r="N1103" s="127">
        <v>3</v>
      </c>
      <c r="O1103" s="127">
        <v>5</v>
      </c>
      <c r="P1103" s="128">
        <v>341.5</v>
      </c>
      <c r="Q1103" s="128">
        <v>341.5</v>
      </c>
      <c r="R1103" s="129"/>
      <c r="S1103" s="151"/>
    </row>
    <row r="1104" spans="1:19" s="116" customFormat="1" ht="20.25" hidden="1" x14ac:dyDescent="0.25">
      <c r="A1104" s="205" t="s">
        <v>1816</v>
      </c>
      <c r="B1104" s="206"/>
      <c r="C1104" s="144"/>
      <c r="D1104" s="144"/>
      <c r="E1104" s="101"/>
      <c r="F1104" s="101"/>
      <c r="G1104" s="101"/>
      <c r="H1104" s="101"/>
      <c r="I1104" s="143"/>
      <c r="J1104" s="143"/>
      <c r="K1104" s="115">
        <f>SUM(K1105:K1129)</f>
        <v>1027</v>
      </c>
      <c r="L1104" s="115">
        <f t="shared" ref="L1104:Q1104" si="115">SUM(L1105:L1129)</f>
        <v>1027</v>
      </c>
      <c r="M1104" s="115">
        <v>377</v>
      </c>
      <c r="N1104" s="115">
        <v>300</v>
      </c>
      <c r="O1104" s="115">
        <v>77</v>
      </c>
      <c r="P1104" s="110">
        <f t="shared" si="115"/>
        <v>19771.8</v>
      </c>
      <c r="Q1104" s="110">
        <f t="shared" si="115"/>
        <v>19771.8</v>
      </c>
      <c r="R1104" s="129"/>
      <c r="S1104" s="151"/>
    </row>
    <row r="1105" spans="1:19" ht="21" hidden="1" customHeight="1" x14ac:dyDescent="0.25">
      <c r="A1105" s="121">
        <v>1</v>
      </c>
      <c r="B1105" s="122" t="s">
        <v>1432</v>
      </c>
      <c r="C1105" s="123" t="s">
        <v>2002</v>
      </c>
      <c r="D1105" s="124">
        <v>44859</v>
      </c>
      <c r="E1105" s="101"/>
      <c r="F1105" s="101"/>
      <c r="G1105" s="101"/>
      <c r="H1105" s="101"/>
      <c r="I1105" s="84" t="s">
        <v>1168</v>
      </c>
      <c r="J1105" s="84" t="s">
        <v>1169</v>
      </c>
      <c r="K1105" s="127">
        <v>189</v>
      </c>
      <c r="L1105" s="127">
        <v>189</v>
      </c>
      <c r="M1105" s="127">
        <v>58</v>
      </c>
      <c r="N1105" s="127">
        <v>51</v>
      </c>
      <c r="O1105" s="127">
        <v>7</v>
      </c>
      <c r="P1105" s="128">
        <v>3418.9</v>
      </c>
      <c r="Q1105" s="128">
        <v>3418.9</v>
      </c>
      <c r="R1105" s="129"/>
      <c r="S1105" s="151"/>
    </row>
    <row r="1106" spans="1:19" ht="21" hidden="1" customHeight="1" x14ac:dyDescent="0.25">
      <c r="A1106" s="121">
        <v>2</v>
      </c>
      <c r="B1106" s="122" t="s">
        <v>1433</v>
      </c>
      <c r="C1106" s="123" t="s">
        <v>2003</v>
      </c>
      <c r="D1106" s="124">
        <v>45113</v>
      </c>
      <c r="E1106" s="101"/>
      <c r="F1106" s="101"/>
      <c r="G1106" s="101"/>
      <c r="H1106" s="101"/>
      <c r="I1106" s="84" t="s">
        <v>1168</v>
      </c>
      <c r="J1106" s="84" t="s">
        <v>1169</v>
      </c>
      <c r="K1106" s="127">
        <v>47</v>
      </c>
      <c r="L1106" s="127">
        <v>47</v>
      </c>
      <c r="M1106" s="127">
        <v>18</v>
      </c>
      <c r="N1106" s="127">
        <v>17</v>
      </c>
      <c r="O1106" s="127">
        <v>1</v>
      </c>
      <c r="P1106" s="128">
        <v>1076.7</v>
      </c>
      <c r="Q1106" s="128">
        <v>1076.7</v>
      </c>
      <c r="R1106" s="129"/>
      <c r="S1106" s="151"/>
    </row>
    <row r="1107" spans="1:19" ht="21" hidden="1" customHeight="1" x14ac:dyDescent="0.25">
      <c r="A1107" s="121">
        <v>3</v>
      </c>
      <c r="B1107" s="122" t="s">
        <v>1434</v>
      </c>
      <c r="C1107" s="123" t="s">
        <v>2004</v>
      </c>
      <c r="D1107" s="124">
        <v>45098</v>
      </c>
      <c r="E1107" s="101"/>
      <c r="F1107" s="101"/>
      <c r="G1107" s="101"/>
      <c r="H1107" s="101"/>
      <c r="I1107" s="84" t="s">
        <v>1168</v>
      </c>
      <c r="J1107" s="84" t="s">
        <v>1169</v>
      </c>
      <c r="K1107" s="127">
        <v>19</v>
      </c>
      <c r="L1107" s="127">
        <v>19</v>
      </c>
      <c r="M1107" s="127">
        <v>9</v>
      </c>
      <c r="N1107" s="127">
        <v>6</v>
      </c>
      <c r="O1107" s="127">
        <v>3</v>
      </c>
      <c r="P1107" s="128">
        <v>384</v>
      </c>
      <c r="Q1107" s="128">
        <v>384</v>
      </c>
      <c r="R1107" s="129"/>
      <c r="S1107" s="151"/>
    </row>
    <row r="1108" spans="1:19" ht="21" hidden="1" customHeight="1" x14ac:dyDescent="0.25">
      <c r="A1108" s="121">
        <v>4</v>
      </c>
      <c r="B1108" s="122" t="s">
        <v>1435</v>
      </c>
      <c r="C1108" s="123" t="s">
        <v>2005</v>
      </c>
      <c r="D1108" s="124">
        <v>44979</v>
      </c>
      <c r="E1108" s="101"/>
      <c r="F1108" s="101"/>
      <c r="G1108" s="101"/>
      <c r="H1108" s="101"/>
      <c r="I1108" s="84" t="s">
        <v>1168</v>
      </c>
      <c r="J1108" s="84" t="s">
        <v>1169</v>
      </c>
      <c r="K1108" s="127">
        <v>29</v>
      </c>
      <c r="L1108" s="127">
        <v>29</v>
      </c>
      <c r="M1108" s="127">
        <v>8</v>
      </c>
      <c r="N1108" s="127">
        <v>6</v>
      </c>
      <c r="O1108" s="127">
        <v>2</v>
      </c>
      <c r="P1108" s="128">
        <v>420.8</v>
      </c>
      <c r="Q1108" s="128">
        <v>420.8</v>
      </c>
      <c r="R1108" s="129"/>
      <c r="S1108" s="151"/>
    </row>
    <row r="1109" spans="1:19" ht="21" hidden="1" customHeight="1" x14ac:dyDescent="0.25">
      <c r="A1109" s="121">
        <v>5</v>
      </c>
      <c r="B1109" s="122" t="s">
        <v>1436</v>
      </c>
      <c r="C1109" s="123" t="s">
        <v>2006</v>
      </c>
      <c r="D1109" s="124">
        <v>44874</v>
      </c>
      <c r="E1109" s="101"/>
      <c r="F1109" s="101"/>
      <c r="G1109" s="101"/>
      <c r="H1109" s="101"/>
      <c r="I1109" s="84" t="s">
        <v>1168</v>
      </c>
      <c r="J1109" s="84" t="s">
        <v>1169</v>
      </c>
      <c r="K1109" s="127">
        <v>23</v>
      </c>
      <c r="L1109" s="127">
        <v>23</v>
      </c>
      <c r="M1109" s="127">
        <v>8</v>
      </c>
      <c r="N1109" s="127">
        <v>8</v>
      </c>
      <c r="O1109" s="127">
        <v>0</v>
      </c>
      <c r="P1109" s="128">
        <v>416</v>
      </c>
      <c r="Q1109" s="128">
        <v>416</v>
      </c>
      <c r="R1109" s="129"/>
      <c r="S1109" s="151"/>
    </row>
    <row r="1110" spans="1:19" ht="21" hidden="1" customHeight="1" x14ac:dyDescent="0.25">
      <c r="A1110" s="121">
        <v>6</v>
      </c>
      <c r="B1110" s="122" t="s">
        <v>1437</v>
      </c>
      <c r="C1110" s="123" t="s">
        <v>2007</v>
      </c>
      <c r="D1110" s="124">
        <v>45113</v>
      </c>
      <c r="E1110" s="101"/>
      <c r="F1110" s="101"/>
      <c r="G1110" s="101"/>
      <c r="H1110" s="101"/>
      <c r="I1110" s="84" t="s">
        <v>1168</v>
      </c>
      <c r="J1110" s="84" t="s">
        <v>1169</v>
      </c>
      <c r="K1110" s="127">
        <v>23</v>
      </c>
      <c r="L1110" s="127">
        <v>23</v>
      </c>
      <c r="M1110" s="127">
        <v>8</v>
      </c>
      <c r="N1110" s="127">
        <v>6</v>
      </c>
      <c r="O1110" s="127">
        <v>2</v>
      </c>
      <c r="P1110" s="128">
        <v>417.5</v>
      </c>
      <c r="Q1110" s="128">
        <v>417.5</v>
      </c>
      <c r="R1110" s="129"/>
      <c r="S1110" s="151"/>
    </row>
    <row r="1111" spans="1:19" ht="21" hidden="1" customHeight="1" x14ac:dyDescent="0.25">
      <c r="A1111" s="121">
        <v>7</v>
      </c>
      <c r="B1111" s="122" t="s">
        <v>1438</v>
      </c>
      <c r="C1111" s="123" t="s">
        <v>2008</v>
      </c>
      <c r="D1111" s="124">
        <v>45251</v>
      </c>
      <c r="E1111" s="101"/>
      <c r="F1111" s="101"/>
      <c r="G1111" s="101"/>
      <c r="H1111" s="101"/>
      <c r="I1111" s="84" t="s">
        <v>1168</v>
      </c>
      <c r="J1111" s="84" t="s">
        <v>1169</v>
      </c>
      <c r="K1111" s="127">
        <v>28</v>
      </c>
      <c r="L1111" s="127">
        <v>28</v>
      </c>
      <c r="M1111" s="127">
        <v>8</v>
      </c>
      <c r="N1111" s="127">
        <v>7</v>
      </c>
      <c r="O1111" s="127">
        <v>1</v>
      </c>
      <c r="P1111" s="128">
        <v>431.6</v>
      </c>
      <c r="Q1111" s="128">
        <v>431.6</v>
      </c>
      <c r="R1111" s="129"/>
      <c r="S1111" s="151"/>
    </row>
    <row r="1112" spans="1:19" ht="21" hidden="1" customHeight="1" x14ac:dyDescent="0.25">
      <c r="A1112" s="121">
        <v>8</v>
      </c>
      <c r="B1112" s="122" t="s">
        <v>1439</v>
      </c>
      <c r="C1112" s="123" t="s">
        <v>2009</v>
      </c>
      <c r="D1112" s="124">
        <v>45000</v>
      </c>
      <c r="E1112" s="101"/>
      <c r="F1112" s="101"/>
      <c r="G1112" s="101"/>
      <c r="H1112" s="101"/>
      <c r="I1112" s="84" t="s">
        <v>1168</v>
      </c>
      <c r="J1112" s="84" t="s">
        <v>1169</v>
      </c>
      <c r="K1112" s="127">
        <v>24</v>
      </c>
      <c r="L1112" s="127">
        <v>24</v>
      </c>
      <c r="M1112" s="127">
        <v>8</v>
      </c>
      <c r="N1112" s="127">
        <v>5</v>
      </c>
      <c r="O1112" s="127">
        <v>3</v>
      </c>
      <c r="P1112" s="128">
        <v>424.1</v>
      </c>
      <c r="Q1112" s="128">
        <v>424.1</v>
      </c>
      <c r="R1112" s="129"/>
      <c r="S1112" s="151"/>
    </row>
    <row r="1113" spans="1:19" ht="21" hidden="1" customHeight="1" x14ac:dyDescent="0.25">
      <c r="A1113" s="121">
        <v>9</v>
      </c>
      <c r="B1113" s="122" t="s">
        <v>1440</v>
      </c>
      <c r="C1113" s="123" t="s">
        <v>2010</v>
      </c>
      <c r="D1113" s="124">
        <v>44625</v>
      </c>
      <c r="E1113" s="101"/>
      <c r="F1113" s="101"/>
      <c r="G1113" s="101"/>
      <c r="H1113" s="101"/>
      <c r="I1113" s="84" t="s">
        <v>1168</v>
      </c>
      <c r="J1113" s="84" t="s">
        <v>1169</v>
      </c>
      <c r="K1113" s="127">
        <v>120</v>
      </c>
      <c r="L1113" s="127">
        <v>120</v>
      </c>
      <c r="M1113" s="127">
        <v>50</v>
      </c>
      <c r="N1113" s="127">
        <v>42</v>
      </c>
      <c r="O1113" s="127">
        <v>8</v>
      </c>
      <c r="P1113" s="128">
        <v>2675.6</v>
      </c>
      <c r="Q1113" s="128">
        <v>2675.6</v>
      </c>
      <c r="R1113" s="129"/>
      <c r="S1113" s="151"/>
    </row>
    <row r="1114" spans="1:19" ht="21" hidden="1" customHeight="1" x14ac:dyDescent="0.25">
      <c r="A1114" s="121">
        <v>10</v>
      </c>
      <c r="B1114" s="122" t="s">
        <v>1441</v>
      </c>
      <c r="C1114" s="123" t="s">
        <v>2011</v>
      </c>
      <c r="D1114" s="124">
        <v>44827</v>
      </c>
      <c r="E1114" s="101"/>
      <c r="F1114" s="101"/>
      <c r="G1114" s="101"/>
      <c r="H1114" s="101"/>
      <c r="I1114" s="84" t="s">
        <v>1168</v>
      </c>
      <c r="J1114" s="84" t="s">
        <v>1169</v>
      </c>
      <c r="K1114" s="127">
        <v>6</v>
      </c>
      <c r="L1114" s="127">
        <v>6</v>
      </c>
      <c r="M1114" s="127">
        <v>4</v>
      </c>
      <c r="N1114" s="127">
        <v>3</v>
      </c>
      <c r="O1114" s="127">
        <v>1</v>
      </c>
      <c r="P1114" s="128">
        <v>219.2</v>
      </c>
      <c r="Q1114" s="128">
        <v>219.2</v>
      </c>
      <c r="R1114" s="129"/>
      <c r="S1114" s="151"/>
    </row>
    <row r="1115" spans="1:19" ht="21" hidden="1" customHeight="1" x14ac:dyDescent="0.25">
      <c r="A1115" s="121">
        <v>11</v>
      </c>
      <c r="B1115" s="122" t="s">
        <v>1442</v>
      </c>
      <c r="C1115" s="123" t="s">
        <v>2012</v>
      </c>
      <c r="D1115" s="124">
        <v>44666</v>
      </c>
      <c r="E1115" s="101"/>
      <c r="F1115" s="101"/>
      <c r="G1115" s="101"/>
      <c r="H1115" s="101"/>
      <c r="I1115" s="84" t="s">
        <v>1168</v>
      </c>
      <c r="J1115" s="84" t="s">
        <v>1169</v>
      </c>
      <c r="K1115" s="127">
        <v>41</v>
      </c>
      <c r="L1115" s="127">
        <v>41</v>
      </c>
      <c r="M1115" s="127">
        <v>17</v>
      </c>
      <c r="N1115" s="127">
        <v>15</v>
      </c>
      <c r="O1115" s="127">
        <v>2</v>
      </c>
      <c r="P1115" s="128">
        <v>836.9</v>
      </c>
      <c r="Q1115" s="128">
        <v>836.9</v>
      </c>
      <c r="R1115" s="129"/>
      <c r="S1115" s="151"/>
    </row>
    <row r="1116" spans="1:19" ht="21" hidden="1" customHeight="1" x14ac:dyDescent="0.25">
      <c r="A1116" s="121">
        <v>12</v>
      </c>
      <c r="B1116" s="122" t="s">
        <v>1443</v>
      </c>
      <c r="C1116" s="123" t="s">
        <v>2013</v>
      </c>
      <c r="D1116" s="124">
        <v>44701</v>
      </c>
      <c r="E1116" s="101"/>
      <c r="F1116" s="101"/>
      <c r="G1116" s="101"/>
      <c r="H1116" s="101"/>
      <c r="I1116" s="84" t="s">
        <v>1168</v>
      </c>
      <c r="J1116" s="84" t="s">
        <v>1169</v>
      </c>
      <c r="K1116" s="127">
        <v>21</v>
      </c>
      <c r="L1116" s="127">
        <v>21</v>
      </c>
      <c r="M1116" s="127">
        <v>8</v>
      </c>
      <c r="N1116" s="127">
        <v>8</v>
      </c>
      <c r="O1116" s="127">
        <v>0</v>
      </c>
      <c r="P1116" s="128">
        <v>417.2</v>
      </c>
      <c r="Q1116" s="128">
        <v>417.2</v>
      </c>
      <c r="R1116" s="129"/>
      <c r="S1116" s="151"/>
    </row>
    <row r="1117" spans="1:19" ht="21" hidden="1" customHeight="1" x14ac:dyDescent="0.25">
      <c r="A1117" s="121">
        <v>13</v>
      </c>
      <c r="B1117" s="122" t="s">
        <v>1444</v>
      </c>
      <c r="C1117" s="123" t="s">
        <v>2014</v>
      </c>
      <c r="D1117" s="124">
        <v>44951</v>
      </c>
      <c r="E1117" s="101"/>
      <c r="F1117" s="101"/>
      <c r="G1117" s="101"/>
      <c r="H1117" s="101"/>
      <c r="I1117" s="84" t="s">
        <v>1168</v>
      </c>
      <c r="J1117" s="84" t="s">
        <v>1169</v>
      </c>
      <c r="K1117" s="127">
        <v>20</v>
      </c>
      <c r="L1117" s="127">
        <v>20</v>
      </c>
      <c r="M1117" s="127">
        <v>8</v>
      </c>
      <c r="N1117" s="127">
        <v>7</v>
      </c>
      <c r="O1117" s="127">
        <v>1</v>
      </c>
      <c r="P1117" s="128">
        <v>370.4</v>
      </c>
      <c r="Q1117" s="128">
        <v>370.4</v>
      </c>
      <c r="R1117" s="129"/>
      <c r="S1117" s="151"/>
    </row>
    <row r="1118" spans="1:19" ht="21" hidden="1" customHeight="1" x14ac:dyDescent="0.25">
      <c r="A1118" s="121">
        <v>14</v>
      </c>
      <c r="B1118" s="122" t="s">
        <v>1445</v>
      </c>
      <c r="C1118" s="123" t="s">
        <v>2015</v>
      </c>
      <c r="D1118" s="124">
        <v>44918</v>
      </c>
      <c r="E1118" s="101"/>
      <c r="F1118" s="101"/>
      <c r="G1118" s="101"/>
      <c r="H1118" s="101"/>
      <c r="I1118" s="84" t="s">
        <v>1168</v>
      </c>
      <c r="J1118" s="84" t="s">
        <v>1169</v>
      </c>
      <c r="K1118" s="127">
        <v>85</v>
      </c>
      <c r="L1118" s="127">
        <v>85</v>
      </c>
      <c r="M1118" s="127">
        <v>32</v>
      </c>
      <c r="N1118" s="127">
        <v>27</v>
      </c>
      <c r="O1118" s="127">
        <v>5</v>
      </c>
      <c r="P1118" s="128">
        <v>1598.8</v>
      </c>
      <c r="Q1118" s="128">
        <v>1598.8</v>
      </c>
      <c r="R1118" s="129"/>
      <c r="S1118" s="151"/>
    </row>
    <row r="1119" spans="1:19" ht="21" hidden="1" customHeight="1" x14ac:dyDescent="0.25">
      <c r="A1119" s="121">
        <v>15</v>
      </c>
      <c r="B1119" s="122" t="s">
        <v>1446</v>
      </c>
      <c r="C1119" s="123" t="s">
        <v>2016</v>
      </c>
      <c r="D1119" s="124">
        <v>44809</v>
      </c>
      <c r="E1119" s="101"/>
      <c r="F1119" s="101"/>
      <c r="G1119" s="101"/>
      <c r="H1119" s="101"/>
      <c r="I1119" s="84" t="s">
        <v>1168</v>
      </c>
      <c r="J1119" s="84" t="s">
        <v>1169</v>
      </c>
      <c r="K1119" s="127">
        <v>17</v>
      </c>
      <c r="L1119" s="127">
        <v>17</v>
      </c>
      <c r="M1119" s="127">
        <v>8</v>
      </c>
      <c r="N1119" s="127">
        <v>7</v>
      </c>
      <c r="O1119" s="127">
        <v>1</v>
      </c>
      <c r="P1119" s="128">
        <v>441.5</v>
      </c>
      <c r="Q1119" s="128">
        <v>441.5</v>
      </c>
      <c r="R1119" s="129"/>
      <c r="S1119" s="151"/>
    </row>
    <row r="1120" spans="1:19" ht="39" hidden="1" customHeight="1" x14ac:dyDescent="0.25">
      <c r="A1120" s="121">
        <v>16</v>
      </c>
      <c r="B1120" s="122" t="s">
        <v>1868</v>
      </c>
      <c r="C1120" s="123" t="s">
        <v>2017</v>
      </c>
      <c r="D1120" s="124">
        <v>45133</v>
      </c>
      <c r="E1120" s="101"/>
      <c r="F1120" s="101"/>
      <c r="G1120" s="101"/>
      <c r="H1120" s="101"/>
      <c r="I1120" s="84" t="s">
        <v>1168</v>
      </c>
      <c r="J1120" s="84" t="s">
        <v>1169</v>
      </c>
      <c r="K1120" s="127">
        <v>137</v>
      </c>
      <c r="L1120" s="127">
        <v>137</v>
      </c>
      <c r="M1120" s="127">
        <v>64</v>
      </c>
      <c r="N1120" s="127">
        <v>49</v>
      </c>
      <c r="O1120" s="127">
        <v>15</v>
      </c>
      <c r="P1120" s="128">
        <v>2573.6999999999998</v>
      </c>
      <c r="Q1120" s="128">
        <v>2573.6999999999998</v>
      </c>
      <c r="R1120" s="129"/>
      <c r="S1120" s="151"/>
    </row>
    <row r="1121" spans="1:19" ht="39" hidden="1" customHeight="1" x14ac:dyDescent="0.25">
      <c r="A1121" s="121">
        <v>17</v>
      </c>
      <c r="B1121" s="122" t="s">
        <v>1869</v>
      </c>
      <c r="C1121" s="123" t="s">
        <v>2018</v>
      </c>
      <c r="D1121" s="124">
        <v>45224</v>
      </c>
      <c r="E1121" s="101"/>
      <c r="F1121" s="101"/>
      <c r="G1121" s="101"/>
      <c r="H1121" s="101"/>
      <c r="I1121" s="84" t="s">
        <v>1168</v>
      </c>
      <c r="J1121" s="84" t="s">
        <v>1169</v>
      </c>
      <c r="K1121" s="127">
        <v>7</v>
      </c>
      <c r="L1121" s="127">
        <v>7</v>
      </c>
      <c r="M1121" s="127">
        <v>7</v>
      </c>
      <c r="N1121" s="127">
        <v>6</v>
      </c>
      <c r="O1121" s="127">
        <v>1</v>
      </c>
      <c r="P1121" s="128">
        <v>264.2</v>
      </c>
      <c r="Q1121" s="128">
        <v>264.2</v>
      </c>
      <c r="R1121" s="129"/>
      <c r="S1121" s="151"/>
    </row>
    <row r="1122" spans="1:19" ht="21" hidden="1" customHeight="1" x14ac:dyDescent="0.25">
      <c r="A1122" s="121">
        <v>18</v>
      </c>
      <c r="B1122" s="122" t="s">
        <v>1864</v>
      </c>
      <c r="C1122" s="123" t="s">
        <v>2019</v>
      </c>
      <c r="D1122" s="124">
        <v>45105</v>
      </c>
      <c r="E1122" s="101"/>
      <c r="F1122" s="101"/>
      <c r="G1122" s="101"/>
      <c r="H1122" s="101"/>
      <c r="I1122" s="84" t="s">
        <v>1168</v>
      </c>
      <c r="J1122" s="84" t="s">
        <v>1169</v>
      </c>
      <c r="K1122" s="127">
        <v>22</v>
      </c>
      <c r="L1122" s="127">
        <v>22</v>
      </c>
      <c r="M1122" s="127">
        <v>14</v>
      </c>
      <c r="N1122" s="127">
        <v>12</v>
      </c>
      <c r="O1122" s="127">
        <v>2</v>
      </c>
      <c r="P1122" s="128">
        <v>504.6</v>
      </c>
      <c r="Q1122" s="128">
        <v>504.6</v>
      </c>
      <c r="R1122" s="129"/>
      <c r="S1122" s="151"/>
    </row>
    <row r="1123" spans="1:19" ht="21" hidden="1" customHeight="1" x14ac:dyDescent="0.25">
      <c r="A1123" s="121">
        <v>19</v>
      </c>
      <c r="B1123" s="122" t="s">
        <v>1865</v>
      </c>
      <c r="C1123" s="123" t="s">
        <v>2020</v>
      </c>
      <c r="D1123" s="124">
        <v>44753</v>
      </c>
      <c r="E1123" s="101"/>
      <c r="F1123" s="101"/>
      <c r="G1123" s="101"/>
      <c r="H1123" s="101"/>
      <c r="I1123" s="84" t="s">
        <v>1168</v>
      </c>
      <c r="J1123" s="84" t="s">
        <v>1169</v>
      </c>
      <c r="K1123" s="127">
        <v>35</v>
      </c>
      <c r="L1123" s="127">
        <v>35</v>
      </c>
      <c r="M1123" s="127">
        <v>11</v>
      </c>
      <c r="N1123" s="127">
        <v>10</v>
      </c>
      <c r="O1123" s="127">
        <v>1</v>
      </c>
      <c r="P1123" s="128">
        <v>708.8</v>
      </c>
      <c r="Q1123" s="128">
        <v>708.8</v>
      </c>
      <c r="R1123" s="129"/>
      <c r="S1123" s="151"/>
    </row>
    <row r="1124" spans="1:19" ht="21" hidden="1" customHeight="1" x14ac:dyDescent="0.25">
      <c r="A1124" s="121">
        <v>20</v>
      </c>
      <c r="B1124" s="122" t="s">
        <v>1866</v>
      </c>
      <c r="C1124" s="123" t="s">
        <v>2021</v>
      </c>
      <c r="D1124" s="124">
        <v>44809</v>
      </c>
      <c r="E1124" s="101"/>
      <c r="F1124" s="101"/>
      <c r="G1124" s="101"/>
      <c r="H1124" s="101"/>
      <c r="I1124" s="84" t="s">
        <v>1168</v>
      </c>
      <c r="J1124" s="84" t="s">
        <v>1169</v>
      </c>
      <c r="K1124" s="127">
        <v>27</v>
      </c>
      <c r="L1124" s="127">
        <v>27</v>
      </c>
      <c r="M1124" s="127">
        <v>8</v>
      </c>
      <c r="N1124" s="127">
        <v>4</v>
      </c>
      <c r="O1124" s="127">
        <v>4</v>
      </c>
      <c r="P1124" s="128">
        <v>494.6</v>
      </c>
      <c r="Q1124" s="128">
        <v>494.6</v>
      </c>
      <c r="R1124" s="129"/>
      <c r="S1124" s="151"/>
    </row>
    <row r="1125" spans="1:19" ht="36" hidden="1" customHeight="1" x14ac:dyDescent="0.25">
      <c r="A1125" s="121">
        <v>21</v>
      </c>
      <c r="B1125" s="122" t="s">
        <v>1867</v>
      </c>
      <c r="C1125" s="123" t="s">
        <v>2022</v>
      </c>
      <c r="D1125" s="124">
        <v>45068</v>
      </c>
      <c r="E1125" s="101"/>
      <c r="F1125" s="101"/>
      <c r="G1125" s="101"/>
      <c r="H1125" s="101"/>
      <c r="I1125" s="84" t="s">
        <v>1168</v>
      </c>
      <c r="J1125" s="84" t="s">
        <v>1169</v>
      </c>
      <c r="K1125" s="127">
        <v>8</v>
      </c>
      <c r="L1125" s="127">
        <v>8</v>
      </c>
      <c r="M1125" s="127">
        <v>3</v>
      </c>
      <c r="N1125" s="127">
        <v>2</v>
      </c>
      <c r="O1125" s="127">
        <v>1</v>
      </c>
      <c r="P1125" s="128">
        <v>86.4</v>
      </c>
      <c r="Q1125" s="128">
        <v>86.4</v>
      </c>
      <c r="R1125" s="129"/>
      <c r="S1125" s="151"/>
    </row>
    <row r="1126" spans="1:19" ht="51" hidden="1" customHeight="1" x14ac:dyDescent="0.25">
      <c r="A1126" s="121">
        <v>22</v>
      </c>
      <c r="B1126" s="122" t="s">
        <v>1860</v>
      </c>
      <c r="C1126" s="123">
        <v>468</v>
      </c>
      <c r="D1126" s="124">
        <v>45343</v>
      </c>
      <c r="E1126" s="101"/>
      <c r="F1126" s="101"/>
      <c r="G1126" s="101"/>
      <c r="H1126" s="101"/>
      <c r="I1126" s="84" t="s">
        <v>1168</v>
      </c>
      <c r="J1126" s="84" t="s">
        <v>1169</v>
      </c>
      <c r="K1126" s="127">
        <v>21</v>
      </c>
      <c r="L1126" s="127">
        <v>21</v>
      </c>
      <c r="M1126" s="127">
        <v>3</v>
      </c>
      <c r="N1126" s="127">
        <v>2</v>
      </c>
      <c r="O1126" s="127">
        <v>1</v>
      </c>
      <c r="P1126" s="128">
        <v>409.9</v>
      </c>
      <c r="Q1126" s="128">
        <v>409.9</v>
      </c>
      <c r="R1126" s="129"/>
      <c r="S1126" s="151"/>
    </row>
    <row r="1127" spans="1:19" ht="51" hidden="1" customHeight="1" x14ac:dyDescent="0.25">
      <c r="A1127" s="121">
        <v>23</v>
      </c>
      <c r="B1127" s="122" t="s">
        <v>1861</v>
      </c>
      <c r="C1127" s="123">
        <v>219</v>
      </c>
      <c r="D1127" s="124">
        <v>45321</v>
      </c>
      <c r="E1127" s="101"/>
      <c r="F1127" s="101"/>
      <c r="G1127" s="101"/>
      <c r="H1127" s="101"/>
      <c r="I1127" s="84" t="s">
        <v>1168</v>
      </c>
      <c r="J1127" s="84" t="s">
        <v>1169</v>
      </c>
      <c r="K1127" s="127">
        <v>48</v>
      </c>
      <c r="L1127" s="127">
        <v>48</v>
      </c>
      <c r="M1127" s="127">
        <v>0</v>
      </c>
      <c r="N1127" s="127">
        <v>0</v>
      </c>
      <c r="O1127" s="127">
        <v>0</v>
      </c>
      <c r="P1127" s="128">
        <v>530.5</v>
      </c>
      <c r="Q1127" s="128">
        <v>530.5</v>
      </c>
      <c r="R1127" s="129"/>
      <c r="S1127" s="151"/>
    </row>
    <row r="1128" spans="1:19" ht="51" hidden="1" customHeight="1" x14ac:dyDescent="0.25">
      <c r="A1128" s="121">
        <v>24</v>
      </c>
      <c r="B1128" s="122" t="s">
        <v>1862</v>
      </c>
      <c r="C1128" s="123">
        <v>2973</v>
      </c>
      <c r="D1128" s="124">
        <v>45147</v>
      </c>
      <c r="E1128" s="101"/>
      <c r="F1128" s="101"/>
      <c r="G1128" s="101"/>
      <c r="H1128" s="101"/>
      <c r="I1128" s="84" t="s">
        <v>1168</v>
      </c>
      <c r="J1128" s="84" t="s">
        <v>1169</v>
      </c>
      <c r="K1128" s="127">
        <v>7</v>
      </c>
      <c r="L1128" s="127">
        <v>7</v>
      </c>
      <c r="M1128" s="127">
        <v>7</v>
      </c>
      <c r="N1128" s="127">
        <v>0</v>
      </c>
      <c r="O1128" s="127">
        <v>7</v>
      </c>
      <c r="P1128" s="128">
        <v>323.3</v>
      </c>
      <c r="Q1128" s="128">
        <v>323.3</v>
      </c>
      <c r="R1128" s="129"/>
      <c r="S1128" s="151"/>
    </row>
    <row r="1129" spans="1:19" ht="51" hidden="1" customHeight="1" x14ac:dyDescent="0.25">
      <c r="A1129" s="121">
        <v>25</v>
      </c>
      <c r="B1129" s="122" t="s">
        <v>1863</v>
      </c>
      <c r="C1129" s="123">
        <v>939</v>
      </c>
      <c r="D1129" s="124">
        <v>45383</v>
      </c>
      <c r="E1129" s="101"/>
      <c r="F1129" s="101"/>
      <c r="G1129" s="101"/>
      <c r="H1129" s="101"/>
      <c r="I1129" s="84" t="s">
        <v>1168</v>
      </c>
      <c r="J1129" s="84" t="s">
        <v>1169</v>
      </c>
      <c r="K1129" s="127">
        <v>23</v>
      </c>
      <c r="L1129" s="127">
        <v>23</v>
      </c>
      <c r="M1129" s="127">
        <v>8</v>
      </c>
      <c r="N1129" s="127">
        <v>0</v>
      </c>
      <c r="O1129" s="127">
        <v>8</v>
      </c>
      <c r="P1129" s="128">
        <v>326.60000000000002</v>
      </c>
      <c r="Q1129" s="128">
        <v>326.60000000000002</v>
      </c>
      <c r="R1129" s="129"/>
      <c r="S1129" s="151"/>
    </row>
    <row r="1130" spans="1:19" s="116" customFormat="1" ht="20.25" hidden="1" x14ac:dyDescent="0.25">
      <c r="A1130" s="205" t="s">
        <v>1817</v>
      </c>
      <c r="B1130" s="206"/>
      <c r="C1130" s="144"/>
      <c r="D1130" s="144"/>
      <c r="E1130" s="101"/>
      <c r="F1130" s="101"/>
      <c r="G1130" s="101"/>
      <c r="H1130" s="101"/>
      <c r="I1130" s="143"/>
      <c r="J1130" s="143"/>
      <c r="K1130" s="115">
        <f>SUM(K1131:K1135)</f>
        <v>103</v>
      </c>
      <c r="L1130" s="115">
        <f t="shared" ref="L1130:Q1130" si="116">SUM(L1131:L1135)</f>
        <v>103</v>
      </c>
      <c r="M1130" s="115">
        <v>47</v>
      </c>
      <c r="N1130" s="115">
        <v>19</v>
      </c>
      <c r="O1130" s="115">
        <v>28</v>
      </c>
      <c r="P1130" s="110">
        <f t="shared" si="116"/>
        <v>1411.8</v>
      </c>
      <c r="Q1130" s="110">
        <f t="shared" si="116"/>
        <v>1411.8</v>
      </c>
      <c r="R1130" s="129"/>
      <c r="S1130" s="151"/>
    </row>
    <row r="1131" spans="1:19" ht="39.75" hidden="1" customHeight="1" x14ac:dyDescent="0.25">
      <c r="A1131" s="121">
        <v>1</v>
      </c>
      <c r="B1131" s="122" t="s">
        <v>1447</v>
      </c>
      <c r="C1131" s="123" t="s">
        <v>2023</v>
      </c>
      <c r="D1131" s="124">
        <v>44959</v>
      </c>
      <c r="E1131" s="101"/>
      <c r="F1131" s="101"/>
      <c r="G1131" s="101"/>
      <c r="H1131" s="101"/>
      <c r="I1131" s="84" t="s">
        <v>1168</v>
      </c>
      <c r="J1131" s="84" t="s">
        <v>1169</v>
      </c>
      <c r="K1131" s="127">
        <v>12</v>
      </c>
      <c r="L1131" s="127">
        <v>12</v>
      </c>
      <c r="M1131" s="127">
        <v>10</v>
      </c>
      <c r="N1131" s="127">
        <v>9</v>
      </c>
      <c r="O1131" s="127">
        <v>1</v>
      </c>
      <c r="P1131" s="128">
        <v>350.6</v>
      </c>
      <c r="Q1131" s="128">
        <v>350.6</v>
      </c>
      <c r="R1131" s="129"/>
      <c r="S1131" s="151"/>
    </row>
    <row r="1132" spans="1:19" ht="39.75" hidden="1" customHeight="1" x14ac:dyDescent="0.25">
      <c r="A1132" s="121">
        <v>2</v>
      </c>
      <c r="B1132" s="122" t="s">
        <v>1448</v>
      </c>
      <c r="C1132" s="123" t="s">
        <v>2024</v>
      </c>
      <c r="D1132" s="124">
        <v>45041</v>
      </c>
      <c r="E1132" s="101"/>
      <c r="F1132" s="101"/>
      <c r="G1132" s="101"/>
      <c r="H1132" s="101"/>
      <c r="I1132" s="84" t="s">
        <v>1168</v>
      </c>
      <c r="J1132" s="84" t="s">
        <v>1169</v>
      </c>
      <c r="K1132" s="127">
        <v>20</v>
      </c>
      <c r="L1132" s="127">
        <v>20</v>
      </c>
      <c r="M1132" s="127">
        <v>8</v>
      </c>
      <c r="N1132" s="127">
        <v>5</v>
      </c>
      <c r="O1132" s="127">
        <v>3</v>
      </c>
      <c r="P1132" s="128">
        <v>410.3</v>
      </c>
      <c r="Q1132" s="128">
        <v>410.3</v>
      </c>
      <c r="R1132" s="129"/>
      <c r="S1132" s="151"/>
    </row>
    <row r="1133" spans="1:19" ht="39.75" hidden="1" customHeight="1" x14ac:dyDescent="0.25">
      <c r="A1133" s="121">
        <v>3</v>
      </c>
      <c r="B1133" s="122" t="s">
        <v>1449</v>
      </c>
      <c r="C1133" s="123" t="s">
        <v>2025</v>
      </c>
      <c r="D1133" s="124">
        <v>44965</v>
      </c>
      <c r="E1133" s="101"/>
      <c r="F1133" s="101"/>
      <c r="G1133" s="101"/>
      <c r="H1133" s="101"/>
      <c r="I1133" s="84" t="s">
        <v>1168</v>
      </c>
      <c r="J1133" s="84" t="s">
        <v>1169</v>
      </c>
      <c r="K1133" s="127">
        <v>10</v>
      </c>
      <c r="L1133" s="127">
        <v>10</v>
      </c>
      <c r="M1133" s="127">
        <v>5</v>
      </c>
      <c r="N1133" s="127">
        <v>0</v>
      </c>
      <c r="O1133" s="127">
        <v>5</v>
      </c>
      <c r="P1133" s="128">
        <v>70.900000000000006</v>
      </c>
      <c r="Q1133" s="128">
        <v>70.900000000000006</v>
      </c>
      <c r="R1133" s="129"/>
      <c r="S1133" s="151"/>
    </row>
    <row r="1134" spans="1:19" ht="21" hidden="1" customHeight="1" x14ac:dyDescent="0.25">
      <c r="A1134" s="121">
        <v>4</v>
      </c>
      <c r="B1134" s="122" t="s">
        <v>1450</v>
      </c>
      <c r="C1134" s="123" t="s">
        <v>2026</v>
      </c>
      <c r="D1134" s="124">
        <v>45092</v>
      </c>
      <c r="E1134" s="101"/>
      <c r="F1134" s="101"/>
      <c r="G1134" s="101"/>
      <c r="H1134" s="101"/>
      <c r="I1134" s="84" t="s">
        <v>1168</v>
      </c>
      <c r="J1134" s="84" t="s">
        <v>1169</v>
      </c>
      <c r="K1134" s="127">
        <v>17</v>
      </c>
      <c r="L1134" s="127">
        <v>17</v>
      </c>
      <c r="M1134" s="127">
        <v>6</v>
      </c>
      <c r="N1134" s="127">
        <v>1</v>
      </c>
      <c r="O1134" s="127">
        <v>5</v>
      </c>
      <c r="P1134" s="128">
        <v>202.7</v>
      </c>
      <c r="Q1134" s="128">
        <v>202.7</v>
      </c>
      <c r="R1134" s="129"/>
      <c r="S1134" s="151"/>
    </row>
    <row r="1135" spans="1:19" ht="21" hidden="1" customHeight="1" x14ac:dyDescent="0.25">
      <c r="A1135" s="121">
        <v>5</v>
      </c>
      <c r="B1135" s="122" t="s">
        <v>1889</v>
      </c>
      <c r="C1135" s="123" t="s">
        <v>2027</v>
      </c>
      <c r="D1135" s="124">
        <v>44621</v>
      </c>
      <c r="E1135" s="101"/>
      <c r="F1135" s="101"/>
      <c r="G1135" s="101"/>
      <c r="H1135" s="101"/>
      <c r="I1135" s="84" t="s">
        <v>1168</v>
      </c>
      <c r="J1135" s="84" t="s">
        <v>1169</v>
      </c>
      <c r="K1135" s="127">
        <v>44</v>
      </c>
      <c r="L1135" s="127">
        <v>44</v>
      </c>
      <c r="M1135" s="127">
        <v>18</v>
      </c>
      <c r="N1135" s="127">
        <v>4</v>
      </c>
      <c r="O1135" s="127">
        <v>14</v>
      </c>
      <c r="P1135" s="128">
        <v>377.3</v>
      </c>
      <c r="Q1135" s="128">
        <v>377.3</v>
      </c>
      <c r="R1135" s="129"/>
      <c r="S1135" s="151"/>
    </row>
    <row r="1136" spans="1:19" s="116" customFormat="1" ht="20.25" hidden="1" x14ac:dyDescent="0.25">
      <c r="A1136" s="205" t="s">
        <v>1198</v>
      </c>
      <c r="B1136" s="206"/>
      <c r="C1136" s="144"/>
      <c r="D1136" s="144"/>
      <c r="E1136" s="101"/>
      <c r="F1136" s="101"/>
      <c r="G1136" s="101"/>
      <c r="H1136" s="101"/>
      <c r="I1136" s="143"/>
      <c r="J1136" s="143"/>
      <c r="K1136" s="115">
        <v>25</v>
      </c>
      <c r="L1136" s="115">
        <v>25</v>
      </c>
      <c r="M1136" s="115">
        <v>8</v>
      </c>
      <c r="N1136" s="115">
        <v>0</v>
      </c>
      <c r="O1136" s="115">
        <v>8</v>
      </c>
      <c r="P1136" s="110">
        <v>155.9</v>
      </c>
      <c r="Q1136" s="110">
        <v>155.9</v>
      </c>
      <c r="R1136" s="129"/>
      <c r="S1136" s="151"/>
    </row>
    <row r="1137" spans="1:19" ht="21" hidden="1" customHeight="1" x14ac:dyDescent="0.25">
      <c r="A1137" s="121">
        <v>1</v>
      </c>
      <c r="B1137" s="122" t="s">
        <v>1451</v>
      </c>
      <c r="C1137" s="123" t="s">
        <v>2028</v>
      </c>
      <c r="D1137" s="124">
        <v>45133</v>
      </c>
      <c r="E1137" s="101"/>
      <c r="F1137" s="101"/>
      <c r="G1137" s="101"/>
      <c r="H1137" s="101"/>
      <c r="I1137" s="84" t="s">
        <v>1168</v>
      </c>
      <c r="J1137" s="84" t="s">
        <v>1169</v>
      </c>
      <c r="K1137" s="127">
        <v>10</v>
      </c>
      <c r="L1137" s="127">
        <v>10</v>
      </c>
      <c r="M1137" s="127">
        <v>4</v>
      </c>
      <c r="N1137" s="127">
        <v>0</v>
      </c>
      <c r="O1137" s="127">
        <v>4</v>
      </c>
      <c r="P1137" s="128">
        <v>77.599999999999994</v>
      </c>
      <c r="Q1137" s="128">
        <v>77.599999999999994</v>
      </c>
      <c r="R1137" s="129"/>
      <c r="S1137" s="151"/>
    </row>
    <row r="1138" spans="1:19" ht="21" hidden="1" customHeight="1" x14ac:dyDescent="0.25">
      <c r="A1138" s="121">
        <v>2</v>
      </c>
      <c r="B1138" s="122" t="s">
        <v>1452</v>
      </c>
      <c r="C1138" s="123" t="s">
        <v>2028</v>
      </c>
      <c r="D1138" s="124">
        <v>45133</v>
      </c>
      <c r="E1138" s="101"/>
      <c r="F1138" s="101"/>
      <c r="G1138" s="101"/>
      <c r="H1138" s="101"/>
      <c r="I1138" s="84" t="s">
        <v>1168</v>
      </c>
      <c r="J1138" s="84" t="s">
        <v>1169</v>
      </c>
      <c r="K1138" s="127">
        <v>15</v>
      </c>
      <c r="L1138" s="127">
        <v>15</v>
      </c>
      <c r="M1138" s="127">
        <v>4</v>
      </c>
      <c r="N1138" s="127">
        <v>0</v>
      </c>
      <c r="O1138" s="127">
        <v>4</v>
      </c>
      <c r="P1138" s="128">
        <v>78.3</v>
      </c>
      <c r="Q1138" s="128">
        <v>78.3</v>
      </c>
      <c r="R1138" s="129"/>
      <c r="S1138" s="151"/>
    </row>
    <row r="1139" spans="1:19" s="116" customFormat="1" ht="20.25" hidden="1" x14ac:dyDescent="0.25">
      <c r="A1139" s="205" t="s">
        <v>1818</v>
      </c>
      <c r="B1139" s="206"/>
      <c r="C1139" s="144"/>
      <c r="D1139" s="144"/>
      <c r="E1139" s="101"/>
      <c r="F1139" s="101"/>
      <c r="G1139" s="101"/>
      <c r="H1139" s="101"/>
      <c r="I1139" s="143"/>
      <c r="J1139" s="143"/>
      <c r="K1139" s="115">
        <v>9</v>
      </c>
      <c r="L1139" s="115">
        <v>9</v>
      </c>
      <c r="M1139" s="115">
        <v>6</v>
      </c>
      <c r="N1139" s="115">
        <v>1</v>
      </c>
      <c r="O1139" s="115">
        <v>5</v>
      </c>
      <c r="P1139" s="110">
        <v>143.9</v>
      </c>
      <c r="Q1139" s="110">
        <v>143.9</v>
      </c>
      <c r="R1139" s="129"/>
      <c r="S1139" s="151"/>
    </row>
    <row r="1140" spans="1:19" ht="21" hidden="1" customHeight="1" x14ac:dyDescent="0.25">
      <c r="A1140" s="121">
        <v>1</v>
      </c>
      <c r="B1140" s="122" t="s">
        <v>1453</v>
      </c>
      <c r="C1140" s="123" t="s">
        <v>2029</v>
      </c>
      <c r="D1140" s="124">
        <v>44845</v>
      </c>
      <c r="E1140" s="101"/>
      <c r="F1140" s="101"/>
      <c r="G1140" s="101"/>
      <c r="H1140" s="101"/>
      <c r="I1140" s="84" t="s">
        <v>1167</v>
      </c>
      <c r="J1140" s="84" t="s">
        <v>1168</v>
      </c>
      <c r="K1140" s="127">
        <v>6</v>
      </c>
      <c r="L1140" s="127">
        <v>6</v>
      </c>
      <c r="M1140" s="127">
        <v>3</v>
      </c>
      <c r="N1140" s="127">
        <v>0</v>
      </c>
      <c r="O1140" s="127">
        <v>3</v>
      </c>
      <c r="P1140" s="128">
        <v>106</v>
      </c>
      <c r="Q1140" s="128">
        <v>106</v>
      </c>
      <c r="R1140" s="129"/>
      <c r="S1140" s="151"/>
    </row>
    <row r="1141" spans="1:19" ht="21" hidden="1" customHeight="1" x14ac:dyDescent="0.25">
      <c r="A1141" s="121">
        <v>2</v>
      </c>
      <c r="B1141" s="122" t="s">
        <v>1454</v>
      </c>
      <c r="C1141" s="123" t="s">
        <v>2030</v>
      </c>
      <c r="D1141" s="124">
        <v>44839</v>
      </c>
      <c r="E1141" s="101"/>
      <c r="F1141" s="101"/>
      <c r="G1141" s="101"/>
      <c r="H1141" s="101"/>
      <c r="I1141" s="84" t="s">
        <v>1167</v>
      </c>
      <c r="J1141" s="84" t="s">
        <v>1168</v>
      </c>
      <c r="K1141" s="127">
        <v>3</v>
      </c>
      <c r="L1141" s="127">
        <v>3</v>
      </c>
      <c r="M1141" s="127">
        <v>3</v>
      </c>
      <c r="N1141" s="127">
        <v>1</v>
      </c>
      <c r="O1141" s="127">
        <v>2</v>
      </c>
      <c r="P1141" s="128">
        <v>37.9</v>
      </c>
      <c r="Q1141" s="128">
        <v>37.9</v>
      </c>
      <c r="R1141" s="129"/>
      <c r="S1141" s="151"/>
    </row>
    <row r="1142" spans="1:19" s="116" customFormat="1" ht="20.25" hidden="1" x14ac:dyDescent="0.25">
      <c r="A1142" s="205" t="s">
        <v>1266</v>
      </c>
      <c r="B1142" s="206"/>
      <c r="C1142" s="144"/>
      <c r="D1142" s="144"/>
      <c r="E1142" s="101"/>
      <c r="F1142" s="101"/>
      <c r="G1142" s="101"/>
      <c r="H1142" s="101"/>
      <c r="I1142" s="143"/>
      <c r="J1142" s="143"/>
      <c r="K1142" s="115">
        <v>91</v>
      </c>
      <c r="L1142" s="115">
        <v>91</v>
      </c>
      <c r="M1142" s="115">
        <v>31</v>
      </c>
      <c r="N1142" s="115">
        <v>8</v>
      </c>
      <c r="O1142" s="115">
        <v>23</v>
      </c>
      <c r="P1142" s="110">
        <v>1158.9000000000001</v>
      </c>
      <c r="Q1142" s="110">
        <v>1158.9000000000001</v>
      </c>
      <c r="R1142" s="129"/>
      <c r="S1142" s="151"/>
    </row>
    <row r="1143" spans="1:19" ht="21" hidden="1" customHeight="1" x14ac:dyDescent="0.25">
      <c r="A1143" s="121">
        <v>1</v>
      </c>
      <c r="B1143" s="122" t="s">
        <v>1455</v>
      </c>
      <c r="C1143" s="123" t="s">
        <v>2031</v>
      </c>
      <c r="D1143" s="124">
        <v>45224</v>
      </c>
      <c r="E1143" s="101"/>
      <c r="F1143" s="101"/>
      <c r="G1143" s="101"/>
      <c r="H1143" s="101"/>
      <c r="I1143" s="84" t="s">
        <v>1167</v>
      </c>
      <c r="J1143" s="84" t="s">
        <v>1168</v>
      </c>
      <c r="K1143" s="127">
        <v>4</v>
      </c>
      <c r="L1143" s="127">
        <v>4</v>
      </c>
      <c r="M1143" s="127">
        <v>2</v>
      </c>
      <c r="N1143" s="127">
        <v>0</v>
      </c>
      <c r="O1143" s="127">
        <v>2</v>
      </c>
      <c r="P1143" s="128">
        <v>109.5</v>
      </c>
      <c r="Q1143" s="128">
        <v>109.5</v>
      </c>
      <c r="R1143" s="129"/>
      <c r="S1143" s="151"/>
    </row>
    <row r="1144" spans="1:19" ht="21" hidden="1" customHeight="1" x14ac:dyDescent="0.25">
      <c r="A1144" s="121">
        <v>2</v>
      </c>
      <c r="B1144" s="122" t="s">
        <v>1456</v>
      </c>
      <c r="C1144" s="123" t="s">
        <v>2032</v>
      </c>
      <c r="D1144" s="124">
        <v>45224</v>
      </c>
      <c r="E1144" s="101"/>
      <c r="F1144" s="101"/>
      <c r="G1144" s="101"/>
      <c r="H1144" s="101"/>
      <c r="I1144" s="84" t="s">
        <v>1167</v>
      </c>
      <c r="J1144" s="84" t="s">
        <v>1168</v>
      </c>
      <c r="K1144" s="127">
        <v>20</v>
      </c>
      <c r="L1144" s="127">
        <v>20</v>
      </c>
      <c r="M1144" s="127">
        <v>5</v>
      </c>
      <c r="N1144" s="127">
        <v>1</v>
      </c>
      <c r="O1144" s="127">
        <v>4</v>
      </c>
      <c r="P1144" s="128">
        <v>207</v>
      </c>
      <c r="Q1144" s="128">
        <v>207</v>
      </c>
      <c r="R1144" s="129"/>
      <c r="S1144" s="151"/>
    </row>
    <row r="1145" spans="1:19" ht="42" hidden="1" customHeight="1" x14ac:dyDescent="0.25">
      <c r="A1145" s="121">
        <v>3</v>
      </c>
      <c r="B1145" s="122" t="s">
        <v>1457</v>
      </c>
      <c r="C1145" s="123" t="s">
        <v>2033</v>
      </c>
      <c r="D1145" s="124">
        <v>45247</v>
      </c>
      <c r="E1145" s="101"/>
      <c r="F1145" s="101"/>
      <c r="G1145" s="101"/>
      <c r="H1145" s="101"/>
      <c r="I1145" s="84" t="s">
        <v>1167</v>
      </c>
      <c r="J1145" s="84" t="s">
        <v>1168</v>
      </c>
      <c r="K1145" s="127">
        <v>23</v>
      </c>
      <c r="L1145" s="127">
        <v>23</v>
      </c>
      <c r="M1145" s="127">
        <v>9</v>
      </c>
      <c r="N1145" s="127">
        <v>5</v>
      </c>
      <c r="O1145" s="127">
        <v>4</v>
      </c>
      <c r="P1145" s="128">
        <v>365.8</v>
      </c>
      <c r="Q1145" s="128">
        <v>365.8</v>
      </c>
      <c r="R1145" s="129"/>
      <c r="S1145" s="151"/>
    </row>
    <row r="1146" spans="1:19" ht="42" hidden="1" customHeight="1" x14ac:dyDescent="0.25">
      <c r="A1146" s="121">
        <v>4</v>
      </c>
      <c r="B1146" s="122" t="s">
        <v>1458</v>
      </c>
      <c r="C1146" s="123" t="s">
        <v>2034</v>
      </c>
      <c r="D1146" s="124">
        <v>45278</v>
      </c>
      <c r="E1146" s="101"/>
      <c r="F1146" s="101"/>
      <c r="G1146" s="101"/>
      <c r="H1146" s="101"/>
      <c r="I1146" s="84" t="s">
        <v>1167</v>
      </c>
      <c r="J1146" s="84" t="s">
        <v>1168</v>
      </c>
      <c r="K1146" s="127">
        <v>44</v>
      </c>
      <c r="L1146" s="127">
        <v>44</v>
      </c>
      <c r="M1146" s="127">
        <v>15</v>
      </c>
      <c r="N1146" s="127">
        <v>2</v>
      </c>
      <c r="O1146" s="127">
        <v>13</v>
      </c>
      <c r="P1146" s="128">
        <v>476.6</v>
      </c>
      <c r="Q1146" s="128">
        <v>476.6</v>
      </c>
      <c r="R1146" s="129"/>
      <c r="S1146" s="151"/>
    </row>
    <row r="1147" spans="1:19" s="116" customFormat="1" ht="20.25" hidden="1" x14ac:dyDescent="0.25">
      <c r="A1147" s="205" t="s">
        <v>1819</v>
      </c>
      <c r="B1147" s="206"/>
      <c r="C1147" s="144"/>
      <c r="D1147" s="144"/>
      <c r="E1147" s="101"/>
      <c r="F1147" s="101"/>
      <c r="G1147" s="101"/>
      <c r="H1147" s="101"/>
      <c r="I1147" s="143"/>
      <c r="J1147" s="143"/>
      <c r="K1147" s="115">
        <v>9</v>
      </c>
      <c r="L1147" s="115">
        <v>9</v>
      </c>
      <c r="M1147" s="115">
        <v>3</v>
      </c>
      <c r="N1147" s="115">
        <v>1</v>
      </c>
      <c r="O1147" s="115">
        <v>2</v>
      </c>
      <c r="P1147" s="110">
        <v>98.9</v>
      </c>
      <c r="Q1147" s="110">
        <v>98.9</v>
      </c>
      <c r="R1147" s="129"/>
      <c r="S1147" s="151"/>
    </row>
    <row r="1148" spans="1:19" ht="21" hidden="1" customHeight="1" x14ac:dyDescent="0.25">
      <c r="A1148" s="121">
        <v>1</v>
      </c>
      <c r="B1148" s="122" t="s">
        <v>1459</v>
      </c>
      <c r="C1148" s="123" t="s">
        <v>2035</v>
      </c>
      <c r="D1148" s="124">
        <v>45114</v>
      </c>
      <c r="E1148" s="101"/>
      <c r="F1148" s="101"/>
      <c r="G1148" s="101"/>
      <c r="H1148" s="101"/>
      <c r="I1148" s="84" t="s">
        <v>1167</v>
      </c>
      <c r="J1148" s="84" t="s">
        <v>1168</v>
      </c>
      <c r="K1148" s="127">
        <v>9</v>
      </c>
      <c r="L1148" s="127">
        <v>9</v>
      </c>
      <c r="M1148" s="127">
        <v>3</v>
      </c>
      <c r="N1148" s="127">
        <v>1</v>
      </c>
      <c r="O1148" s="127">
        <v>2</v>
      </c>
      <c r="P1148" s="128">
        <v>98.9</v>
      </c>
      <c r="Q1148" s="128">
        <v>98.9</v>
      </c>
      <c r="R1148" s="129"/>
      <c r="S1148" s="151"/>
    </row>
    <row r="1149" spans="1:19" s="116" customFormat="1" ht="20.25" hidden="1" x14ac:dyDescent="0.25">
      <c r="A1149" s="205" t="s">
        <v>1820</v>
      </c>
      <c r="B1149" s="206"/>
      <c r="C1149" s="144"/>
      <c r="D1149" s="144"/>
      <c r="E1149" s="101"/>
      <c r="F1149" s="101"/>
      <c r="G1149" s="101"/>
      <c r="H1149" s="101"/>
      <c r="I1149" s="143"/>
      <c r="J1149" s="143"/>
      <c r="K1149" s="115">
        <f>SUM(K1150:K1158)</f>
        <v>196</v>
      </c>
      <c r="L1149" s="115">
        <f t="shared" ref="L1149:Q1149" si="117">SUM(L1150:L1158)</f>
        <v>196</v>
      </c>
      <c r="M1149" s="115">
        <f t="shared" si="117"/>
        <v>110</v>
      </c>
      <c r="N1149" s="115">
        <f t="shared" si="117"/>
        <v>57</v>
      </c>
      <c r="O1149" s="115">
        <f t="shared" si="117"/>
        <v>53</v>
      </c>
      <c r="P1149" s="110">
        <f t="shared" si="117"/>
        <v>2941.8</v>
      </c>
      <c r="Q1149" s="110">
        <f t="shared" si="117"/>
        <v>2941.8</v>
      </c>
      <c r="R1149" s="129"/>
      <c r="S1149" s="151"/>
    </row>
    <row r="1150" spans="1:19" ht="42" hidden="1" customHeight="1" x14ac:dyDescent="0.25">
      <c r="A1150" s="121">
        <v>1</v>
      </c>
      <c r="B1150" s="122" t="s">
        <v>1903</v>
      </c>
      <c r="C1150" s="123" t="s">
        <v>2036</v>
      </c>
      <c r="D1150" s="124">
        <v>45099</v>
      </c>
      <c r="E1150" s="101"/>
      <c r="F1150" s="101"/>
      <c r="G1150" s="101"/>
      <c r="H1150" s="101"/>
      <c r="I1150" s="84" t="s">
        <v>1167</v>
      </c>
      <c r="J1150" s="84" t="s">
        <v>1168</v>
      </c>
      <c r="K1150" s="127">
        <v>73</v>
      </c>
      <c r="L1150" s="127">
        <v>73</v>
      </c>
      <c r="M1150" s="127">
        <v>34</v>
      </c>
      <c r="N1150" s="127">
        <v>18</v>
      </c>
      <c r="O1150" s="127">
        <f>M1150-N1150</f>
        <v>16</v>
      </c>
      <c r="P1150" s="128">
        <v>582.9</v>
      </c>
      <c r="Q1150" s="128">
        <v>582.9</v>
      </c>
      <c r="R1150" s="129"/>
      <c r="S1150" s="151"/>
    </row>
    <row r="1151" spans="1:19" ht="43.5" hidden="1" customHeight="1" x14ac:dyDescent="0.25">
      <c r="A1151" s="121">
        <v>2</v>
      </c>
      <c r="B1151" s="122" t="s">
        <v>1904</v>
      </c>
      <c r="C1151" s="123" t="s">
        <v>2037</v>
      </c>
      <c r="D1151" s="124">
        <v>45344</v>
      </c>
      <c r="E1151" s="101"/>
      <c r="F1151" s="101"/>
      <c r="G1151" s="101"/>
      <c r="H1151" s="101"/>
      <c r="I1151" s="84" t="s">
        <v>1167</v>
      </c>
      <c r="J1151" s="84" t="s">
        <v>1168</v>
      </c>
      <c r="K1151" s="127">
        <v>12</v>
      </c>
      <c r="L1151" s="127">
        <v>12</v>
      </c>
      <c r="M1151" s="127">
        <v>8</v>
      </c>
      <c r="N1151" s="127">
        <v>6</v>
      </c>
      <c r="O1151" s="127">
        <f t="shared" ref="O1151:O1158" si="118">M1151-N1151</f>
        <v>2</v>
      </c>
      <c r="P1151" s="128">
        <v>369.4</v>
      </c>
      <c r="Q1151" s="128">
        <v>369.4</v>
      </c>
      <c r="R1151" s="129"/>
      <c r="S1151" s="151"/>
    </row>
    <row r="1152" spans="1:19" ht="42" hidden="1" customHeight="1" x14ac:dyDescent="0.25">
      <c r="A1152" s="121">
        <v>3</v>
      </c>
      <c r="B1152" s="122" t="s">
        <v>1902</v>
      </c>
      <c r="C1152" s="123" t="s">
        <v>2037</v>
      </c>
      <c r="D1152" s="124">
        <v>45344</v>
      </c>
      <c r="E1152" s="101"/>
      <c r="F1152" s="101"/>
      <c r="G1152" s="101"/>
      <c r="H1152" s="101"/>
      <c r="I1152" s="84" t="s">
        <v>1167</v>
      </c>
      <c r="J1152" s="84" t="s">
        <v>1168</v>
      </c>
      <c r="K1152" s="127">
        <v>27</v>
      </c>
      <c r="L1152" s="127">
        <v>27</v>
      </c>
      <c r="M1152" s="127">
        <v>14</v>
      </c>
      <c r="N1152" s="127">
        <v>1</v>
      </c>
      <c r="O1152" s="127">
        <f t="shared" si="118"/>
        <v>13</v>
      </c>
      <c r="P1152" s="128">
        <v>324.8</v>
      </c>
      <c r="Q1152" s="128">
        <v>324.8</v>
      </c>
      <c r="R1152" s="129"/>
      <c r="S1152" s="151"/>
    </row>
    <row r="1153" spans="1:19" ht="42" hidden="1" customHeight="1" x14ac:dyDescent="0.25">
      <c r="A1153" s="121">
        <v>4</v>
      </c>
      <c r="B1153" s="122" t="s">
        <v>1905</v>
      </c>
      <c r="C1153" s="123" t="s">
        <v>2037</v>
      </c>
      <c r="D1153" s="124">
        <v>45344</v>
      </c>
      <c r="E1153" s="101"/>
      <c r="F1153" s="101"/>
      <c r="G1153" s="101"/>
      <c r="H1153" s="101"/>
      <c r="I1153" s="84" t="s">
        <v>1167</v>
      </c>
      <c r="J1153" s="84" t="s">
        <v>1168</v>
      </c>
      <c r="K1153" s="127">
        <v>16</v>
      </c>
      <c r="L1153" s="127">
        <v>16</v>
      </c>
      <c r="M1153" s="127">
        <v>12</v>
      </c>
      <c r="N1153" s="127">
        <v>10</v>
      </c>
      <c r="O1153" s="127">
        <f t="shared" si="118"/>
        <v>2</v>
      </c>
      <c r="P1153" s="128">
        <v>372.2</v>
      </c>
      <c r="Q1153" s="128">
        <v>372.2</v>
      </c>
      <c r="R1153" s="129"/>
      <c r="S1153" s="151"/>
    </row>
    <row r="1154" spans="1:19" ht="42" hidden="1" customHeight="1" x14ac:dyDescent="0.25">
      <c r="A1154" s="121">
        <v>5</v>
      </c>
      <c r="B1154" s="122" t="s">
        <v>1906</v>
      </c>
      <c r="C1154" s="123" t="s">
        <v>2037</v>
      </c>
      <c r="D1154" s="124">
        <v>45344</v>
      </c>
      <c r="E1154" s="101"/>
      <c r="F1154" s="101"/>
      <c r="G1154" s="101"/>
      <c r="H1154" s="101"/>
      <c r="I1154" s="84" t="s">
        <v>1167</v>
      </c>
      <c r="J1154" s="84" t="s">
        <v>1168</v>
      </c>
      <c r="K1154" s="127">
        <v>13</v>
      </c>
      <c r="L1154" s="127">
        <v>13</v>
      </c>
      <c r="M1154" s="127">
        <v>8</v>
      </c>
      <c r="N1154" s="127">
        <v>6</v>
      </c>
      <c r="O1154" s="127">
        <f t="shared" si="118"/>
        <v>2</v>
      </c>
      <c r="P1154" s="128">
        <v>372.7</v>
      </c>
      <c r="Q1154" s="128">
        <v>372.7</v>
      </c>
      <c r="R1154" s="129"/>
      <c r="S1154" s="151"/>
    </row>
    <row r="1155" spans="1:19" ht="42" hidden="1" customHeight="1" x14ac:dyDescent="0.25">
      <c r="A1155" s="121">
        <v>6</v>
      </c>
      <c r="B1155" s="122" t="s">
        <v>1907</v>
      </c>
      <c r="C1155" s="123" t="s">
        <v>2038</v>
      </c>
      <c r="D1155" s="124">
        <v>45099</v>
      </c>
      <c r="E1155" s="101"/>
      <c r="F1155" s="101"/>
      <c r="G1155" s="101"/>
      <c r="H1155" s="101"/>
      <c r="I1155" s="84" t="s">
        <v>1167</v>
      </c>
      <c r="J1155" s="84" t="s">
        <v>1168</v>
      </c>
      <c r="K1155" s="127">
        <v>18</v>
      </c>
      <c r="L1155" s="127">
        <v>18</v>
      </c>
      <c r="M1155" s="127">
        <v>8</v>
      </c>
      <c r="N1155" s="127">
        <v>6</v>
      </c>
      <c r="O1155" s="127">
        <f t="shared" si="118"/>
        <v>2</v>
      </c>
      <c r="P1155" s="128">
        <v>348.1</v>
      </c>
      <c r="Q1155" s="128">
        <v>348.1</v>
      </c>
      <c r="R1155" s="129"/>
      <c r="S1155" s="151"/>
    </row>
    <row r="1156" spans="1:19" ht="42" hidden="1" customHeight="1" x14ac:dyDescent="0.25">
      <c r="A1156" s="121">
        <v>7</v>
      </c>
      <c r="B1156" s="122" t="s">
        <v>1901</v>
      </c>
      <c r="C1156" s="123" t="s">
        <v>2037</v>
      </c>
      <c r="D1156" s="124">
        <v>45344</v>
      </c>
      <c r="E1156" s="101"/>
      <c r="F1156" s="101"/>
      <c r="G1156" s="101"/>
      <c r="H1156" s="101"/>
      <c r="I1156" s="84" t="s">
        <v>1167</v>
      </c>
      <c r="J1156" s="84" t="s">
        <v>1168</v>
      </c>
      <c r="K1156" s="127">
        <v>27</v>
      </c>
      <c r="L1156" s="127">
        <v>27</v>
      </c>
      <c r="M1156" s="127">
        <v>17</v>
      </c>
      <c r="N1156" s="127">
        <v>7</v>
      </c>
      <c r="O1156" s="127">
        <f t="shared" si="118"/>
        <v>10</v>
      </c>
      <c r="P1156" s="128">
        <v>293</v>
      </c>
      <c r="Q1156" s="128">
        <v>293</v>
      </c>
      <c r="R1156" s="129"/>
      <c r="S1156" s="151"/>
    </row>
    <row r="1157" spans="1:19" ht="42" hidden="1" customHeight="1" x14ac:dyDescent="0.25">
      <c r="A1157" s="121">
        <v>8</v>
      </c>
      <c r="B1157" s="122" t="s">
        <v>1908</v>
      </c>
      <c r="C1157" s="123" t="s">
        <v>2037</v>
      </c>
      <c r="D1157" s="124">
        <v>45344</v>
      </c>
      <c r="E1157" s="101"/>
      <c r="F1157" s="101"/>
      <c r="G1157" s="101"/>
      <c r="H1157" s="101"/>
      <c r="I1157" s="84" t="s">
        <v>1167</v>
      </c>
      <c r="J1157" s="84" t="s">
        <v>1168</v>
      </c>
      <c r="K1157" s="127">
        <v>6</v>
      </c>
      <c r="L1157" s="127">
        <v>6</v>
      </c>
      <c r="M1157" s="127">
        <v>6</v>
      </c>
      <c r="N1157" s="127">
        <v>1</v>
      </c>
      <c r="O1157" s="127">
        <f t="shared" si="118"/>
        <v>5</v>
      </c>
      <c r="P1157" s="128">
        <v>147.80000000000001</v>
      </c>
      <c r="Q1157" s="128">
        <v>147.80000000000001</v>
      </c>
      <c r="R1157" s="129"/>
      <c r="S1157" s="151"/>
    </row>
    <row r="1158" spans="1:19" ht="42" hidden="1" customHeight="1" x14ac:dyDescent="0.25">
      <c r="A1158" s="121">
        <v>9</v>
      </c>
      <c r="B1158" s="122" t="s">
        <v>1909</v>
      </c>
      <c r="C1158" s="123" t="s">
        <v>2037</v>
      </c>
      <c r="D1158" s="124">
        <v>45344</v>
      </c>
      <c r="E1158" s="101"/>
      <c r="F1158" s="101"/>
      <c r="G1158" s="101"/>
      <c r="H1158" s="101"/>
      <c r="I1158" s="84" t="s">
        <v>1167</v>
      </c>
      <c r="J1158" s="84" t="s">
        <v>1168</v>
      </c>
      <c r="K1158" s="127">
        <v>4</v>
      </c>
      <c r="L1158" s="127">
        <v>4</v>
      </c>
      <c r="M1158" s="127">
        <v>3</v>
      </c>
      <c r="N1158" s="127">
        <v>2</v>
      </c>
      <c r="O1158" s="127">
        <f t="shared" si="118"/>
        <v>1</v>
      </c>
      <c r="P1158" s="128">
        <v>130.9</v>
      </c>
      <c r="Q1158" s="128">
        <v>130.9</v>
      </c>
      <c r="R1158" s="129"/>
      <c r="S1158" s="151"/>
    </row>
    <row r="1159" spans="1:19" s="116" customFormat="1" ht="20.25" hidden="1" x14ac:dyDescent="0.25">
      <c r="A1159" s="205" t="s">
        <v>1821</v>
      </c>
      <c r="B1159" s="206"/>
      <c r="C1159" s="144"/>
      <c r="D1159" s="144"/>
      <c r="E1159" s="101"/>
      <c r="F1159" s="101"/>
      <c r="G1159" s="101"/>
      <c r="H1159" s="101"/>
      <c r="I1159" s="143"/>
      <c r="J1159" s="143"/>
      <c r="K1159" s="115">
        <f t="shared" ref="K1159:Q1159" si="119">SUM(K1160:K1174)</f>
        <v>793</v>
      </c>
      <c r="L1159" s="115">
        <f t="shared" si="119"/>
        <v>793</v>
      </c>
      <c r="M1159" s="115">
        <v>337</v>
      </c>
      <c r="N1159" s="115">
        <v>230</v>
      </c>
      <c r="O1159" s="115">
        <v>107</v>
      </c>
      <c r="P1159" s="110">
        <f t="shared" si="119"/>
        <v>11782.01</v>
      </c>
      <c r="Q1159" s="110">
        <f t="shared" si="119"/>
        <v>11782.01</v>
      </c>
      <c r="R1159" s="129"/>
      <c r="S1159" s="151"/>
    </row>
    <row r="1160" spans="1:19" ht="45.75" hidden="1" customHeight="1" x14ac:dyDescent="0.25">
      <c r="A1160" s="121">
        <v>1</v>
      </c>
      <c r="B1160" s="122" t="s">
        <v>1460</v>
      </c>
      <c r="C1160" s="123" t="s">
        <v>2039</v>
      </c>
      <c r="D1160" s="124">
        <v>44921</v>
      </c>
      <c r="E1160" s="101"/>
      <c r="F1160" s="101"/>
      <c r="G1160" s="101"/>
      <c r="H1160" s="101"/>
      <c r="I1160" s="84" t="s">
        <v>1168</v>
      </c>
      <c r="J1160" s="84" t="s">
        <v>1169</v>
      </c>
      <c r="K1160" s="127">
        <v>119</v>
      </c>
      <c r="L1160" s="127">
        <v>119</v>
      </c>
      <c r="M1160" s="127">
        <v>43</v>
      </c>
      <c r="N1160" s="127">
        <v>30</v>
      </c>
      <c r="O1160" s="127">
        <v>13</v>
      </c>
      <c r="P1160" s="128">
        <v>1554.61</v>
      </c>
      <c r="Q1160" s="128">
        <v>1554.61</v>
      </c>
      <c r="R1160" s="129"/>
      <c r="S1160" s="151"/>
    </row>
    <row r="1161" spans="1:19" ht="45.75" hidden="1" customHeight="1" x14ac:dyDescent="0.25">
      <c r="A1161" s="121">
        <v>2</v>
      </c>
      <c r="B1161" s="122" t="s">
        <v>1461</v>
      </c>
      <c r="C1161" s="123" t="s">
        <v>2039</v>
      </c>
      <c r="D1161" s="124">
        <v>44921</v>
      </c>
      <c r="E1161" s="101"/>
      <c r="F1161" s="101"/>
      <c r="G1161" s="101"/>
      <c r="H1161" s="101"/>
      <c r="I1161" s="84" t="s">
        <v>1168</v>
      </c>
      <c r="J1161" s="84" t="s">
        <v>1169</v>
      </c>
      <c r="K1161" s="127">
        <v>131</v>
      </c>
      <c r="L1161" s="127">
        <v>131</v>
      </c>
      <c r="M1161" s="127">
        <v>57</v>
      </c>
      <c r="N1161" s="127">
        <v>42</v>
      </c>
      <c r="O1161" s="127">
        <v>15</v>
      </c>
      <c r="P1161" s="128">
        <v>1869.05</v>
      </c>
      <c r="Q1161" s="128">
        <v>1869.05</v>
      </c>
      <c r="R1161" s="129"/>
      <c r="S1161" s="151"/>
    </row>
    <row r="1162" spans="1:19" ht="45.75" hidden="1" customHeight="1" x14ac:dyDescent="0.25">
      <c r="A1162" s="121">
        <v>3</v>
      </c>
      <c r="B1162" s="122" t="s">
        <v>1462</v>
      </c>
      <c r="C1162" s="123" t="s">
        <v>2039</v>
      </c>
      <c r="D1162" s="124">
        <v>44921</v>
      </c>
      <c r="E1162" s="101"/>
      <c r="F1162" s="101"/>
      <c r="G1162" s="101"/>
      <c r="H1162" s="101"/>
      <c r="I1162" s="84" t="s">
        <v>1168</v>
      </c>
      <c r="J1162" s="84" t="s">
        <v>1169</v>
      </c>
      <c r="K1162" s="127">
        <v>149</v>
      </c>
      <c r="L1162" s="127">
        <v>149</v>
      </c>
      <c r="M1162" s="127">
        <v>55</v>
      </c>
      <c r="N1162" s="127">
        <v>42</v>
      </c>
      <c r="O1162" s="127">
        <v>13</v>
      </c>
      <c r="P1162" s="128">
        <v>2071.92</v>
      </c>
      <c r="Q1162" s="128">
        <v>2071.92</v>
      </c>
      <c r="R1162" s="129"/>
      <c r="S1162" s="151"/>
    </row>
    <row r="1163" spans="1:19" ht="45.75" hidden="1" customHeight="1" x14ac:dyDescent="0.25">
      <c r="A1163" s="121">
        <v>4</v>
      </c>
      <c r="B1163" s="122" t="s">
        <v>1463</v>
      </c>
      <c r="C1163" s="123" t="s">
        <v>2039</v>
      </c>
      <c r="D1163" s="124">
        <v>44921</v>
      </c>
      <c r="E1163" s="101"/>
      <c r="F1163" s="101"/>
      <c r="G1163" s="101"/>
      <c r="H1163" s="101"/>
      <c r="I1163" s="84" t="s">
        <v>1168</v>
      </c>
      <c r="J1163" s="84" t="s">
        <v>1169</v>
      </c>
      <c r="K1163" s="127">
        <v>139</v>
      </c>
      <c r="L1163" s="127">
        <v>139</v>
      </c>
      <c r="M1163" s="127">
        <v>57</v>
      </c>
      <c r="N1163" s="127">
        <v>41</v>
      </c>
      <c r="O1163" s="127">
        <v>16</v>
      </c>
      <c r="P1163" s="128">
        <v>1882.84</v>
      </c>
      <c r="Q1163" s="128">
        <v>1882.84</v>
      </c>
      <c r="R1163" s="129"/>
      <c r="S1163" s="151"/>
    </row>
    <row r="1164" spans="1:19" ht="43.5" hidden="1" customHeight="1" x14ac:dyDescent="0.25">
      <c r="A1164" s="121">
        <v>5</v>
      </c>
      <c r="B1164" s="122" t="s">
        <v>1464</v>
      </c>
      <c r="C1164" s="123" t="s">
        <v>2040</v>
      </c>
      <c r="D1164" s="124">
        <v>45279</v>
      </c>
      <c r="E1164" s="101"/>
      <c r="F1164" s="101"/>
      <c r="G1164" s="101"/>
      <c r="H1164" s="101"/>
      <c r="I1164" s="84" t="s">
        <v>1168</v>
      </c>
      <c r="J1164" s="84" t="s">
        <v>1169</v>
      </c>
      <c r="K1164" s="127">
        <v>10</v>
      </c>
      <c r="L1164" s="127">
        <v>10</v>
      </c>
      <c r="M1164" s="127">
        <v>9</v>
      </c>
      <c r="N1164" s="127">
        <v>5</v>
      </c>
      <c r="O1164" s="127">
        <v>4</v>
      </c>
      <c r="P1164" s="128">
        <v>140.38999999999999</v>
      </c>
      <c r="Q1164" s="128">
        <v>140.38999999999999</v>
      </c>
      <c r="R1164" s="129"/>
      <c r="S1164" s="151"/>
    </row>
    <row r="1165" spans="1:19" ht="43.5" hidden="1" customHeight="1" x14ac:dyDescent="0.25">
      <c r="A1165" s="121">
        <v>6</v>
      </c>
      <c r="B1165" s="122" t="s">
        <v>1465</v>
      </c>
      <c r="C1165" s="123" t="s">
        <v>2040</v>
      </c>
      <c r="D1165" s="124">
        <v>45252</v>
      </c>
      <c r="E1165" s="101"/>
      <c r="F1165" s="101"/>
      <c r="G1165" s="101"/>
      <c r="H1165" s="101"/>
      <c r="I1165" s="84" t="s">
        <v>1168</v>
      </c>
      <c r="J1165" s="84" t="s">
        <v>1169</v>
      </c>
      <c r="K1165" s="127">
        <v>20</v>
      </c>
      <c r="L1165" s="127">
        <v>20</v>
      </c>
      <c r="M1165" s="127">
        <v>12</v>
      </c>
      <c r="N1165" s="127">
        <v>7</v>
      </c>
      <c r="O1165" s="127">
        <v>5</v>
      </c>
      <c r="P1165" s="128">
        <v>318.79000000000002</v>
      </c>
      <c r="Q1165" s="128">
        <v>318.79000000000002</v>
      </c>
      <c r="R1165" s="129"/>
      <c r="S1165" s="151"/>
    </row>
    <row r="1166" spans="1:19" ht="45.75" hidden="1" customHeight="1" x14ac:dyDescent="0.25">
      <c r="A1166" s="121">
        <v>7</v>
      </c>
      <c r="B1166" s="122" t="s">
        <v>1466</v>
      </c>
      <c r="C1166" s="123" t="s">
        <v>2041</v>
      </c>
      <c r="D1166" s="124">
        <v>45147</v>
      </c>
      <c r="E1166" s="101"/>
      <c r="F1166" s="101"/>
      <c r="G1166" s="101"/>
      <c r="H1166" s="101"/>
      <c r="I1166" s="84" t="s">
        <v>1168</v>
      </c>
      <c r="J1166" s="84" t="s">
        <v>1169</v>
      </c>
      <c r="K1166" s="127">
        <v>2</v>
      </c>
      <c r="L1166" s="127">
        <v>2</v>
      </c>
      <c r="M1166" s="127">
        <v>3</v>
      </c>
      <c r="N1166" s="127">
        <v>3</v>
      </c>
      <c r="O1166" s="127">
        <v>0</v>
      </c>
      <c r="P1166" s="128">
        <v>59.75</v>
      </c>
      <c r="Q1166" s="128">
        <v>59.75</v>
      </c>
      <c r="R1166" s="129"/>
      <c r="S1166" s="151"/>
    </row>
    <row r="1167" spans="1:19" ht="45.75" hidden="1" customHeight="1" x14ac:dyDescent="0.25">
      <c r="A1167" s="121">
        <v>8</v>
      </c>
      <c r="B1167" s="122" t="s">
        <v>1467</v>
      </c>
      <c r="C1167" s="123" t="s">
        <v>2041</v>
      </c>
      <c r="D1167" s="124">
        <v>45147</v>
      </c>
      <c r="E1167" s="101"/>
      <c r="F1167" s="101"/>
      <c r="G1167" s="101"/>
      <c r="H1167" s="101"/>
      <c r="I1167" s="84" t="s">
        <v>1168</v>
      </c>
      <c r="J1167" s="84" t="s">
        <v>1169</v>
      </c>
      <c r="K1167" s="127">
        <v>8</v>
      </c>
      <c r="L1167" s="127">
        <v>8</v>
      </c>
      <c r="M1167" s="127">
        <v>4</v>
      </c>
      <c r="N1167" s="127">
        <v>4</v>
      </c>
      <c r="O1167" s="127">
        <v>0</v>
      </c>
      <c r="P1167" s="128">
        <v>205.7</v>
      </c>
      <c r="Q1167" s="128">
        <v>205.7</v>
      </c>
      <c r="R1167" s="129"/>
      <c r="S1167" s="151"/>
    </row>
    <row r="1168" spans="1:19" ht="45.75" hidden="1" customHeight="1" x14ac:dyDescent="0.25">
      <c r="A1168" s="121">
        <v>9</v>
      </c>
      <c r="B1168" s="122" t="s">
        <v>1468</v>
      </c>
      <c r="C1168" s="123" t="s">
        <v>2041</v>
      </c>
      <c r="D1168" s="124">
        <v>45147</v>
      </c>
      <c r="E1168" s="101"/>
      <c r="F1168" s="101"/>
      <c r="G1168" s="101"/>
      <c r="H1168" s="101"/>
      <c r="I1168" s="84" t="s">
        <v>1168</v>
      </c>
      <c r="J1168" s="84" t="s">
        <v>1169</v>
      </c>
      <c r="K1168" s="127">
        <v>4</v>
      </c>
      <c r="L1168" s="127">
        <v>4</v>
      </c>
      <c r="M1168" s="127">
        <v>2</v>
      </c>
      <c r="N1168" s="127">
        <v>2</v>
      </c>
      <c r="O1168" s="127">
        <v>0</v>
      </c>
      <c r="P1168" s="128">
        <v>95.5</v>
      </c>
      <c r="Q1168" s="128">
        <v>95.5</v>
      </c>
      <c r="R1168" s="129"/>
      <c r="S1168" s="151"/>
    </row>
    <row r="1169" spans="1:19" ht="45.75" hidden="1" customHeight="1" x14ac:dyDescent="0.25">
      <c r="A1169" s="121">
        <v>10</v>
      </c>
      <c r="B1169" s="122" t="s">
        <v>1469</v>
      </c>
      <c r="C1169" s="123" t="s">
        <v>2041</v>
      </c>
      <c r="D1169" s="124">
        <v>45147</v>
      </c>
      <c r="E1169" s="101"/>
      <c r="F1169" s="101"/>
      <c r="G1169" s="101"/>
      <c r="H1169" s="101"/>
      <c r="I1169" s="84" t="s">
        <v>1168</v>
      </c>
      <c r="J1169" s="84" t="s">
        <v>1169</v>
      </c>
      <c r="K1169" s="127">
        <v>5</v>
      </c>
      <c r="L1169" s="127">
        <v>5</v>
      </c>
      <c r="M1169" s="127">
        <v>3</v>
      </c>
      <c r="N1169" s="127">
        <v>2</v>
      </c>
      <c r="O1169" s="127">
        <v>1</v>
      </c>
      <c r="P1169" s="128">
        <v>140.4</v>
      </c>
      <c r="Q1169" s="128">
        <v>140.4</v>
      </c>
      <c r="R1169" s="129"/>
      <c r="S1169" s="151"/>
    </row>
    <row r="1170" spans="1:19" ht="45.75" hidden="1" customHeight="1" x14ac:dyDescent="0.25">
      <c r="A1170" s="121">
        <v>11</v>
      </c>
      <c r="B1170" s="122" t="s">
        <v>1470</v>
      </c>
      <c r="C1170" s="123" t="s">
        <v>2042</v>
      </c>
      <c r="D1170" s="124">
        <v>44886</v>
      </c>
      <c r="E1170" s="101"/>
      <c r="F1170" s="101"/>
      <c r="G1170" s="101"/>
      <c r="H1170" s="101"/>
      <c r="I1170" s="84" t="s">
        <v>1168</v>
      </c>
      <c r="J1170" s="84" t="s">
        <v>1169</v>
      </c>
      <c r="K1170" s="127">
        <v>14</v>
      </c>
      <c r="L1170" s="127">
        <v>14</v>
      </c>
      <c r="M1170" s="127">
        <v>4</v>
      </c>
      <c r="N1170" s="127">
        <v>0</v>
      </c>
      <c r="O1170" s="127">
        <v>4</v>
      </c>
      <c r="P1170" s="128">
        <v>207.4</v>
      </c>
      <c r="Q1170" s="128">
        <v>207.4</v>
      </c>
      <c r="R1170" s="129"/>
      <c r="S1170" s="151"/>
    </row>
    <row r="1171" spans="1:19" ht="45.75" hidden="1" customHeight="1" x14ac:dyDescent="0.25">
      <c r="A1171" s="121">
        <v>12</v>
      </c>
      <c r="B1171" s="122" t="s">
        <v>1471</v>
      </c>
      <c r="C1171" s="123" t="s">
        <v>2043</v>
      </c>
      <c r="D1171" s="124">
        <v>44970</v>
      </c>
      <c r="E1171" s="101"/>
      <c r="F1171" s="101"/>
      <c r="G1171" s="101"/>
      <c r="H1171" s="101"/>
      <c r="I1171" s="84" t="s">
        <v>1168</v>
      </c>
      <c r="J1171" s="84" t="s">
        <v>1169</v>
      </c>
      <c r="K1171" s="127">
        <v>36</v>
      </c>
      <c r="L1171" s="127">
        <v>36</v>
      </c>
      <c r="M1171" s="127">
        <v>22</v>
      </c>
      <c r="N1171" s="127">
        <v>14</v>
      </c>
      <c r="O1171" s="127">
        <v>8</v>
      </c>
      <c r="P1171" s="128">
        <v>612.55999999999995</v>
      </c>
      <c r="Q1171" s="128">
        <v>612.55999999999995</v>
      </c>
      <c r="R1171" s="129"/>
      <c r="S1171" s="151"/>
    </row>
    <row r="1172" spans="1:19" ht="45.75" hidden="1" customHeight="1" x14ac:dyDescent="0.25">
      <c r="A1172" s="121">
        <v>13</v>
      </c>
      <c r="B1172" s="122" t="s">
        <v>1472</v>
      </c>
      <c r="C1172" s="123" t="s">
        <v>2044</v>
      </c>
      <c r="D1172" s="124">
        <v>45197</v>
      </c>
      <c r="E1172" s="101"/>
      <c r="F1172" s="101"/>
      <c r="G1172" s="101"/>
      <c r="H1172" s="101"/>
      <c r="I1172" s="84" t="s">
        <v>1168</v>
      </c>
      <c r="J1172" s="84" t="s">
        <v>1169</v>
      </c>
      <c r="K1172" s="127">
        <v>18</v>
      </c>
      <c r="L1172" s="127">
        <v>18</v>
      </c>
      <c r="M1172" s="127">
        <v>8</v>
      </c>
      <c r="N1172" s="127">
        <v>6</v>
      </c>
      <c r="O1172" s="127">
        <v>2</v>
      </c>
      <c r="P1172" s="128">
        <v>268.2</v>
      </c>
      <c r="Q1172" s="128">
        <v>268.2</v>
      </c>
      <c r="R1172" s="129"/>
      <c r="S1172" s="151"/>
    </row>
    <row r="1173" spans="1:19" ht="45.75" hidden="1" customHeight="1" x14ac:dyDescent="0.25">
      <c r="A1173" s="121">
        <v>14</v>
      </c>
      <c r="B1173" s="122" t="s">
        <v>1473</v>
      </c>
      <c r="C1173" s="123" t="s">
        <v>2045</v>
      </c>
      <c r="D1173" s="124">
        <v>44700</v>
      </c>
      <c r="E1173" s="101"/>
      <c r="F1173" s="101"/>
      <c r="G1173" s="101"/>
      <c r="H1173" s="101"/>
      <c r="I1173" s="84" t="s">
        <v>1168</v>
      </c>
      <c r="J1173" s="84" t="s">
        <v>1169</v>
      </c>
      <c r="K1173" s="127">
        <v>1</v>
      </c>
      <c r="L1173" s="127">
        <v>1</v>
      </c>
      <c r="M1173" s="127">
        <v>5</v>
      </c>
      <c r="N1173" s="127">
        <v>1</v>
      </c>
      <c r="O1173" s="127">
        <v>4</v>
      </c>
      <c r="P1173" s="128">
        <v>48.2</v>
      </c>
      <c r="Q1173" s="128">
        <v>48.2</v>
      </c>
      <c r="R1173" s="129"/>
      <c r="S1173" s="151"/>
    </row>
    <row r="1174" spans="1:19" ht="45.75" hidden="1" customHeight="1" x14ac:dyDescent="0.25">
      <c r="A1174" s="121">
        <v>15</v>
      </c>
      <c r="B1174" s="122" t="s">
        <v>1474</v>
      </c>
      <c r="C1174" s="123" t="s">
        <v>2046</v>
      </c>
      <c r="D1174" s="124">
        <v>45133</v>
      </c>
      <c r="E1174" s="101"/>
      <c r="F1174" s="101"/>
      <c r="G1174" s="101"/>
      <c r="H1174" s="101"/>
      <c r="I1174" s="84" t="s">
        <v>1168</v>
      </c>
      <c r="J1174" s="84" t="s">
        <v>1169</v>
      </c>
      <c r="K1174" s="127">
        <v>137</v>
      </c>
      <c r="L1174" s="127">
        <v>137</v>
      </c>
      <c r="M1174" s="127">
        <v>53</v>
      </c>
      <c r="N1174" s="127">
        <v>31</v>
      </c>
      <c r="O1174" s="127">
        <v>22</v>
      </c>
      <c r="P1174" s="128">
        <v>2306.6999999999998</v>
      </c>
      <c r="Q1174" s="128">
        <v>2306.6999999999998</v>
      </c>
      <c r="R1174" s="129"/>
      <c r="S1174" s="151"/>
    </row>
    <row r="1175" spans="1:19" s="116" customFormat="1" ht="20.25" hidden="1" x14ac:dyDescent="0.25">
      <c r="A1175" s="205" t="s">
        <v>1822</v>
      </c>
      <c r="B1175" s="206"/>
      <c r="C1175" s="144"/>
      <c r="D1175" s="144"/>
      <c r="E1175" s="101"/>
      <c r="F1175" s="101"/>
      <c r="G1175" s="101"/>
      <c r="H1175" s="101"/>
      <c r="I1175" s="143"/>
      <c r="J1175" s="143"/>
      <c r="K1175" s="115">
        <f>SUM(K1176:K1203)</f>
        <v>708</v>
      </c>
      <c r="L1175" s="115">
        <f>SUM(L1176:L1203)</f>
        <v>708</v>
      </c>
      <c r="M1175" s="115">
        <v>536</v>
      </c>
      <c r="N1175" s="115">
        <v>378</v>
      </c>
      <c r="O1175" s="115">
        <v>158</v>
      </c>
      <c r="P1175" s="110">
        <f>SUM(P1176:P1203)</f>
        <v>12182.58</v>
      </c>
      <c r="Q1175" s="110">
        <f>SUM(Q1176:Q1203)</f>
        <v>12182.58</v>
      </c>
      <c r="R1175" s="129"/>
      <c r="S1175" s="151"/>
    </row>
    <row r="1176" spans="1:19" ht="43.5" hidden="1" customHeight="1" x14ac:dyDescent="0.25">
      <c r="A1176" s="121">
        <v>1</v>
      </c>
      <c r="B1176" s="122" t="s">
        <v>1475</v>
      </c>
      <c r="C1176" s="123" t="s">
        <v>2047</v>
      </c>
      <c r="D1176" s="124">
        <v>44950</v>
      </c>
      <c r="E1176" s="101"/>
      <c r="F1176" s="101"/>
      <c r="G1176" s="101"/>
      <c r="H1176" s="101"/>
      <c r="I1176" s="84" t="s">
        <v>1168</v>
      </c>
      <c r="J1176" s="84" t="s">
        <v>1169</v>
      </c>
      <c r="K1176" s="127">
        <v>14</v>
      </c>
      <c r="L1176" s="127">
        <v>14</v>
      </c>
      <c r="M1176" s="127">
        <v>8</v>
      </c>
      <c r="N1176" s="127">
        <v>3</v>
      </c>
      <c r="O1176" s="127">
        <v>5</v>
      </c>
      <c r="P1176" s="128">
        <v>311.56</v>
      </c>
      <c r="Q1176" s="128">
        <v>311.56</v>
      </c>
      <c r="R1176" s="129"/>
      <c r="S1176" s="151"/>
    </row>
    <row r="1177" spans="1:19" ht="43.5" hidden="1" customHeight="1" x14ac:dyDescent="0.25">
      <c r="A1177" s="121">
        <v>2</v>
      </c>
      <c r="B1177" s="122" t="s">
        <v>1476</v>
      </c>
      <c r="C1177" s="123" t="s">
        <v>2048</v>
      </c>
      <c r="D1177" s="124">
        <v>44631</v>
      </c>
      <c r="E1177" s="101"/>
      <c r="F1177" s="101"/>
      <c r="G1177" s="101"/>
      <c r="H1177" s="101"/>
      <c r="I1177" s="84" t="s">
        <v>1168</v>
      </c>
      <c r="J1177" s="84" t="s">
        <v>1169</v>
      </c>
      <c r="K1177" s="127">
        <v>17</v>
      </c>
      <c r="L1177" s="127">
        <v>17</v>
      </c>
      <c r="M1177" s="127">
        <v>11</v>
      </c>
      <c r="N1177" s="127">
        <v>4</v>
      </c>
      <c r="O1177" s="127">
        <v>7</v>
      </c>
      <c r="P1177" s="128">
        <v>369.45</v>
      </c>
      <c r="Q1177" s="128">
        <v>369.45</v>
      </c>
      <c r="R1177" s="129"/>
      <c r="S1177" s="151"/>
    </row>
    <row r="1178" spans="1:19" ht="43.5" hidden="1" customHeight="1" x14ac:dyDescent="0.25">
      <c r="A1178" s="121">
        <v>3</v>
      </c>
      <c r="B1178" s="122" t="s">
        <v>1477</v>
      </c>
      <c r="C1178" s="123" t="s">
        <v>2049</v>
      </c>
      <c r="D1178" s="124">
        <v>45148</v>
      </c>
      <c r="E1178" s="101"/>
      <c r="F1178" s="101"/>
      <c r="G1178" s="101"/>
      <c r="H1178" s="101"/>
      <c r="I1178" s="84" t="s">
        <v>1168</v>
      </c>
      <c r="J1178" s="84" t="s">
        <v>1169</v>
      </c>
      <c r="K1178" s="127">
        <v>35</v>
      </c>
      <c r="L1178" s="127">
        <v>35</v>
      </c>
      <c r="M1178" s="127">
        <v>14</v>
      </c>
      <c r="N1178" s="127">
        <v>13</v>
      </c>
      <c r="O1178" s="127">
        <v>1</v>
      </c>
      <c r="P1178" s="128">
        <v>597</v>
      </c>
      <c r="Q1178" s="128">
        <v>597</v>
      </c>
      <c r="R1178" s="129"/>
      <c r="S1178" s="151"/>
    </row>
    <row r="1179" spans="1:19" ht="43.5" hidden="1" customHeight="1" x14ac:dyDescent="0.25">
      <c r="A1179" s="121">
        <v>4</v>
      </c>
      <c r="B1179" s="122" t="s">
        <v>1478</v>
      </c>
      <c r="C1179" s="123" t="s">
        <v>2050</v>
      </c>
      <c r="D1179" s="124">
        <v>45148</v>
      </c>
      <c r="E1179" s="101"/>
      <c r="F1179" s="101"/>
      <c r="G1179" s="101"/>
      <c r="H1179" s="101"/>
      <c r="I1179" s="84" t="s">
        <v>1168</v>
      </c>
      <c r="J1179" s="84" t="s">
        <v>1169</v>
      </c>
      <c r="K1179" s="127">
        <v>29</v>
      </c>
      <c r="L1179" s="127">
        <v>29</v>
      </c>
      <c r="M1179" s="127">
        <v>13</v>
      </c>
      <c r="N1179" s="127">
        <v>13</v>
      </c>
      <c r="O1179" s="127">
        <v>0</v>
      </c>
      <c r="P1179" s="128">
        <v>604.5</v>
      </c>
      <c r="Q1179" s="128">
        <v>604.5</v>
      </c>
      <c r="R1179" s="129"/>
      <c r="S1179" s="151"/>
    </row>
    <row r="1180" spans="1:19" ht="43.5" hidden="1" customHeight="1" x14ac:dyDescent="0.25">
      <c r="A1180" s="121">
        <v>5</v>
      </c>
      <c r="B1180" s="122" t="s">
        <v>1479</v>
      </c>
      <c r="C1180" s="123" t="s">
        <v>2051</v>
      </c>
      <c r="D1180" s="124">
        <v>45148</v>
      </c>
      <c r="E1180" s="101"/>
      <c r="F1180" s="101"/>
      <c r="G1180" s="101"/>
      <c r="H1180" s="101"/>
      <c r="I1180" s="84" t="s">
        <v>1168</v>
      </c>
      <c r="J1180" s="84" t="s">
        <v>1169</v>
      </c>
      <c r="K1180" s="127">
        <v>33</v>
      </c>
      <c r="L1180" s="127">
        <v>33</v>
      </c>
      <c r="M1180" s="127">
        <v>14</v>
      </c>
      <c r="N1180" s="127">
        <v>12</v>
      </c>
      <c r="O1180" s="127">
        <v>2</v>
      </c>
      <c r="P1180" s="128">
        <v>582.20000000000005</v>
      </c>
      <c r="Q1180" s="128">
        <v>582.20000000000005</v>
      </c>
      <c r="R1180" s="129"/>
      <c r="S1180" s="151"/>
    </row>
    <row r="1181" spans="1:19" ht="43.5" hidden="1" customHeight="1" x14ac:dyDescent="0.25">
      <c r="A1181" s="121">
        <v>6</v>
      </c>
      <c r="B1181" s="122" t="s">
        <v>1480</v>
      </c>
      <c r="C1181" s="123" t="s">
        <v>2052</v>
      </c>
      <c r="D1181" s="124">
        <v>45148</v>
      </c>
      <c r="E1181" s="101"/>
      <c r="F1181" s="101"/>
      <c r="G1181" s="101"/>
      <c r="H1181" s="101"/>
      <c r="I1181" s="84" t="s">
        <v>1168</v>
      </c>
      <c r="J1181" s="84" t="s">
        <v>1169</v>
      </c>
      <c r="K1181" s="127">
        <v>32</v>
      </c>
      <c r="L1181" s="127">
        <v>32</v>
      </c>
      <c r="M1181" s="127">
        <v>15</v>
      </c>
      <c r="N1181" s="127">
        <v>13</v>
      </c>
      <c r="O1181" s="127">
        <v>2</v>
      </c>
      <c r="P1181" s="128">
        <v>529.1</v>
      </c>
      <c r="Q1181" s="128">
        <v>529.1</v>
      </c>
      <c r="R1181" s="129"/>
      <c r="S1181" s="151"/>
    </row>
    <row r="1182" spans="1:19" ht="43.5" hidden="1" customHeight="1" x14ac:dyDescent="0.25">
      <c r="A1182" s="121">
        <v>7</v>
      </c>
      <c r="B1182" s="122" t="s">
        <v>1481</v>
      </c>
      <c r="C1182" s="123" t="s">
        <v>2053</v>
      </c>
      <c r="D1182" s="124">
        <v>45148</v>
      </c>
      <c r="E1182" s="101"/>
      <c r="F1182" s="101"/>
      <c r="G1182" s="101"/>
      <c r="H1182" s="101"/>
      <c r="I1182" s="84" t="s">
        <v>1168</v>
      </c>
      <c r="J1182" s="84" t="s">
        <v>1169</v>
      </c>
      <c r="K1182" s="127">
        <v>34</v>
      </c>
      <c r="L1182" s="127">
        <v>34</v>
      </c>
      <c r="M1182" s="127">
        <v>16</v>
      </c>
      <c r="N1182" s="127">
        <v>12</v>
      </c>
      <c r="O1182" s="127">
        <v>4</v>
      </c>
      <c r="P1182" s="128">
        <v>586.4</v>
      </c>
      <c r="Q1182" s="128">
        <v>586.4</v>
      </c>
      <c r="R1182" s="129"/>
      <c r="S1182" s="151"/>
    </row>
    <row r="1183" spans="1:19" ht="43.5" hidden="1" customHeight="1" x14ac:dyDescent="0.25">
      <c r="A1183" s="121">
        <v>8</v>
      </c>
      <c r="B1183" s="122" t="s">
        <v>1482</v>
      </c>
      <c r="C1183" s="123" t="s">
        <v>2054</v>
      </c>
      <c r="D1183" s="124">
        <v>45148</v>
      </c>
      <c r="E1183" s="101"/>
      <c r="F1183" s="101"/>
      <c r="G1183" s="101"/>
      <c r="H1183" s="101"/>
      <c r="I1183" s="84" t="s">
        <v>1168</v>
      </c>
      <c r="J1183" s="84" t="s">
        <v>1169</v>
      </c>
      <c r="K1183" s="127">
        <v>32</v>
      </c>
      <c r="L1183" s="127">
        <v>32</v>
      </c>
      <c r="M1183" s="127">
        <v>11</v>
      </c>
      <c r="N1183" s="127">
        <v>10</v>
      </c>
      <c r="O1183" s="127">
        <v>1</v>
      </c>
      <c r="P1183" s="128">
        <v>529.9</v>
      </c>
      <c r="Q1183" s="128">
        <v>529.9</v>
      </c>
      <c r="R1183" s="129"/>
      <c r="S1183" s="151"/>
    </row>
    <row r="1184" spans="1:19" ht="43.5" hidden="1" customHeight="1" x14ac:dyDescent="0.25">
      <c r="A1184" s="121">
        <v>9</v>
      </c>
      <c r="B1184" s="122" t="s">
        <v>1483</v>
      </c>
      <c r="C1184" s="123" t="s">
        <v>2055</v>
      </c>
      <c r="D1184" s="124">
        <v>45148</v>
      </c>
      <c r="E1184" s="101"/>
      <c r="F1184" s="101"/>
      <c r="G1184" s="101"/>
      <c r="H1184" s="101"/>
      <c r="I1184" s="84" t="s">
        <v>1168</v>
      </c>
      <c r="J1184" s="84" t="s">
        <v>1169</v>
      </c>
      <c r="K1184" s="127">
        <v>39</v>
      </c>
      <c r="L1184" s="127">
        <v>39</v>
      </c>
      <c r="M1184" s="127">
        <v>20</v>
      </c>
      <c r="N1184" s="127">
        <v>17</v>
      </c>
      <c r="O1184" s="127">
        <v>3</v>
      </c>
      <c r="P1184" s="128">
        <v>595.48</v>
      </c>
      <c r="Q1184" s="128">
        <v>595.48</v>
      </c>
      <c r="R1184" s="129"/>
      <c r="S1184" s="151"/>
    </row>
    <row r="1185" spans="1:19" ht="43.5" hidden="1" customHeight="1" x14ac:dyDescent="0.25">
      <c r="A1185" s="121">
        <v>10</v>
      </c>
      <c r="B1185" s="122" t="s">
        <v>1484</v>
      </c>
      <c r="C1185" s="123" t="s">
        <v>2056</v>
      </c>
      <c r="D1185" s="124">
        <v>44631</v>
      </c>
      <c r="E1185" s="101"/>
      <c r="F1185" s="101"/>
      <c r="G1185" s="101"/>
      <c r="H1185" s="101"/>
      <c r="I1185" s="84" t="s">
        <v>1168</v>
      </c>
      <c r="J1185" s="84" t="s">
        <v>1169</v>
      </c>
      <c r="K1185" s="127">
        <v>2</v>
      </c>
      <c r="L1185" s="127">
        <v>2</v>
      </c>
      <c r="M1185" s="127">
        <v>7</v>
      </c>
      <c r="N1185" s="127">
        <v>3</v>
      </c>
      <c r="O1185" s="127">
        <v>4</v>
      </c>
      <c r="P1185" s="128">
        <v>18.79</v>
      </c>
      <c r="Q1185" s="128">
        <v>18.79</v>
      </c>
      <c r="R1185" s="129"/>
      <c r="S1185" s="151"/>
    </row>
    <row r="1186" spans="1:19" ht="43.5" hidden="1" customHeight="1" x14ac:dyDescent="0.25">
      <c r="A1186" s="121">
        <v>11</v>
      </c>
      <c r="B1186" s="122" t="s">
        <v>1485</v>
      </c>
      <c r="C1186" s="123" t="s">
        <v>2057</v>
      </c>
      <c r="D1186" s="124">
        <v>45063</v>
      </c>
      <c r="E1186" s="101"/>
      <c r="F1186" s="101"/>
      <c r="G1186" s="101"/>
      <c r="H1186" s="101"/>
      <c r="I1186" s="84" t="s">
        <v>1168</v>
      </c>
      <c r="J1186" s="84" t="s">
        <v>1169</v>
      </c>
      <c r="K1186" s="127">
        <v>6</v>
      </c>
      <c r="L1186" s="127">
        <v>6</v>
      </c>
      <c r="M1186" s="127">
        <v>3</v>
      </c>
      <c r="N1186" s="127">
        <v>3</v>
      </c>
      <c r="O1186" s="127">
        <v>0</v>
      </c>
      <c r="P1186" s="128">
        <v>154.80000000000001</v>
      </c>
      <c r="Q1186" s="128">
        <v>154.80000000000001</v>
      </c>
      <c r="R1186" s="129"/>
      <c r="S1186" s="151"/>
    </row>
    <row r="1187" spans="1:19" ht="43.5" hidden="1" customHeight="1" x14ac:dyDescent="0.25">
      <c r="A1187" s="121">
        <v>12</v>
      </c>
      <c r="B1187" s="122" t="s">
        <v>1486</v>
      </c>
      <c r="C1187" s="123" t="s">
        <v>2058</v>
      </c>
      <c r="D1187" s="124">
        <v>44631</v>
      </c>
      <c r="E1187" s="101"/>
      <c r="F1187" s="101"/>
      <c r="G1187" s="101"/>
      <c r="H1187" s="101"/>
      <c r="I1187" s="84" t="s">
        <v>1168</v>
      </c>
      <c r="J1187" s="84" t="s">
        <v>1169</v>
      </c>
      <c r="K1187" s="127">
        <v>25</v>
      </c>
      <c r="L1187" s="127">
        <v>25</v>
      </c>
      <c r="M1187" s="127">
        <v>11</v>
      </c>
      <c r="N1187" s="127">
        <v>5</v>
      </c>
      <c r="O1187" s="127">
        <v>6</v>
      </c>
      <c r="P1187" s="128">
        <v>360.2</v>
      </c>
      <c r="Q1187" s="128">
        <v>360.2</v>
      </c>
      <c r="R1187" s="129"/>
      <c r="S1187" s="151"/>
    </row>
    <row r="1188" spans="1:19" ht="43.5" hidden="1" customHeight="1" x14ac:dyDescent="0.25">
      <c r="A1188" s="121">
        <v>13</v>
      </c>
      <c r="B1188" s="122" t="s">
        <v>1487</v>
      </c>
      <c r="C1188" s="123" t="s">
        <v>2059</v>
      </c>
      <c r="D1188" s="124">
        <v>44631</v>
      </c>
      <c r="E1188" s="101"/>
      <c r="F1188" s="101"/>
      <c r="G1188" s="101"/>
      <c r="H1188" s="101"/>
      <c r="I1188" s="84" t="s">
        <v>1168</v>
      </c>
      <c r="J1188" s="84" t="s">
        <v>1169</v>
      </c>
      <c r="K1188" s="127">
        <v>21</v>
      </c>
      <c r="L1188" s="127">
        <v>21</v>
      </c>
      <c r="M1188" s="127">
        <v>7</v>
      </c>
      <c r="N1188" s="127">
        <v>5</v>
      </c>
      <c r="O1188" s="127">
        <v>2</v>
      </c>
      <c r="P1188" s="128">
        <v>376.5</v>
      </c>
      <c r="Q1188" s="128">
        <v>376.5</v>
      </c>
      <c r="R1188" s="129"/>
      <c r="S1188" s="151"/>
    </row>
    <row r="1189" spans="1:19" ht="43.5" hidden="1" customHeight="1" x14ac:dyDescent="0.25">
      <c r="A1189" s="121">
        <v>14</v>
      </c>
      <c r="B1189" s="122" t="s">
        <v>1488</v>
      </c>
      <c r="C1189" s="123" t="s">
        <v>2060</v>
      </c>
      <c r="D1189" s="124">
        <v>44949</v>
      </c>
      <c r="E1189" s="101"/>
      <c r="F1189" s="101"/>
      <c r="G1189" s="101"/>
      <c r="H1189" s="101"/>
      <c r="I1189" s="84" t="s">
        <v>1168</v>
      </c>
      <c r="J1189" s="84" t="s">
        <v>1169</v>
      </c>
      <c r="K1189" s="127">
        <v>26</v>
      </c>
      <c r="L1189" s="127">
        <v>26</v>
      </c>
      <c r="M1189" s="127">
        <v>12</v>
      </c>
      <c r="N1189" s="127">
        <v>9</v>
      </c>
      <c r="O1189" s="127">
        <v>3</v>
      </c>
      <c r="P1189" s="128">
        <v>456.63</v>
      </c>
      <c r="Q1189" s="128">
        <v>456.63</v>
      </c>
      <c r="R1189" s="129"/>
      <c r="S1189" s="151"/>
    </row>
    <row r="1190" spans="1:19" ht="43.5" hidden="1" customHeight="1" x14ac:dyDescent="0.25">
      <c r="A1190" s="121">
        <v>15</v>
      </c>
      <c r="B1190" s="122" t="s">
        <v>1489</v>
      </c>
      <c r="C1190" s="123" t="s">
        <v>2061</v>
      </c>
      <c r="D1190" s="124">
        <v>45181</v>
      </c>
      <c r="E1190" s="101"/>
      <c r="F1190" s="101"/>
      <c r="G1190" s="101"/>
      <c r="H1190" s="101"/>
      <c r="I1190" s="84" t="s">
        <v>1168</v>
      </c>
      <c r="J1190" s="84" t="s">
        <v>1169</v>
      </c>
      <c r="K1190" s="127">
        <v>15</v>
      </c>
      <c r="L1190" s="127">
        <v>15</v>
      </c>
      <c r="M1190" s="127">
        <v>6</v>
      </c>
      <c r="N1190" s="127">
        <v>2</v>
      </c>
      <c r="O1190" s="127">
        <v>4</v>
      </c>
      <c r="P1190" s="128">
        <v>64.2</v>
      </c>
      <c r="Q1190" s="128">
        <v>64.2</v>
      </c>
      <c r="R1190" s="129"/>
      <c r="S1190" s="151"/>
    </row>
    <row r="1191" spans="1:19" ht="43.5" hidden="1" customHeight="1" x14ac:dyDescent="0.25">
      <c r="A1191" s="121">
        <v>16</v>
      </c>
      <c r="B1191" s="122" t="s">
        <v>1490</v>
      </c>
      <c r="C1191" s="123" t="s">
        <v>2062</v>
      </c>
      <c r="D1191" s="124">
        <v>44796</v>
      </c>
      <c r="E1191" s="101"/>
      <c r="F1191" s="101"/>
      <c r="G1191" s="101"/>
      <c r="H1191" s="101"/>
      <c r="I1191" s="84" t="s">
        <v>1168</v>
      </c>
      <c r="J1191" s="84" t="s">
        <v>1169</v>
      </c>
      <c r="K1191" s="127">
        <v>69</v>
      </c>
      <c r="L1191" s="127">
        <v>69</v>
      </c>
      <c r="M1191" s="127">
        <v>33</v>
      </c>
      <c r="N1191" s="127">
        <v>28</v>
      </c>
      <c r="O1191" s="127">
        <v>5</v>
      </c>
      <c r="P1191" s="128">
        <v>1526.34</v>
      </c>
      <c r="Q1191" s="128">
        <v>1526.34</v>
      </c>
      <c r="R1191" s="129"/>
      <c r="S1191" s="151"/>
    </row>
    <row r="1192" spans="1:19" ht="43.5" hidden="1" customHeight="1" x14ac:dyDescent="0.25">
      <c r="A1192" s="121">
        <v>17</v>
      </c>
      <c r="B1192" s="122" t="s">
        <v>1491</v>
      </c>
      <c r="C1192" s="123" t="s">
        <v>2063</v>
      </c>
      <c r="D1192" s="124">
        <v>44949</v>
      </c>
      <c r="E1192" s="101"/>
      <c r="F1192" s="101"/>
      <c r="G1192" s="101"/>
      <c r="H1192" s="101"/>
      <c r="I1192" s="84" t="s">
        <v>1168</v>
      </c>
      <c r="J1192" s="84" t="s">
        <v>1169</v>
      </c>
      <c r="K1192" s="127">
        <v>31</v>
      </c>
      <c r="L1192" s="127">
        <v>31</v>
      </c>
      <c r="M1192" s="127">
        <v>11</v>
      </c>
      <c r="N1192" s="127">
        <v>7</v>
      </c>
      <c r="O1192" s="127">
        <v>4</v>
      </c>
      <c r="P1192" s="128">
        <v>573.19000000000005</v>
      </c>
      <c r="Q1192" s="128">
        <v>573.19000000000005</v>
      </c>
      <c r="R1192" s="129"/>
      <c r="S1192" s="151"/>
    </row>
    <row r="1193" spans="1:19" ht="43.5" hidden="1" customHeight="1" x14ac:dyDescent="0.25">
      <c r="A1193" s="121">
        <v>18</v>
      </c>
      <c r="B1193" s="122" t="s">
        <v>1492</v>
      </c>
      <c r="C1193" s="123" t="s">
        <v>2064</v>
      </c>
      <c r="D1193" s="124">
        <v>45181</v>
      </c>
      <c r="E1193" s="101"/>
      <c r="F1193" s="101"/>
      <c r="G1193" s="101"/>
      <c r="H1193" s="101"/>
      <c r="I1193" s="84" t="s">
        <v>1168</v>
      </c>
      <c r="J1193" s="84" t="s">
        <v>1169</v>
      </c>
      <c r="K1193" s="127">
        <v>10</v>
      </c>
      <c r="L1193" s="127">
        <v>10</v>
      </c>
      <c r="M1193" s="127">
        <v>5</v>
      </c>
      <c r="N1193" s="127">
        <v>2</v>
      </c>
      <c r="O1193" s="127">
        <v>3</v>
      </c>
      <c r="P1193" s="128">
        <v>123.5</v>
      </c>
      <c r="Q1193" s="128">
        <v>123.5</v>
      </c>
      <c r="R1193" s="129"/>
      <c r="S1193" s="151"/>
    </row>
    <row r="1194" spans="1:19" ht="43.5" hidden="1" customHeight="1" x14ac:dyDescent="0.25">
      <c r="A1194" s="121">
        <v>19</v>
      </c>
      <c r="B1194" s="122" t="s">
        <v>1493</v>
      </c>
      <c r="C1194" s="123" t="s">
        <v>2065</v>
      </c>
      <c r="D1194" s="124">
        <v>45181</v>
      </c>
      <c r="E1194" s="101"/>
      <c r="F1194" s="101"/>
      <c r="G1194" s="101"/>
      <c r="H1194" s="101"/>
      <c r="I1194" s="84" t="s">
        <v>1168</v>
      </c>
      <c r="J1194" s="84" t="s">
        <v>1169</v>
      </c>
      <c r="K1194" s="127">
        <v>10</v>
      </c>
      <c r="L1194" s="127">
        <v>10</v>
      </c>
      <c r="M1194" s="127">
        <v>6</v>
      </c>
      <c r="N1194" s="127">
        <v>5</v>
      </c>
      <c r="O1194" s="127">
        <v>1</v>
      </c>
      <c r="P1194" s="128">
        <v>216.3</v>
      </c>
      <c r="Q1194" s="128">
        <v>216.3</v>
      </c>
      <c r="R1194" s="129"/>
      <c r="S1194" s="151"/>
    </row>
    <row r="1195" spans="1:19" ht="43.5" hidden="1" customHeight="1" x14ac:dyDescent="0.25">
      <c r="A1195" s="121">
        <v>20</v>
      </c>
      <c r="B1195" s="122" t="s">
        <v>1494</v>
      </c>
      <c r="C1195" s="123" t="s">
        <v>2066</v>
      </c>
      <c r="D1195" s="124">
        <v>45181</v>
      </c>
      <c r="E1195" s="101"/>
      <c r="F1195" s="101"/>
      <c r="G1195" s="101"/>
      <c r="H1195" s="101"/>
      <c r="I1195" s="84" t="s">
        <v>1168</v>
      </c>
      <c r="J1195" s="84" t="s">
        <v>1169</v>
      </c>
      <c r="K1195" s="127">
        <v>13</v>
      </c>
      <c r="L1195" s="127">
        <v>13</v>
      </c>
      <c r="M1195" s="127">
        <v>5</v>
      </c>
      <c r="N1195" s="127">
        <v>3</v>
      </c>
      <c r="O1195" s="127">
        <v>2</v>
      </c>
      <c r="P1195" s="128">
        <v>202.6</v>
      </c>
      <c r="Q1195" s="128">
        <v>202.6</v>
      </c>
      <c r="R1195" s="129"/>
      <c r="S1195" s="151"/>
    </row>
    <row r="1196" spans="1:19" ht="43.5" hidden="1" customHeight="1" x14ac:dyDescent="0.25">
      <c r="A1196" s="121">
        <v>21</v>
      </c>
      <c r="B1196" s="122" t="s">
        <v>1495</v>
      </c>
      <c r="C1196" s="123" t="s">
        <v>2014</v>
      </c>
      <c r="D1196" s="124">
        <v>44949</v>
      </c>
      <c r="E1196" s="101"/>
      <c r="F1196" s="101"/>
      <c r="G1196" s="101"/>
      <c r="H1196" s="101"/>
      <c r="I1196" s="84" t="s">
        <v>1168</v>
      </c>
      <c r="J1196" s="84" t="s">
        <v>1169</v>
      </c>
      <c r="K1196" s="127">
        <v>63</v>
      </c>
      <c r="L1196" s="127">
        <v>63</v>
      </c>
      <c r="M1196" s="127">
        <v>26</v>
      </c>
      <c r="N1196" s="127">
        <v>5</v>
      </c>
      <c r="O1196" s="127">
        <v>21</v>
      </c>
      <c r="P1196" s="128">
        <v>696.67</v>
      </c>
      <c r="Q1196" s="128">
        <v>696.67</v>
      </c>
      <c r="R1196" s="129"/>
      <c r="S1196" s="151"/>
    </row>
    <row r="1197" spans="1:19" ht="43.5" hidden="1" customHeight="1" x14ac:dyDescent="0.25">
      <c r="A1197" s="121">
        <v>22</v>
      </c>
      <c r="B1197" s="122" t="s">
        <v>1496</v>
      </c>
      <c r="C1197" s="123" t="s">
        <v>2067</v>
      </c>
      <c r="D1197" s="124">
        <v>44631</v>
      </c>
      <c r="E1197" s="101"/>
      <c r="F1197" s="101"/>
      <c r="G1197" s="101"/>
      <c r="H1197" s="101"/>
      <c r="I1197" s="84" t="s">
        <v>1168</v>
      </c>
      <c r="J1197" s="84" t="s">
        <v>1169</v>
      </c>
      <c r="K1197" s="127">
        <v>5</v>
      </c>
      <c r="L1197" s="127">
        <v>5</v>
      </c>
      <c r="M1197" s="127">
        <v>10</v>
      </c>
      <c r="N1197" s="127">
        <v>1</v>
      </c>
      <c r="O1197" s="127">
        <v>9</v>
      </c>
      <c r="P1197" s="128">
        <v>24.94</v>
      </c>
      <c r="Q1197" s="128">
        <v>24.94</v>
      </c>
      <c r="R1197" s="129"/>
      <c r="S1197" s="151"/>
    </row>
    <row r="1198" spans="1:19" ht="43.5" hidden="1" customHeight="1" x14ac:dyDescent="0.25">
      <c r="A1198" s="121">
        <v>23</v>
      </c>
      <c r="B1198" s="122" t="s">
        <v>1497</v>
      </c>
      <c r="C1198" s="123" t="s">
        <v>2068</v>
      </c>
      <c r="D1198" s="124">
        <v>44631</v>
      </c>
      <c r="E1198" s="101"/>
      <c r="F1198" s="101"/>
      <c r="G1198" s="101"/>
      <c r="H1198" s="101"/>
      <c r="I1198" s="84" t="s">
        <v>1168</v>
      </c>
      <c r="J1198" s="84" t="s">
        <v>1169</v>
      </c>
      <c r="K1198" s="127">
        <v>35</v>
      </c>
      <c r="L1198" s="127">
        <v>35</v>
      </c>
      <c r="M1198" s="127">
        <v>17</v>
      </c>
      <c r="N1198" s="127">
        <v>8</v>
      </c>
      <c r="O1198" s="127">
        <v>9</v>
      </c>
      <c r="P1198" s="128">
        <v>617.20000000000005</v>
      </c>
      <c r="Q1198" s="128">
        <v>617.20000000000005</v>
      </c>
      <c r="R1198" s="129"/>
      <c r="S1198" s="151"/>
    </row>
    <row r="1199" spans="1:19" ht="43.5" hidden="1" customHeight="1" x14ac:dyDescent="0.25">
      <c r="A1199" s="121">
        <v>24</v>
      </c>
      <c r="B1199" s="122" t="s">
        <v>1498</v>
      </c>
      <c r="C1199" s="123" t="s">
        <v>2069</v>
      </c>
      <c r="D1199" s="124">
        <v>44880</v>
      </c>
      <c r="E1199" s="101"/>
      <c r="F1199" s="101"/>
      <c r="G1199" s="101"/>
      <c r="H1199" s="101"/>
      <c r="I1199" s="84" t="s">
        <v>1168</v>
      </c>
      <c r="J1199" s="84" t="s">
        <v>1169</v>
      </c>
      <c r="K1199" s="127">
        <v>11</v>
      </c>
      <c r="L1199" s="127">
        <v>11</v>
      </c>
      <c r="M1199" s="127">
        <v>15</v>
      </c>
      <c r="N1199" s="127">
        <v>4</v>
      </c>
      <c r="O1199" s="127">
        <v>11</v>
      </c>
      <c r="P1199" s="128">
        <v>173.8</v>
      </c>
      <c r="Q1199" s="128">
        <v>173.8</v>
      </c>
      <c r="R1199" s="129"/>
      <c r="S1199" s="151"/>
    </row>
    <row r="1200" spans="1:19" ht="43.5" hidden="1" customHeight="1" x14ac:dyDescent="0.25">
      <c r="A1200" s="121">
        <v>25</v>
      </c>
      <c r="B1200" s="122" t="s">
        <v>1499</v>
      </c>
      <c r="C1200" s="123" t="s">
        <v>2070</v>
      </c>
      <c r="D1200" s="124">
        <v>44631</v>
      </c>
      <c r="E1200" s="101"/>
      <c r="F1200" s="101"/>
      <c r="G1200" s="101"/>
      <c r="H1200" s="101"/>
      <c r="I1200" s="84" t="s">
        <v>1168</v>
      </c>
      <c r="J1200" s="84" t="s">
        <v>1169</v>
      </c>
      <c r="K1200" s="127">
        <v>13</v>
      </c>
      <c r="L1200" s="127">
        <v>13</v>
      </c>
      <c r="M1200" s="127">
        <v>5</v>
      </c>
      <c r="N1200" s="127">
        <v>2</v>
      </c>
      <c r="O1200" s="127">
        <v>3</v>
      </c>
      <c r="P1200" s="128">
        <v>191.1</v>
      </c>
      <c r="Q1200" s="128">
        <v>191.1</v>
      </c>
      <c r="R1200" s="129"/>
      <c r="S1200" s="151"/>
    </row>
    <row r="1201" spans="1:19" ht="43.5" hidden="1" customHeight="1" x14ac:dyDescent="0.25">
      <c r="A1201" s="121">
        <v>26</v>
      </c>
      <c r="B1201" s="122" t="s">
        <v>1886</v>
      </c>
      <c r="C1201" s="123" t="s">
        <v>2071</v>
      </c>
      <c r="D1201" s="124">
        <v>45376</v>
      </c>
      <c r="E1201" s="101"/>
      <c r="F1201" s="101"/>
      <c r="G1201" s="101"/>
      <c r="H1201" s="101"/>
      <c r="I1201" s="84" t="s">
        <v>1168</v>
      </c>
      <c r="J1201" s="84" t="s">
        <v>1169</v>
      </c>
      <c r="K1201" s="127">
        <v>21</v>
      </c>
      <c r="L1201" s="127">
        <v>21</v>
      </c>
      <c r="M1201" s="127">
        <v>8</v>
      </c>
      <c r="N1201" s="127">
        <v>3</v>
      </c>
      <c r="O1201" s="127">
        <v>5</v>
      </c>
      <c r="P1201" s="128">
        <v>320</v>
      </c>
      <c r="Q1201" s="128">
        <v>320</v>
      </c>
      <c r="R1201" s="129"/>
      <c r="S1201" s="151"/>
    </row>
    <row r="1202" spans="1:19" ht="43.5" hidden="1" customHeight="1" x14ac:dyDescent="0.25">
      <c r="A1202" s="121">
        <v>27</v>
      </c>
      <c r="B1202" s="122" t="s">
        <v>1887</v>
      </c>
      <c r="C1202" s="123" t="s">
        <v>2072</v>
      </c>
      <c r="D1202" s="124">
        <v>45376</v>
      </c>
      <c r="E1202" s="101"/>
      <c r="F1202" s="101"/>
      <c r="G1202" s="101"/>
      <c r="H1202" s="101"/>
      <c r="I1202" s="84" t="s">
        <v>1168</v>
      </c>
      <c r="J1202" s="84" t="s">
        <v>1169</v>
      </c>
      <c r="K1202" s="127">
        <v>37</v>
      </c>
      <c r="L1202" s="127">
        <v>37</v>
      </c>
      <c r="M1202" s="127">
        <v>12</v>
      </c>
      <c r="N1202" s="127">
        <v>11</v>
      </c>
      <c r="O1202" s="127">
        <v>1</v>
      </c>
      <c r="P1202" s="128">
        <v>692.63</v>
      </c>
      <c r="Q1202" s="128">
        <v>692.63</v>
      </c>
      <c r="R1202" s="129"/>
      <c r="S1202" s="151"/>
    </row>
    <row r="1203" spans="1:19" ht="43.5" hidden="1" customHeight="1" x14ac:dyDescent="0.25">
      <c r="A1203" s="121">
        <v>28</v>
      </c>
      <c r="B1203" s="122" t="s">
        <v>1888</v>
      </c>
      <c r="C1203" s="123" t="s">
        <v>2073</v>
      </c>
      <c r="D1203" s="124">
        <v>45376</v>
      </c>
      <c r="E1203" s="101"/>
      <c r="F1203" s="101"/>
      <c r="G1203" s="101"/>
      <c r="H1203" s="101"/>
      <c r="I1203" s="84" t="s">
        <v>1168</v>
      </c>
      <c r="J1203" s="84" t="s">
        <v>1169</v>
      </c>
      <c r="K1203" s="127">
        <v>30</v>
      </c>
      <c r="L1203" s="127">
        <v>30</v>
      </c>
      <c r="M1203" s="127">
        <v>12</v>
      </c>
      <c r="N1203" s="127">
        <v>11</v>
      </c>
      <c r="O1203" s="127">
        <v>1</v>
      </c>
      <c r="P1203" s="128">
        <v>687.6</v>
      </c>
      <c r="Q1203" s="128">
        <v>687.6</v>
      </c>
      <c r="R1203" s="129"/>
      <c r="S1203" s="151"/>
    </row>
    <row r="1204" spans="1:19" s="116" customFormat="1" ht="20.25" hidden="1" x14ac:dyDescent="0.25">
      <c r="A1204" s="205" t="s">
        <v>1831</v>
      </c>
      <c r="B1204" s="206"/>
      <c r="C1204" s="144"/>
      <c r="D1204" s="144"/>
      <c r="E1204" s="101"/>
      <c r="F1204" s="101"/>
      <c r="G1204" s="101"/>
      <c r="H1204" s="101"/>
      <c r="I1204" s="143"/>
      <c r="J1204" s="143"/>
      <c r="K1204" s="115">
        <f>SUM(K1205:K1219)</f>
        <v>413</v>
      </c>
      <c r="L1204" s="115">
        <f t="shared" ref="L1204:Q1204" si="120">SUM(L1205:L1219)</f>
        <v>413</v>
      </c>
      <c r="M1204" s="115">
        <v>163</v>
      </c>
      <c r="N1204" s="115">
        <v>95</v>
      </c>
      <c r="O1204" s="115">
        <v>68</v>
      </c>
      <c r="P1204" s="110">
        <f t="shared" si="120"/>
        <v>5950.1</v>
      </c>
      <c r="Q1204" s="110">
        <f t="shared" si="120"/>
        <v>5950.1</v>
      </c>
      <c r="R1204" s="129"/>
      <c r="S1204" s="151"/>
    </row>
    <row r="1205" spans="1:19" ht="49.5" hidden="1" customHeight="1" x14ac:dyDescent="0.25">
      <c r="A1205" s="121">
        <v>1</v>
      </c>
      <c r="B1205" s="122" t="s">
        <v>1500</v>
      </c>
      <c r="C1205" s="123" t="s">
        <v>2074</v>
      </c>
      <c r="D1205" s="124">
        <v>44592</v>
      </c>
      <c r="E1205" s="101"/>
      <c r="F1205" s="101"/>
      <c r="G1205" s="101"/>
      <c r="H1205" s="101"/>
      <c r="I1205" s="84" t="s">
        <v>1168</v>
      </c>
      <c r="J1205" s="84" t="s">
        <v>1169</v>
      </c>
      <c r="K1205" s="127">
        <v>19</v>
      </c>
      <c r="L1205" s="127">
        <v>19</v>
      </c>
      <c r="M1205" s="127">
        <v>8</v>
      </c>
      <c r="N1205" s="127">
        <v>4</v>
      </c>
      <c r="O1205" s="127">
        <v>4</v>
      </c>
      <c r="P1205" s="128">
        <v>277.89999999999998</v>
      </c>
      <c r="Q1205" s="128">
        <v>277.89999999999998</v>
      </c>
      <c r="R1205" s="129"/>
      <c r="S1205" s="151"/>
    </row>
    <row r="1206" spans="1:19" ht="49.5" hidden="1" customHeight="1" x14ac:dyDescent="0.25">
      <c r="A1206" s="121">
        <v>2</v>
      </c>
      <c r="B1206" s="122" t="s">
        <v>1501</v>
      </c>
      <c r="C1206" s="123" t="s">
        <v>2075</v>
      </c>
      <c r="D1206" s="124">
        <v>44726</v>
      </c>
      <c r="E1206" s="101"/>
      <c r="F1206" s="101"/>
      <c r="G1206" s="101"/>
      <c r="H1206" s="101"/>
      <c r="I1206" s="84" t="s">
        <v>1168</v>
      </c>
      <c r="J1206" s="84" t="s">
        <v>1169</v>
      </c>
      <c r="K1206" s="127">
        <v>24</v>
      </c>
      <c r="L1206" s="127">
        <v>24</v>
      </c>
      <c r="M1206" s="127">
        <v>9</v>
      </c>
      <c r="N1206" s="127">
        <v>7</v>
      </c>
      <c r="O1206" s="127">
        <v>2</v>
      </c>
      <c r="P1206" s="128">
        <v>376.9</v>
      </c>
      <c r="Q1206" s="128">
        <v>376.9</v>
      </c>
      <c r="R1206" s="129"/>
      <c r="S1206" s="151"/>
    </row>
    <row r="1207" spans="1:19" ht="49.5" hidden="1" customHeight="1" x14ac:dyDescent="0.25">
      <c r="A1207" s="121">
        <v>3</v>
      </c>
      <c r="B1207" s="122" t="s">
        <v>1502</v>
      </c>
      <c r="C1207" s="123" t="s">
        <v>2076</v>
      </c>
      <c r="D1207" s="124">
        <v>44726</v>
      </c>
      <c r="E1207" s="101"/>
      <c r="F1207" s="101"/>
      <c r="G1207" s="101"/>
      <c r="H1207" s="101"/>
      <c r="I1207" s="84" t="s">
        <v>1168</v>
      </c>
      <c r="J1207" s="84" t="s">
        <v>1169</v>
      </c>
      <c r="K1207" s="127">
        <v>28</v>
      </c>
      <c r="L1207" s="127">
        <v>28</v>
      </c>
      <c r="M1207" s="127">
        <v>13</v>
      </c>
      <c r="N1207" s="127">
        <v>11</v>
      </c>
      <c r="O1207" s="127">
        <v>2</v>
      </c>
      <c r="P1207" s="128">
        <v>531.20000000000005</v>
      </c>
      <c r="Q1207" s="128">
        <v>531.20000000000005</v>
      </c>
      <c r="R1207" s="129"/>
      <c r="S1207" s="151"/>
    </row>
    <row r="1208" spans="1:19" ht="49.5" hidden="1" customHeight="1" x14ac:dyDescent="0.25">
      <c r="A1208" s="121">
        <v>4</v>
      </c>
      <c r="B1208" s="122" t="s">
        <v>1503</v>
      </c>
      <c r="C1208" s="123" t="s">
        <v>2077</v>
      </c>
      <c r="D1208" s="124">
        <v>44726</v>
      </c>
      <c r="E1208" s="101"/>
      <c r="F1208" s="101"/>
      <c r="G1208" s="101"/>
      <c r="H1208" s="101"/>
      <c r="I1208" s="84" t="s">
        <v>1168</v>
      </c>
      <c r="J1208" s="84" t="s">
        <v>1169</v>
      </c>
      <c r="K1208" s="127">
        <v>26</v>
      </c>
      <c r="L1208" s="127">
        <v>26</v>
      </c>
      <c r="M1208" s="127">
        <v>14</v>
      </c>
      <c r="N1208" s="127">
        <v>11</v>
      </c>
      <c r="O1208" s="127">
        <v>3</v>
      </c>
      <c r="P1208" s="128">
        <v>469.7</v>
      </c>
      <c r="Q1208" s="128">
        <v>469.7</v>
      </c>
      <c r="R1208" s="129"/>
      <c r="S1208" s="151"/>
    </row>
    <row r="1209" spans="1:19" ht="49.5" hidden="1" customHeight="1" x14ac:dyDescent="0.25">
      <c r="A1209" s="121">
        <v>5</v>
      </c>
      <c r="B1209" s="122" t="s">
        <v>1504</v>
      </c>
      <c r="C1209" s="123" t="s">
        <v>2078</v>
      </c>
      <c r="D1209" s="124">
        <v>44592</v>
      </c>
      <c r="E1209" s="101"/>
      <c r="F1209" s="101"/>
      <c r="G1209" s="101"/>
      <c r="H1209" s="101"/>
      <c r="I1209" s="84" t="s">
        <v>1168</v>
      </c>
      <c r="J1209" s="84" t="s">
        <v>1169</v>
      </c>
      <c r="K1209" s="127">
        <v>22</v>
      </c>
      <c r="L1209" s="127">
        <v>22</v>
      </c>
      <c r="M1209" s="127">
        <v>8</v>
      </c>
      <c r="N1209" s="127">
        <v>3</v>
      </c>
      <c r="O1209" s="127">
        <v>5</v>
      </c>
      <c r="P1209" s="128">
        <v>291.60000000000002</v>
      </c>
      <c r="Q1209" s="128">
        <v>291.60000000000002</v>
      </c>
      <c r="R1209" s="129"/>
      <c r="S1209" s="151"/>
    </row>
    <row r="1210" spans="1:19" ht="49.5" hidden="1" customHeight="1" x14ac:dyDescent="0.25">
      <c r="A1210" s="121">
        <v>6</v>
      </c>
      <c r="B1210" s="122" t="s">
        <v>1505</v>
      </c>
      <c r="C1210" s="123" t="s">
        <v>2079</v>
      </c>
      <c r="D1210" s="124">
        <v>44592</v>
      </c>
      <c r="E1210" s="101"/>
      <c r="F1210" s="101"/>
      <c r="G1210" s="101"/>
      <c r="H1210" s="101"/>
      <c r="I1210" s="84" t="s">
        <v>1168</v>
      </c>
      <c r="J1210" s="84" t="s">
        <v>1169</v>
      </c>
      <c r="K1210" s="127">
        <v>28</v>
      </c>
      <c r="L1210" s="127">
        <v>28</v>
      </c>
      <c r="M1210" s="127">
        <v>13</v>
      </c>
      <c r="N1210" s="127">
        <v>7</v>
      </c>
      <c r="O1210" s="127">
        <v>6</v>
      </c>
      <c r="P1210" s="128">
        <v>328.9</v>
      </c>
      <c r="Q1210" s="128">
        <v>328.9</v>
      </c>
      <c r="R1210" s="129"/>
      <c r="S1210" s="151"/>
    </row>
    <row r="1211" spans="1:19" ht="49.5" hidden="1" customHeight="1" x14ac:dyDescent="0.25">
      <c r="A1211" s="121">
        <v>7</v>
      </c>
      <c r="B1211" s="122" t="s">
        <v>1506</v>
      </c>
      <c r="C1211" s="123" t="s">
        <v>2080</v>
      </c>
      <c r="D1211" s="124">
        <v>44727</v>
      </c>
      <c r="E1211" s="101"/>
      <c r="F1211" s="101"/>
      <c r="G1211" s="101"/>
      <c r="H1211" s="101"/>
      <c r="I1211" s="84" t="s">
        <v>1168</v>
      </c>
      <c r="J1211" s="84" t="s">
        <v>1169</v>
      </c>
      <c r="K1211" s="127">
        <v>12</v>
      </c>
      <c r="L1211" s="127">
        <v>12</v>
      </c>
      <c r="M1211" s="127">
        <v>5</v>
      </c>
      <c r="N1211" s="127">
        <v>1</v>
      </c>
      <c r="O1211" s="127">
        <v>4</v>
      </c>
      <c r="P1211" s="128">
        <v>106.9</v>
      </c>
      <c r="Q1211" s="128">
        <v>106.9</v>
      </c>
      <c r="R1211" s="129"/>
      <c r="S1211" s="151"/>
    </row>
    <row r="1212" spans="1:19" ht="49.5" hidden="1" customHeight="1" x14ac:dyDescent="0.25">
      <c r="A1212" s="121">
        <v>8</v>
      </c>
      <c r="B1212" s="122" t="s">
        <v>1507</v>
      </c>
      <c r="C1212" s="123" t="s">
        <v>2081</v>
      </c>
      <c r="D1212" s="124">
        <v>44886</v>
      </c>
      <c r="E1212" s="101"/>
      <c r="F1212" s="101"/>
      <c r="G1212" s="101"/>
      <c r="H1212" s="101"/>
      <c r="I1212" s="84" t="s">
        <v>1168</v>
      </c>
      <c r="J1212" s="84" t="s">
        <v>1169</v>
      </c>
      <c r="K1212" s="127">
        <v>41</v>
      </c>
      <c r="L1212" s="127">
        <v>41</v>
      </c>
      <c r="M1212" s="127">
        <v>14</v>
      </c>
      <c r="N1212" s="127">
        <v>7</v>
      </c>
      <c r="O1212" s="127">
        <v>7</v>
      </c>
      <c r="P1212" s="128">
        <v>466.3</v>
      </c>
      <c r="Q1212" s="128">
        <v>466.3</v>
      </c>
      <c r="R1212" s="129"/>
      <c r="S1212" s="151"/>
    </row>
    <row r="1213" spans="1:19" ht="49.5" hidden="1" customHeight="1" x14ac:dyDescent="0.25">
      <c r="A1213" s="121">
        <v>9</v>
      </c>
      <c r="B1213" s="122" t="s">
        <v>1508</v>
      </c>
      <c r="C1213" s="123" t="s">
        <v>2082</v>
      </c>
      <c r="D1213" s="124">
        <v>44886</v>
      </c>
      <c r="E1213" s="101"/>
      <c r="F1213" s="101"/>
      <c r="G1213" s="101"/>
      <c r="H1213" s="101"/>
      <c r="I1213" s="84" t="s">
        <v>1168</v>
      </c>
      <c r="J1213" s="84" t="s">
        <v>1169</v>
      </c>
      <c r="K1213" s="127">
        <v>40</v>
      </c>
      <c r="L1213" s="127">
        <v>40</v>
      </c>
      <c r="M1213" s="127">
        <v>14</v>
      </c>
      <c r="N1213" s="127">
        <v>9</v>
      </c>
      <c r="O1213" s="127">
        <v>5</v>
      </c>
      <c r="P1213" s="128">
        <v>463.8</v>
      </c>
      <c r="Q1213" s="128">
        <v>463.8</v>
      </c>
      <c r="R1213" s="129"/>
      <c r="S1213" s="151"/>
    </row>
    <row r="1214" spans="1:19" ht="49.5" hidden="1" customHeight="1" x14ac:dyDescent="0.25">
      <c r="A1214" s="121">
        <v>10</v>
      </c>
      <c r="B1214" s="122" t="s">
        <v>1509</v>
      </c>
      <c r="C1214" s="123" t="s">
        <v>2083</v>
      </c>
      <c r="D1214" s="124">
        <v>44886</v>
      </c>
      <c r="E1214" s="101"/>
      <c r="F1214" s="101"/>
      <c r="G1214" s="101"/>
      <c r="H1214" s="101"/>
      <c r="I1214" s="84" t="s">
        <v>1168</v>
      </c>
      <c r="J1214" s="84" t="s">
        <v>1169</v>
      </c>
      <c r="K1214" s="127">
        <v>28</v>
      </c>
      <c r="L1214" s="127">
        <v>28</v>
      </c>
      <c r="M1214" s="127">
        <v>12</v>
      </c>
      <c r="N1214" s="127">
        <v>7</v>
      </c>
      <c r="O1214" s="127">
        <v>5</v>
      </c>
      <c r="P1214" s="128">
        <v>437.4</v>
      </c>
      <c r="Q1214" s="128">
        <v>437.4</v>
      </c>
      <c r="R1214" s="129"/>
      <c r="S1214" s="151"/>
    </row>
    <row r="1215" spans="1:19" ht="49.5" hidden="1" customHeight="1" x14ac:dyDescent="0.25">
      <c r="A1215" s="121">
        <v>11</v>
      </c>
      <c r="B1215" s="122" t="s">
        <v>1510</v>
      </c>
      <c r="C1215" s="123" t="s">
        <v>2084</v>
      </c>
      <c r="D1215" s="124">
        <v>44886</v>
      </c>
      <c r="E1215" s="101"/>
      <c r="F1215" s="101"/>
      <c r="G1215" s="101"/>
      <c r="H1215" s="101"/>
      <c r="I1215" s="84" t="s">
        <v>1168</v>
      </c>
      <c r="J1215" s="84" t="s">
        <v>1169</v>
      </c>
      <c r="K1215" s="127">
        <v>33</v>
      </c>
      <c r="L1215" s="127">
        <v>33</v>
      </c>
      <c r="M1215" s="127">
        <v>10</v>
      </c>
      <c r="N1215" s="127">
        <v>5</v>
      </c>
      <c r="O1215" s="127">
        <v>5</v>
      </c>
      <c r="P1215" s="128">
        <v>478.2</v>
      </c>
      <c r="Q1215" s="128">
        <v>478.2</v>
      </c>
      <c r="R1215" s="129"/>
      <c r="S1215" s="151"/>
    </row>
    <row r="1216" spans="1:19" ht="49.5" hidden="1" customHeight="1" x14ac:dyDescent="0.25">
      <c r="A1216" s="121">
        <v>12</v>
      </c>
      <c r="B1216" s="122" t="s">
        <v>1511</v>
      </c>
      <c r="C1216" s="123" t="s">
        <v>2085</v>
      </c>
      <c r="D1216" s="124">
        <v>44886</v>
      </c>
      <c r="E1216" s="101"/>
      <c r="F1216" s="101"/>
      <c r="G1216" s="101"/>
      <c r="H1216" s="101"/>
      <c r="I1216" s="84" t="s">
        <v>1168</v>
      </c>
      <c r="J1216" s="84" t="s">
        <v>1169</v>
      </c>
      <c r="K1216" s="127">
        <v>41</v>
      </c>
      <c r="L1216" s="127">
        <v>41</v>
      </c>
      <c r="M1216" s="127">
        <v>14</v>
      </c>
      <c r="N1216" s="127">
        <v>8</v>
      </c>
      <c r="O1216" s="127">
        <v>6</v>
      </c>
      <c r="P1216" s="128">
        <v>441.7</v>
      </c>
      <c r="Q1216" s="128">
        <v>441.7</v>
      </c>
      <c r="R1216" s="129"/>
      <c r="S1216" s="151"/>
    </row>
    <row r="1217" spans="1:19" ht="49.5" hidden="1" customHeight="1" x14ac:dyDescent="0.25">
      <c r="A1217" s="121">
        <v>13</v>
      </c>
      <c r="B1217" s="122" t="s">
        <v>1512</v>
      </c>
      <c r="C1217" s="123" t="s">
        <v>2086</v>
      </c>
      <c r="D1217" s="124">
        <v>44886</v>
      </c>
      <c r="E1217" s="101"/>
      <c r="F1217" s="101"/>
      <c r="G1217" s="101"/>
      <c r="H1217" s="101"/>
      <c r="I1217" s="84" t="s">
        <v>1168</v>
      </c>
      <c r="J1217" s="84" t="s">
        <v>1169</v>
      </c>
      <c r="K1217" s="127">
        <v>30</v>
      </c>
      <c r="L1217" s="127">
        <v>30</v>
      </c>
      <c r="M1217" s="127">
        <v>12</v>
      </c>
      <c r="N1217" s="127">
        <v>6</v>
      </c>
      <c r="O1217" s="127">
        <v>6</v>
      </c>
      <c r="P1217" s="128">
        <v>469.6</v>
      </c>
      <c r="Q1217" s="128">
        <v>469.6</v>
      </c>
      <c r="R1217" s="129"/>
      <c r="S1217" s="151"/>
    </row>
    <row r="1218" spans="1:19" ht="49.5" hidden="1" customHeight="1" x14ac:dyDescent="0.25">
      <c r="A1218" s="121">
        <v>14</v>
      </c>
      <c r="B1218" s="122" t="s">
        <v>1513</v>
      </c>
      <c r="C1218" s="123" t="s">
        <v>2087</v>
      </c>
      <c r="D1218" s="124">
        <v>44886</v>
      </c>
      <c r="E1218" s="101"/>
      <c r="F1218" s="101"/>
      <c r="G1218" s="101"/>
      <c r="H1218" s="101"/>
      <c r="I1218" s="84" t="s">
        <v>1168</v>
      </c>
      <c r="J1218" s="84" t="s">
        <v>1169</v>
      </c>
      <c r="K1218" s="127">
        <v>28</v>
      </c>
      <c r="L1218" s="127">
        <v>28</v>
      </c>
      <c r="M1218" s="127">
        <v>12</v>
      </c>
      <c r="N1218" s="127">
        <v>5</v>
      </c>
      <c r="O1218" s="127">
        <v>7</v>
      </c>
      <c r="P1218" s="128">
        <v>445.3</v>
      </c>
      <c r="Q1218" s="128">
        <v>445.3</v>
      </c>
      <c r="R1218" s="129"/>
      <c r="S1218" s="151"/>
    </row>
    <row r="1219" spans="1:19" ht="49.5" hidden="1" customHeight="1" x14ac:dyDescent="0.25">
      <c r="A1219" s="121">
        <v>15</v>
      </c>
      <c r="B1219" s="122" t="s">
        <v>1857</v>
      </c>
      <c r="C1219" s="123">
        <v>346</v>
      </c>
      <c r="D1219" s="124">
        <v>45349</v>
      </c>
      <c r="E1219" s="101"/>
      <c r="F1219" s="101"/>
      <c r="G1219" s="101"/>
      <c r="H1219" s="101"/>
      <c r="I1219" s="84" t="s">
        <v>1168</v>
      </c>
      <c r="J1219" s="84" t="s">
        <v>1169</v>
      </c>
      <c r="K1219" s="127">
        <v>13</v>
      </c>
      <c r="L1219" s="127">
        <v>13</v>
      </c>
      <c r="M1219" s="127">
        <v>5</v>
      </c>
      <c r="N1219" s="127">
        <v>4</v>
      </c>
      <c r="O1219" s="127">
        <v>1</v>
      </c>
      <c r="P1219" s="128">
        <v>364.7</v>
      </c>
      <c r="Q1219" s="128">
        <v>364.7</v>
      </c>
      <c r="R1219" s="129"/>
      <c r="S1219" s="151"/>
    </row>
    <row r="1220" spans="1:19" s="116" customFormat="1" ht="20.25" hidden="1" x14ac:dyDescent="0.25">
      <c r="A1220" s="205" t="s">
        <v>1823</v>
      </c>
      <c r="B1220" s="206"/>
      <c r="C1220" s="144"/>
      <c r="D1220" s="144"/>
      <c r="E1220" s="101"/>
      <c r="F1220" s="101"/>
      <c r="G1220" s="101"/>
      <c r="H1220" s="101"/>
      <c r="I1220" s="143"/>
      <c r="J1220" s="143"/>
      <c r="K1220" s="115">
        <f t="shared" ref="K1220:Q1220" si="121">SUM(K1221:K1231)</f>
        <v>208</v>
      </c>
      <c r="L1220" s="115">
        <f t="shared" si="121"/>
        <v>208</v>
      </c>
      <c r="M1220" s="115">
        <v>118</v>
      </c>
      <c r="N1220" s="115">
        <v>80</v>
      </c>
      <c r="O1220" s="115">
        <v>38</v>
      </c>
      <c r="P1220" s="110">
        <f t="shared" si="121"/>
        <v>3747.3</v>
      </c>
      <c r="Q1220" s="110">
        <f t="shared" si="121"/>
        <v>3747.3</v>
      </c>
      <c r="R1220" s="129"/>
      <c r="S1220" s="151"/>
    </row>
    <row r="1221" spans="1:19" ht="21" hidden="1" customHeight="1" x14ac:dyDescent="0.25">
      <c r="A1221" s="121">
        <v>1</v>
      </c>
      <c r="B1221" s="122" t="s">
        <v>1514</v>
      </c>
      <c r="C1221" s="123" t="s">
        <v>2088</v>
      </c>
      <c r="D1221" s="124">
        <v>44854</v>
      </c>
      <c r="E1221" s="101"/>
      <c r="F1221" s="101"/>
      <c r="G1221" s="101"/>
      <c r="H1221" s="101"/>
      <c r="I1221" s="84" t="s">
        <v>1168</v>
      </c>
      <c r="J1221" s="84" t="s">
        <v>1169</v>
      </c>
      <c r="K1221" s="127">
        <v>3</v>
      </c>
      <c r="L1221" s="127">
        <v>3</v>
      </c>
      <c r="M1221" s="127">
        <v>3</v>
      </c>
      <c r="N1221" s="127">
        <v>1</v>
      </c>
      <c r="O1221" s="127">
        <v>2</v>
      </c>
      <c r="P1221" s="128">
        <v>42</v>
      </c>
      <c r="Q1221" s="128">
        <v>42</v>
      </c>
      <c r="R1221" s="129"/>
      <c r="S1221" s="151"/>
    </row>
    <row r="1222" spans="1:19" ht="21" hidden="1" customHeight="1" x14ac:dyDescent="0.25">
      <c r="A1222" s="121">
        <v>2</v>
      </c>
      <c r="B1222" s="122" t="s">
        <v>1515</v>
      </c>
      <c r="C1222" s="123" t="s">
        <v>2089</v>
      </c>
      <c r="D1222" s="124">
        <v>45184</v>
      </c>
      <c r="E1222" s="101"/>
      <c r="F1222" s="101"/>
      <c r="G1222" s="101"/>
      <c r="H1222" s="101"/>
      <c r="I1222" s="84" t="s">
        <v>1168</v>
      </c>
      <c r="J1222" s="84" t="s">
        <v>1169</v>
      </c>
      <c r="K1222" s="127">
        <v>54</v>
      </c>
      <c r="L1222" s="127">
        <v>54</v>
      </c>
      <c r="M1222" s="127">
        <v>25</v>
      </c>
      <c r="N1222" s="127">
        <v>13</v>
      </c>
      <c r="O1222" s="127">
        <v>12</v>
      </c>
      <c r="P1222" s="128">
        <v>543.91999999999996</v>
      </c>
      <c r="Q1222" s="128">
        <v>543.91999999999996</v>
      </c>
      <c r="R1222" s="129"/>
      <c r="S1222" s="151"/>
    </row>
    <row r="1223" spans="1:19" ht="21" hidden="1" customHeight="1" x14ac:dyDescent="0.25">
      <c r="A1223" s="121">
        <v>3</v>
      </c>
      <c r="B1223" s="122" t="s">
        <v>1516</v>
      </c>
      <c r="C1223" s="123" t="s">
        <v>2089</v>
      </c>
      <c r="D1223" s="124">
        <v>45184</v>
      </c>
      <c r="E1223" s="101"/>
      <c r="F1223" s="101"/>
      <c r="G1223" s="101"/>
      <c r="H1223" s="101"/>
      <c r="I1223" s="84" t="s">
        <v>1168</v>
      </c>
      <c r="J1223" s="84" t="s">
        <v>1169</v>
      </c>
      <c r="K1223" s="127">
        <v>53</v>
      </c>
      <c r="L1223" s="127">
        <v>53</v>
      </c>
      <c r="M1223" s="127">
        <v>24</v>
      </c>
      <c r="N1223" s="127">
        <v>11</v>
      </c>
      <c r="O1223" s="127">
        <v>13</v>
      </c>
      <c r="P1223" s="128">
        <v>531.72</v>
      </c>
      <c r="Q1223" s="128">
        <v>531.72</v>
      </c>
      <c r="R1223" s="129"/>
      <c r="S1223" s="151"/>
    </row>
    <row r="1224" spans="1:19" ht="21" hidden="1" customHeight="1" x14ac:dyDescent="0.25">
      <c r="A1224" s="121">
        <v>4</v>
      </c>
      <c r="B1224" s="122" t="s">
        <v>1517</v>
      </c>
      <c r="C1224" s="123" t="s">
        <v>2089</v>
      </c>
      <c r="D1224" s="124">
        <v>45184</v>
      </c>
      <c r="E1224" s="101"/>
      <c r="F1224" s="101"/>
      <c r="G1224" s="101"/>
      <c r="H1224" s="101"/>
      <c r="I1224" s="84" t="s">
        <v>1168</v>
      </c>
      <c r="J1224" s="84" t="s">
        <v>1169</v>
      </c>
      <c r="K1224" s="127">
        <v>41</v>
      </c>
      <c r="L1224" s="127">
        <v>41</v>
      </c>
      <c r="M1224" s="127">
        <v>23</v>
      </c>
      <c r="N1224" s="127">
        <v>16</v>
      </c>
      <c r="O1224" s="127">
        <v>7</v>
      </c>
      <c r="P1224" s="128">
        <v>555.16</v>
      </c>
      <c r="Q1224" s="128">
        <v>555.16</v>
      </c>
      <c r="R1224" s="129"/>
      <c r="S1224" s="151"/>
    </row>
    <row r="1225" spans="1:19" ht="21" hidden="1" customHeight="1" x14ac:dyDescent="0.25">
      <c r="A1225" s="121">
        <v>5</v>
      </c>
      <c r="B1225" s="122" t="s">
        <v>1518</v>
      </c>
      <c r="C1225" s="123" t="s">
        <v>2090</v>
      </c>
      <c r="D1225" s="124">
        <v>45043</v>
      </c>
      <c r="E1225" s="101"/>
      <c r="F1225" s="101"/>
      <c r="G1225" s="101"/>
      <c r="H1225" s="101"/>
      <c r="I1225" s="84" t="s">
        <v>1168</v>
      </c>
      <c r="J1225" s="84" t="s">
        <v>1169</v>
      </c>
      <c r="K1225" s="127">
        <v>2</v>
      </c>
      <c r="L1225" s="127">
        <v>2</v>
      </c>
      <c r="M1225" s="127">
        <v>2</v>
      </c>
      <c r="N1225" s="127">
        <v>0</v>
      </c>
      <c r="O1225" s="127">
        <v>2</v>
      </c>
      <c r="P1225" s="128">
        <v>75.7</v>
      </c>
      <c r="Q1225" s="128">
        <v>75.7</v>
      </c>
      <c r="R1225" s="129"/>
      <c r="S1225" s="151"/>
    </row>
    <row r="1226" spans="1:19" ht="21" hidden="1" customHeight="1" x14ac:dyDescent="0.25">
      <c r="A1226" s="121">
        <v>6</v>
      </c>
      <c r="B1226" s="122" t="s">
        <v>1890</v>
      </c>
      <c r="C1226" s="145" t="s">
        <v>2091</v>
      </c>
      <c r="D1226" s="146">
        <v>45274</v>
      </c>
      <c r="E1226" s="101"/>
      <c r="F1226" s="101"/>
      <c r="G1226" s="101"/>
      <c r="H1226" s="101"/>
      <c r="I1226" s="84" t="s">
        <v>1168</v>
      </c>
      <c r="J1226" s="84" t="s">
        <v>1169</v>
      </c>
      <c r="K1226" s="127">
        <v>24</v>
      </c>
      <c r="L1226" s="127">
        <v>24</v>
      </c>
      <c r="M1226" s="127">
        <v>12</v>
      </c>
      <c r="N1226" s="127">
        <v>12</v>
      </c>
      <c r="O1226" s="127">
        <v>0</v>
      </c>
      <c r="P1226" s="128">
        <v>535.9</v>
      </c>
      <c r="Q1226" s="128">
        <v>535.9</v>
      </c>
      <c r="R1226" s="129"/>
      <c r="S1226" s="151"/>
    </row>
    <row r="1227" spans="1:19" ht="21" hidden="1" customHeight="1" x14ac:dyDescent="0.25">
      <c r="A1227" s="121">
        <v>7</v>
      </c>
      <c r="B1227" s="122" t="s">
        <v>1519</v>
      </c>
      <c r="C1227" s="123" t="s">
        <v>2092</v>
      </c>
      <c r="D1227" s="124">
        <v>44788</v>
      </c>
      <c r="E1227" s="101"/>
      <c r="F1227" s="101"/>
      <c r="G1227" s="101"/>
      <c r="H1227" s="101"/>
      <c r="I1227" s="84" t="s">
        <v>1168</v>
      </c>
      <c r="J1227" s="84" t="s">
        <v>1169</v>
      </c>
      <c r="K1227" s="127">
        <v>5</v>
      </c>
      <c r="L1227" s="127">
        <v>5</v>
      </c>
      <c r="M1227" s="127">
        <v>5</v>
      </c>
      <c r="N1227" s="127">
        <v>5</v>
      </c>
      <c r="O1227" s="127">
        <v>0</v>
      </c>
      <c r="P1227" s="128">
        <v>209.3</v>
      </c>
      <c r="Q1227" s="128">
        <v>209.3</v>
      </c>
      <c r="R1227" s="129"/>
      <c r="S1227" s="151"/>
    </row>
    <row r="1228" spans="1:19" ht="51" hidden="1" customHeight="1" x14ac:dyDescent="0.25">
      <c r="A1228" s="121">
        <v>8</v>
      </c>
      <c r="B1228" s="122" t="s">
        <v>1520</v>
      </c>
      <c r="C1228" s="123" t="s">
        <v>2093</v>
      </c>
      <c r="D1228" s="124">
        <v>44756</v>
      </c>
      <c r="E1228" s="101"/>
      <c r="F1228" s="101"/>
      <c r="G1228" s="101"/>
      <c r="H1228" s="101"/>
      <c r="I1228" s="84" t="s">
        <v>1168</v>
      </c>
      <c r="J1228" s="84" t="s">
        <v>1169</v>
      </c>
      <c r="K1228" s="127">
        <v>7</v>
      </c>
      <c r="L1228" s="127">
        <v>7</v>
      </c>
      <c r="M1228" s="127">
        <v>7</v>
      </c>
      <c r="N1228" s="127">
        <v>7</v>
      </c>
      <c r="O1228" s="127">
        <v>0</v>
      </c>
      <c r="P1228" s="128">
        <v>305.10000000000002</v>
      </c>
      <c r="Q1228" s="128">
        <v>305.10000000000002</v>
      </c>
      <c r="R1228" s="129"/>
      <c r="S1228" s="151"/>
    </row>
    <row r="1229" spans="1:19" ht="51" hidden="1" customHeight="1" x14ac:dyDescent="0.25">
      <c r="A1229" s="121">
        <v>9</v>
      </c>
      <c r="B1229" s="122" t="s">
        <v>1891</v>
      </c>
      <c r="C1229" s="123" t="s">
        <v>2091</v>
      </c>
      <c r="D1229" s="124">
        <v>45274</v>
      </c>
      <c r="E1229" s="101"/>
      <c r="F1229" s="101"/>
      <c r="G1229" s="101"/>
      <c r="H1229" s="101"/>
      <c r="I1229" s="84" t="s">
        <v>1168</v>
      </c>
      <c r="J1229" s="84" t="s">
        <v>1169</v>
      </c>
      <c r="K1229" s="127">
        <v>8</v>
      </c>
      <c r="L1229" s="127">
        <v>8</v>
      </c>
      <c r="M1229" s="127">
        <v>6</v>
      </c>
      <c r="N1229" s="127">
        <v>6</v>
      </c>
      <c r="O1229" s="127">
        <v>0</v>
      </c>
      <c r="P1229" s="128">
        <v>397.9</v>
      </c>
      <c r="Q1229" s="128">
        <v>397.9</v>
      </c>
      <c r="R1229" s="129"/>
      <c r="S1229" s="151"/>
    </row>
    <row r="1230" spans="1:19" ht="39" hidden="1" customHeight="1" x14ac:dyDescent="0.25">
      <c r="A1230" s="121">
        <v>10</v>
      </c>
      <c r="B1230" s="122" t="s">
        <v>1521</v>
      </c>
      <c r="C1230" s="123" t="s">
        <v>2088</v>
      </c>
      <c r="D1230" s="124">
        <v>45219</v>
      </c>
      <c r="E1230" s="101"/>
      <c r="F1230" s="101"/>
      <c r="G1230" s="101"/>
      <c r="H1230" s="101"/>
      <c r="I1230" s="84" t="s">
        <v>1168</v>
      </c>
      <c r="J1230" s="84" t="s">
        <v>1169</v>
      </c>
      <c r="K1230" s="127">
        <v>7</v>
      </c>
      <c r="L1230" s="127">
        <v>7</v>
      </c>
      <c r="M1230" s="127">
        <v>7</v>
      </c>
      <c r="N1230" s="127">
        <v>6</v>
      </c>
      <c r="O1230" s="127">
        <v>1</v>
      </c>
      <c r="P1230" s="128">
        <v>350.4</v>
      </c>
      <c r="Q1230" s="128">
        <v>350.4</v>
      </c>
      <c r="R1230" s="129"/>
      <c r="S1230" s="151"/>
    </row>
    <row r="1231" spans="1:19" ht="39" hidden="1" customHeight="1" x14ac:dyDescent="0.25">
      <c r="A1231" s="121">
        <v>11</v>
      </c>
      <c r="B1231" s="122" t="s">
        <v>1522</v>
      </c>
      <c r="C1231" s="123" t="s">
        <v>2088</v>
      </c>
      <c r="D1231" s="124">
        <v>44854</v>
      </c>
      <c r="E1231" s="101"/>
      <c r="F1231" s="101"/>
      <c r="G1231" s="101"/>
      <c r="H1231" s="101"/>
      <c r="I1231" s="84" t="s">
        <v>1168</v>
      </c>
      <c r="J1231" s="84" t="s">
        <v>1169</v>
      </c>
      <c r="K1231" s="127">
        <v>4</v>
      </c>
      <c r="L1231" s="127">
        <v>4</v>
      </c>
      <c r="M1231" s="127">
        <v>4</v>
      </c>
      <c r="N1231" s="127">
        <v>3</v>
      </c>
      <c r="O1231" s="127">
        <v>1</v>
      </c>
      <c r="P1231" s="128">
        <v>200.2</v>
      </c>
      <c r="Q1231" s="128">
        <v>200.2</v>
      </c>
      <c r="R1231" s="129"/>
      <c r="S1231" s="151"/>
    </row>
    <row r="1232" spans="1:19" s="116" customFormat="1" ht="20.25" hidden="1" x14ac:dyDescent="0.25">
      <c r="A1232" s="205" t="s">
        <v>1824</v>
      </c>
      <c r="B1232" s="206"/>
      <c r="C1232" s="144"/>
      <c r="D1232" s="144"/>
      <c r="E1232" s="101"/>
      <c r="F1232" s="101"/>
      <c r="G1232" s="101"/>
      <c r="H1232" s="101"/>
      <c r="I1232" s="143"/>
      <c r="J1232" s="143"/>
      <c r="K1232" s="115">
        <v>47</v>
      </c>
      <c r="L1232" s="115">
        <v>47</v>
      </c>
      <c r="M1232" s="115">
        <v>23</v>
      </c>
      <c r="N1232" s="115">
        <v>6</v>
      </c>
      <c r="O1232" s="115">
        <v>17</v>
      </c>
      <c r="P1232" s="110">
        <v>754.4</v>
      </c>
      <c r="Q1232" s="110">
        <v>754.4</v>
      </c>
      <c r="R1232" s="129"/>
      <c r="S1232" s="151"/>
    </row>
    <row r="1233" spans="1:19" ht="43.5" hidden="1" customHeight="1" x14ac:dyDescent="0.25">
      <c r="A1233" s="121">
        <v>1</v>
      </c>
      <c r="B1233" s="122" t="s">
        <v>1523</v>
      </c>
      <c r="C1233" s="123" t="s">
        <v>2094</v>
      </c>
      <c r="D1233" s="124">
        <v>44830</v>
      </c>
      <c r="E1233" s="101"/>
      <c r="F1233" s="101"/>
      <c r="G1233" s="101"/>
      <c r="H1233" s="101"/>
      <c r="I1233" s="84" t="s">
        <v>1166</v>
      </c>
      <c r="J1233" s="84" t="s">
        <v>1167</v>
      </c>
      <c r="K1233" s="127">
        <v>34</v>
      </c>
      <c r="L1233" s="127">
        <v>34</v>
      </c>
      <c r="M1233" s="127">
        <v>16</v>
      </c>
      <c r="N1233" s="127">
        <v>5</v>
      </c>
      <c r="O1233" s="127">
        <v>11</v>
      </c>
      <c r="P1233" s="128">
        <v>509.5</v>
      </c>
      <c r="Q1233" s="128">
        <v>509.5</v>
      </c>
      <c r="R1233" s="129"/>
      <c r="S1233" s="151"/>
    </row>
    <row r="1234" spans="1:19" ht="43.5" hidden="1" customHeight="1" x14ac:dyDescent="0.25">
      <c r="A1234" s="121">
        <v>2</v>
      </c>
      <c r="B1234" s="122" t="s">
        <v>1524</v>
      </c>
      <c r="C1234" s="123" t="s">
        <v>2095</v>
      </c>
      <c r="D1234" s="124">
        <v>44873</v>
      </c>
      <c r="E1234" s="101"/>
      <c r="F1234" s="101"/>
      <c r="G1234" s="101"/>
      <c r="H1234" s="101"/>
      <c r="I1234" s="84" t="s">
        <v>1166</v>
      </c>
      <c r="J1234" s="84" t="s">
        <v>1167</v>
      </c>
      <c r="K1234" s="127">
        <v>8</v>
      </c>
      <c r="L1234" s="127">
        <v>8</v>
      </c>
      <c r="M1234" s="127">
        <v>4</v>
      </c>
      <c r="N1234" s="127">
        <v>1</v>
      </c>
      <c r="O1234" s="127">
        <v>3</v>
      </c>
      <c r="P1234" s="128">
        <v>103.5</v>
      </c>
      <c r="Q1234" s="128">
        <v>103.5</v>
      </c>
      <c r="R1234" s="129"/>
      <c r="S1234" s="151"/>
    </row>
    <row r="1235" spans="1:19" ht="43.5" hidden="1" customHeight="1" x14ac:dyDescent="0.25">
      <c r="A1235" s="121">
        <v>3</v>
      </c>
      <c r="B1235" s="122" t="s">
        <v>1525</v>
      </c>
      <c r="C1235" s="123" t="s">
        <v>2096</v>
      </c>
      <c r="D1235" s="124">
        <v>44830</v>
      </c>
      <c r="E1235" s="101"/>
      <c r="F1235" s="101"/>
      <c r="G1235" s="101"/>
      <c r="H1235" s="101"/>
      <c r="I1235" s="84" t="s">
        <v>1166</v>
      </c>
      <c r="J1235" s="84" t="s">
        <v>1167</v>
      </c>
      <c r="K1235" s="127">
        <v>5</v>
      </c>
      <c r="L1235" s="127">
        <v>5</v>
      </c>
      <c r="M1235" s="127">
        <v>3</v>
      </c>
      <c r="N1235" s="127">
        <v>0</v>
      </c>
      <c r="O1235" s="127">
        <v>3</v>
      </c>
      <c r="P1235" s="128">
        <v>141.4</v>
      </c>
      <c r="Q1235" s="128">
        <v>141.4</v>
      </c>
      <c r="R1235" s="129"/>
      <c r="S1235" s="151"/>
    </row>
    <row r="1236" spans="1:19" s="116" customFormat="1" ht="20.25" hidden="1" x14ac:dyDescent="0.25">
      <c r="A1236" s="205" t="s">
        <v>1825</v>
      </c>
      <c r="B1236" s="206"/>
      <c r="C1236" s="144"/>
      <c r="D1236" s="144"/>
      <c r="E1236" s="101"/>
      <c r="F1236" s="101"/>
      <c r="G1236" s="101"/>
      <c r="H1236" s="101"/>
      <c r="I1236" s="143"/>
      <c r="J1236" s="143"/>
      <c r="K1236" s="115">
        <f>SUM(K1237:K1242)</f>
        <v>126</v>
      </c>
      <c r="L1236" s="115">
        <f t="shared" ref="L1236:Q1236" si="122">SUM(L1237:L1242)</f>
        <v>126</v>
      </c>
      <c r="M1236" s="115">
        <v>58</v>
      </c>
      <c r="N1236" s="115">
        <v>37</v>
      </c>
      <c r="O1236" s="115">
        <v>21</v>
      </c>
      <c r="P1236" s="110">
        <f t="shared" si="122"/>
        <v>1993.7</v>
      </c>
      <c r="Q1236" s="110">
        <f t="shared" si="122"/>
        <v>1993.7</v>
      </c>
      <c r="R1236" s="129"/>
      <c r="S1236" s="151"/>
    </row>
    <row r="1237" spans="1:19" ht="21" hidden="1" customHeight="1" x14ac:dyDescent="0.25">
      <c r="A1237" s="121">
        <v>1</v>
      </c>
      <c r="B1237" s="122" t="s">
        <v>1526</v>
      </c>
      <c r="C1237" s="123" t="s">
        <v>2097</v>
      </c>
      <c r="D1237" s="124">
        <v>44586</v>
      </c>
      <c r="E1237" s="101"/>
      <c r="F1237" s="101"/>
      <c r="G1237" s="101"/>
      <c r="H1237" s="101"/>
      <c r="I1237" s="84" t="s">
        <v>1167</v>
      </c>
      <c r="J1237" s="84" t="s">
        <v>1168</v>
      </c>
      <c r="K1237" s="127">
        <v>25</v>
      </c>
      <c r="L1237" s="127">
        <v>25</v>
      </c>
      <c r="M1237" s="127">
        <v>11</v>
      </c>
      <c r="N1237" s="127">
        <v>8</v>
      </c>
      <c r="O1237" s="127">
        <v>3</v>
      </c>
      <c r="P1237" s="128">
        <v>349.61</v>
      </c>
      <c r="Q1237" s="128">
        <v>349.61</v>
      </c>
      <c r="R1237" s="129"/>
      <c r="S1237" s="151"/>
    </row>
    <row r="1238" spans="1:19" ht="21" hidden="1" customHeight="1" x14ac:dyDescent="0.25">
      <c r="A1238" s="121">
        <v>2</v>
      </c>
      <c r="B1238" s="122" t="s">
        <v>1527</v>
      </c>
      <c r="C1238" s="123" t="s">
        <v>2098</v>
      </c>
      <c r="D1238" s="124">
        <v>44582</v>
      </c>
      <c r="E1238" s="101"/>
      <c r="F1238" s="101"/>
      <c r="G1238" s="101"/>
      <c r="H1238" s="101"/>
      <c r="I1238" s="84" t="s">
        <v>1167</v>
      </c>
      <c r="J1238" s="84" t="s">
        <v>1168</v>
      </c>
      <c r="K1238" s="127">
        <v>34</v>
      </c>
      <c r="L1238" s="127">
        <v>34</v>
      </c>
      <c r="M1238" s="127">
        <v>14</v>
      </c>
      <c r="N1238" s="127">
        <v>8</v>
      </c>
      <c r="O1238" s="127">
        <v>6</v>
      </c>
      <c r="P1238" s="128">
        <v>746.51</v>
      </c>
      <c r="Q1238" s="128">
        <v>746.51</v>
      </c>
      <c r="R1238" s="129"/>
      <c r="S1238" s="151"/>
    </row>
    <row r="1239" spans="1:19" ht="21" hidden="1" customHeight="1" x14ac:dyDescent="0.25">
      <c r="A1239" s="121">
        <v>3</v>
      </c>
      <c r="B1239" s="122" t="s">
        <v>1528</v>
      </c>
      <c r="C1239" s="123" t="s">
        <v>2099</v>
      </c>
      <c r="D1239" s="124">
        <v>44582</v>
      </c>
      <c r="E1239" s="101"/>
      <c r="F1239" s="101"/>
      <c r="G1239" s="101"/>
      <c r="H1239" s="101"/>
      <c r="I1239" s="84" t="s">
        <v>1167</v>
      </c>
      <c r="J1239" s="84" t="s">
        <v>1168</v>
      </c>
      <c r="K1239" s="127">
        <v>13</v>
      </c>
      <c r="L1239" s="127">
        <v>13</v>
      </c>
      <c r="M1239" s="127">
        <v>6</v>
      </c>
      <c r="N1239" s="127">
        <v>4</v>
      </c>
      <c r="O1239" s="127">
        <v>2</v>
      </c>
      <c r="P1239" s="128">
        <v>148.61000000000001</v>
      </c>
      <c r="Q1239" s="128">
        <v>148.61000000000001</v>
      </c>
      <c r="R1239" s="129"/>
      <c r="S1239" s="151"/>
    </row>
    <row r="1240" spans="1:19" ht="21" hidden="1" customHeight="1" x14ac:dyDescent="0.25">
      <c r="A1240" s="121">
        <v>4</v>
      </c>
      <c r="B1240" s="122" t="s">
        <v>1529</v>
      </c>
      <c r="C1240" s="123" t="s">
        <v>2100</v>
      </c>
      <c r="D1240" s="124">
        <v>44585</v>
      </c>
      <c r="E1240" s="101"/>
      <c r="F1240" s="101"/>
      <c r="G1240" s="101"/>
      <c r="H1240" s="101"/>
      <c r="I1240" s="84" t="s">
        <v>1167</v>
      </c>
      <c r="J1240" s="84" t="s">
        <v>1168</v>
      </c>
      <c r="K1240" s="127">
        <v>15</v>
      </c>
      <c r="L1240" s="127">
        <v>15</v>
      </c>
      <c r="M1240" s="127">
        <v>9</v>
      </c>
      <c r="N1240" s="127">
        <v>7</v>
      </c>
      <c r="O1240" s="127">
        <v>2</v>
      </c>
      <c r="P1240" s="128">
        <v>261.8</v>
      </c>
      <c r="Q1240" s="128">
        <v>261.8</v>
      </c>
      <c r="R1240" s="129"/>
      <c r="S1240" s="151"/>
    </row>
    <row r="1241" spans="1:19" ht="40.5" hidden="1" customHeight="1" x14ac:dyDescent="0.25">
      <c r="A1241" s="121">
        <v>5</v>
      </c>
      <c r="B1241" s="122" t="s">
        <v>1530</v>
      </c>
      <c r="C1241" s="123" t="s">
        <v>2101</v>
      </c>
      <c r="D1241" s="124">
        <v>44582</v>
      </c>
      <c r="E1241" s="101"/>
      <c r="F1241" s="101"/>
      <c r="G1241" s="101"/>
      <c r="H1241" s="101"/>
      <c r="I1241" s="84" t="s">
        <v>1167</v>
      </c>
      <c r="J1241" s="84" t="s">
        <v>1168</v>
      </c>
      <c r="K1241" s="127">
        <v>13</v>
      </c>
      <c r="L1241" s="127">
        <v>13</v>
      </c>
      <c r="M1241" s="127">
        <v>5</v>
      </c>
      <c r="N1241" s="127">
        <v>4</v>
      </c>
      <c r="O1241" s="127">
        <v>1</v>
      </c>
      <c r="P1241" s="128">
        <v>116.32</v>
      </c>
      <c r="Q1241" s="128">
        <v>116.32</v>
      </c>
      <c r="R1241" s="129"/>
      <c r="S1241" s="151"/>
    </row>
    <row r="1242" spans="1:19" ht="21" hidden="1" customHeight="1" x14ac:dyDescent="0.25">
      <c r="A1242" s="121">
        <v>6</v>
      </c>
      <c r="B1242" s="122" t="s">
        <v>1531</v>
      </c>
      <c r="C1242" s="123" t="s">
        <v>2102</v>
      </c>
      <c r="D1242" s="124">
        <v>44582</v>
      </c>
      <c r="E1242" s="101"/>
      <c r="F1242" s="101"/>
      <c r="G1242" s="101"/>
      <c r="H1242" s="101"/>
      <c r="I1242" s="84" t="s">
        <v>1167</v>
      </c>
      <c r="J1242" s="84" t="s">
        <v>1168</v>
      </c>
      <c r="K1242" s="127">
        <v>26</v>
      </c>
      <c r="L1242" s="127">
        <v>26</v>
      </c>
      <c r="M1242" s="127">
        <v>13</v>
      </c>
      <c r="N1242" s="127">
        <v>6</v>
      </c>
      <c r="O1242" s="127">
        <v>7</v>
      </c>
      <c r="P1242" s="128">
        <v>370.85</v>
      </c>
      <c r="Q1242" s="128">
        <v>370.85</v>
      </c>
      <c r="R1242" s="129"/>
      <c r="S1242" s="151"/>
    </row>
    <row r="1243" spans="1:19" s="116" customFormat="1" ht="20.25" hidden="1" x14ac:dyDescent="0.25">
      <c r="A1243" s="205" t="s">
        <v>1197</v>
      </c>
      <c r="B1243" s="206"/>
      <c r="C1243" s="144"/>
      <c r="D1243" s="144"/>
      <c r="E1243" s="101"/>
      <c r="F1243" s="101"/>
      <c r="G1243" s="101"/>
      <c r="H1243" s="101"/>
      <c r="I1243" s="143"/>
      <c r="J1243" s="143"/>
      <c r="K1243" s="115">
        <f>SUM(K1244:K1258)</f>
        <v>473</v>
      </c>
      <c r="L1243" s="115">
        <f t="shared" ref="L1243:Q1243" si="123">SUM(L1244:L1258)</f>
        <v>473</v>
      </c>
      <c r="M1243" s="115">
        <v>214</v>
      </c>
      <c r="N1243" s="115">
        <v>117</v>
      </c>
      <c r="O1243" s="115">
        <v>97</v>
      </c>
      <c r="P1243" s="110">
        <f t="shared" si="123"/>
        <v>8928.2999999999993</v>
      </c>
      <c r="Q1243" s="110">
        <f t="shared" si="123"/>
        <v>8928.2999999999993</v>
      </c>
      <c r="R1243" s="129"/>
      <c r="S1243" s="151"/>
    </row>
    <row r="1244" spans="1:19" ht="72" hidden="1" customHeight="1" x14ac:dyDescent="0.25">
      <c r="A1244" s="121">
        <v>1</v>
      </c>
      <c r="B1244" s="122" t="s">
        <v>1532</v>
      </c>
      <c r="C1244" s="123" t="s">
        <v>2103</v>
      </c>
      <c r="D1244" s="124">
        <v>44791</v>
      </c>
      <c r="E1244" s="101"/>
      <c r="F1244" s="101"/>
      <c r="G1244" s="101"/>
      <c r="H1244" s="101"/>
      <c r="I1244" s="84" t="s">
        <v>1168</v>
      </c>
      <c r="J1244" s="84" t="s">
        <v>1169</v>
      </c>
      <c r="K1244" s="127">
        <v>60</v>
      </c>
      <c r="L1244" s="127">
        <v>60</v>
      </c>
      <c r="M1244" s="127">
        <v>24</v>
      </c>
      <c r="N1244" s="127">
        <v>0</v>
      </c>
      <c r="O1244" s="127">
        <v>24</v>
      </c>
      <c r="P1244" s="128">
        <v>908.5</v>
      </c>
      <c r="Q1244" s="128">
        <v>908.5</v>
      </c>
      <c r="R1244" s="129"/>
      <c r="S1244" s="151"/>
    </row>
    <row r="1245" spans="1:19" ht="72" hidden="1" customHeight="1" x14ac:dyDescent="0.25">
      <c r="A1245" s="121">
        <v>2</v>
      </c>
      <c r="B1245" s="122" t="s">
        <v>1533</v>
      </c>
      <c r="C1245" s="123" t="s">
        <v>2104</v>
      </c>
      <c r="D1245" s="124">
        <v>44788</v>
      </c>
      <c r="E1245" s="101"/>
      <c r="F1245" s="101"/>
      <c r="G1245" s="101"/>
      <c r="H1245" s="101"/>
      <c r="I1245" s="84" t="s">
        <v>1168</v>
      </c>
      <c r="J1245" s="84" t="s">
        <v>1169</v>
      </c>
      <c r="K1245" s="127">
        <v>67</v>
      </c>
      <c r="L1245" s="127">
        <v>67</v>
      </c>
      <c r="M1245" s="127">
        <v>24</v>
      </c>
      <c r="N1245" s="127">
        <v>0</v>
      </c>
      <c r="O1245" s="127">
        <v>24</v>
      </c>
      <c r="P1245" s="128">
        <v>1060.25</v>
      </c>
      <c r="Q1245" s="128">
        <v>1060.25</v>
      </c>
      <c r="R1245" s="129"/>
      <c r="S1245" s="151"/>
    </row>
    <row r="1246" spans="1:19" ht="72" hidden="1" customHeight="1" x14ac:dyDescent="0.25">
      <c r="A1246" s="121">
        <v>3</v>
      </c>
      <c r="B1246" s="122" t="s">
        <v>1534</v>
      </c>
      <c r="C1246" s="123" t="s">
        <v>2105</v>
      </c>
      <c r="D1246" s="124">
        <v>45252</v>
      </c>
      <c r="E1246" s="101"/>
      <c r="F1246" s="101"/>
      <c r="G1246" s="101"/>
      <c r="H1246" s="101"/>
      <c r="I1246" s="84" t="s">
        <v>1168</v>
      </c>
      <c r="J1246" s="84" t="s">
        <v>1169</v>
      </c>
      <c r="K1246" s="127">
        <v>23</v>
      </c>
      <c r="L1246" s="127">
        <v>23</v>
      </c>
      <c r="M1246" s="127">
        <v>8</v>
      </c>
      <c r="N1246" s="127">
        <v>7</v>
      </c>
      <c r="O1246" s="127">
        <v>1</v>
      </c>
      <c r="P1246" s="128">
        <v>337.52</v>
      </c>
      <c r="Q1246" s="128">
        <v>337.52</v>
      </c>
      <c r="R1246" s="129"/>
      <c r="S1246" s="151"/>
    </row>
    <row r="1247" spans="1:19" ht="72" hidden="1" customHeight="1" x14ac:dyDescent="0.25">
      <c r="A1247" s="121">
        <v>4</v>
      </c>
      <c r="B1247" s="122" t="s">
        <v>1535</v>
      </c>
      <c r="C1247" s="123" t="s">
        <v>2106</v>
      </c>
      <c r="D1247" s="124">
        <v>45252</v>
      </c>
      <c r="E1247" s="101"/>
      <c r="F1247" s="101"/>
      <c r="G1247" s="101"/>
      <c r="H1247" s="101"/>
      <c r="I1247" s="84" t="s">
        <v>1168</v>
      </c>
      <c r="J1247" s="84" t="s">
        <v>1169</v>
      </c>
      <c r="K1247" s="127">
        <v>23</v>
      </c>
      <c r="L1247" s="127">
        <v>23</v>
      </c>
      <c r="M1247" s="127">
        <v>9</v>
      </c>
      <c r="N1247" s="127">
        <v>9</v>
      </c>
      <c r="O1247" s="127">
        <v>0</v>
      </c>
      <c r="P1247" s="128">
        <v>378</v>
      </c>
      <c r="Q1247" s="128">
        <v>378</v>
      </c>
      <c r="R1247" s="129"/>
      <c r="S1247" s="151"/>
    </row>
    <row r="1248" spans="1:19" ht="72" hidden="1" customHeight="1" x14ac:dyDescent="0.25">
      <c r="A1248" s="121">
        <v>5</v>
      </c>
      <c r="B1248" s="122" t="s">
        <v>1884</v>
      </c>
      <c r="C1248" s="123">
        <v>245</v>
      </c>
      <c r="D1248" s="124">
        <v>44979</v>
      </c>
      <c r="E1248" s="101"/>
      <c r="F1248" s="101"/>
      <c r="G1248" s="101"/>
      <c r="H1248" s="101"/>
      <c r="I1248" s="84" t="s">
        <v>1168</v>
      </c>
      <c r="J1248" s="84" t="s">
        <v>1169</v>
      </c>
      <c r="K1248" s="127">
        <v>36</v>
      </c>
      <c r="L1248" s="127">
        <v>36</v>
      </c>
      <c r="M1248" s="127">
        <v>16</v>
      </c>
      <c r="N1248" s="127">
        <v>12</v>
      </c>
      <c r="O1248" s="127">
        <v>4</v>
      </c>
      <c r="P1248" s="128">
        <v>730.4</v>
      </c>
      <c r="Q1248" s="128">
        <v>730.4</v>
      </c>
      <c r="R1248" s="129"/>
      <c r="S1248" s="151"/>
    </row>
    <row r="1249" spans="1:19" ht="72" hidden="1" customHeight="1" x14ac:dyDescent="0.25">
      <c r="A1249" s="121">
        <v>6</v>
      </c>
      <c r="B1249" s="122" t="s">
        <v>1885</v>
      </c>
      <c r="C1249" s="123">
        <v>246</v>
      </c>
      <c r="D1249" s="124">
        <v>44979</v>
      </c>
      <c r="E1249" s="101"/>
      <c r="F1249" s="101"/>
      <c r="G1249" s="101"/>
      <c r="H1249" s="101"/>
      <c r="I1249" s="84" t="s">
        <v>1168</v>
      </c>
      <c r="J1249" s="84" t="s">
        <v>1169</v>
      </c>
      <c r="K1249" s="127">
        <v>28</v>
      </c>
      <c r="L1249" s="127">
        <v>28</v>
      </c>
      <c r="M1249" s="127">
        <v>16</v>
      </c>
      <c r="N1249" s="127">
        <v>12</v>
      </c>
      <c r="O1249" s="127">
        <v>4</v>
      </c>
      <c r="P1249" s="128">
        <v>726.9</v>
      </c>
      <c r="Q1249" s="128">
        <v>726.9</v>
      </c>
      <c r="R1249" s="129"/>
      <c r="S1249" s="151"/>
    </row>
    <row r="1250" spans="1:19" ht="72" hidden="1" customHeight="1" x14ac:dyDescent="0.25">
      <c r="A1250" s="121">
        <v>7</v>
      </c>
      <c r="B1250" s="122" t="s">
        <v>1536</v>
      </c>
      <c r="C1250" s="123" t="s">
        <v>2107</v>
      </c>
      <c r="D1250" s="124">
        <v>45008</v>
      </c>
      <c r="E1250" s="101"/>
      <c r="F1250" s="101"/>
      <c r="G1250" s="101"/>
      <c r="H1250" s="101"/>
      <c r="I1250" s="84" t="s">
        <v>1168</v>
      </c>
      <c r="J1250" s="84" t="s">
        <v>1169</v>
      </c>
      <c r="K1250" s="127">
        <v>29</v>
      </c>
      <c r="L1250" s="127">
        <v>29</v>
      </c>
      <c r="M1250" s="127">
        <v>16</v>
      </c>
      <c r="N1250" s="127">
        <v>15</v>
      </c>
      <c r="O1250" s="127">
        <v>1</v>
      </c>
      <c r="P1250" s="128">
        <v>735.9</v>
      </c>
      <c r="Q1250" s="128">
        <v>735.9</v>
      </c>
      <c r="R1250" s="129"/>
      <c r="S1250" s="151"/>
    </row>
    <row r="1251" spans="1:19" ht="72" hidden="1" customHeight="1" x14ac:dyDescent="0.25">
      <c r="A1251" s="121">
        <v>8</v>
      </c>
      <c r="B1251" s="122" t="s">
        <v>1537</v>
      </c>
      <c r="C1251" s="123" t="s">
        <v>2108</v>
      </c>
      <c r="D1251" s="124">
        <v>44979</v>
      </c>
      <c r="E1251" s="101"/>
      <c r="F1251" s="101"/>
      <c r="G1251" s="101"/>
      <c r="H1251" s="101"/>
      <c r="I1251" s="84" t="s">
        <v>1168</v>
      </c>
      <c r="J1251" s="84" t="s">
        <v>1169</v>
      </c>
      <c r="K1251" s="127">
        <v>30</v>
      </c>
      <c r="L1251" s="127">
        <v>30</v>
      </c>
      <c r="M1251" s="127">
        <v>19</v>
      </c>
      <c r="N1251" s="127">
        <v>16</v>
      </c>
      <c r="O1251" s="127">
        <v>3</v>
      </c>
      <c r="P1251" s="128">
        <v>869.3</v>
      </c>
      <c r="Q1251" s="128">
        <v>869.3</v>
      </c>
      <c r="R1251" s="129"/>
      <c r="S1251" s="151"/>
    </row>
    <row r="1252" spans="1:19" ht="72" hidden="1" customHeight="1" x14ac:dyDescent="0.25">
      <c r="A1252" s="121">
        <v>9</v>
      </c>
      <c r="B1252" s="122" t="s">
        <v>1538</v>
      </c>
      <c r="C1252" s="123" t="s">
        <v>2109</v>
      </c>
      <c r="D1252" s="124">
        <v>44998</v>
      </c>
      <c r="E1252" s="101"/>
      <c r="F1252" s="101"/>
      <c r="G1252" s="101"/>
      <c r="H1252" s="101"/>
      <c r="I1252" s="84" t="s">
        <v>1168</v>
      </c>
      <c r="J1252" s="84" t="s">
        <v>1169</v>
      </c>
      <c r="K1252" s="127">
        <v>69</v>
      </c>
      <c r="L1252" s="127">
        <v>69</v>
      </c>
      <c r="M1252" s="127">
        <v>27</v>
      </c>
      <c r="N1252" s="127">
        <v>20</v>
      </c>
      <c r="O1252" s="127">
        <v>7</v>
      </c>
      <c r="P1252" s="128">
        <v>1319</v>
      </c>
      <c r="Q1252" s="128">
        <v>1319</v>
      </c>
      <c r="R1252" s="129"/>
      <c r="S1252" s="151"/>
    </row>
    <row r="1253" spans="1:19" ht="72" hidden="1" customHeight="1" x14ac:dyDescent="0.25">
      <c r="A1253" s="121">
        <v>10</v>
      </c>
      <c r="B1253" s="122" t="s">
        <v>1539</v>
      </c>
      <c r="C1253" s="123" t="s">
        <v>2110</v>
      </c>
      <c r="D1253" s="124">
        <v>44603</v>
      </c>
      <c r="E1253" s="101"/>
      <c r="F1253" s="101"/>
      <c r="G1253" s="101"/>
      <c r="H1253" s="101"/>
      <c r="I1253" s="84" t="s">
        <v>1168</v>
      </c>
      <c r="J1253" s="84" t="s">
        <v>1169</v>
      </c>
      <c r="K1253" s="127">
        <v>33</v>
      </c>
      <c r="L1253" s="127">
        <v>33</v>
      </c>
      <c r="M1253" s="127">
        <v>15</v>
      </c>
      <c r="N1253" s="127">
        <v>7</v>
      </c>
      <c r="O1253" s="127">
        <v>8</v>
      </c>
      <c r="P1253" s="128">
        <v>588.95000000000005</v>
      </c>
      <c r="Q1253" s="128">
        <v>588.95000000000005</v>
      </c>
      <c r="R1253" s="129"/>
      <c r="S1253" s="151"/>
    </row>
    <row r="1254" spans="1:19" ht="72" hidden="1" customHeight="1" x14ac:dyDescent="0.25">
      <c r="A1254" s="121">
        <v>11</v>
      </c>
      <c r="B1254" s="122" t="s">
        <v>1540</v>
      </c>
      <c r="C1254" s="123" t="s">
        <v>2111</v>
      </c>
      <c r="D1254" s="124">
        <v>44777</v>
      </c>
      <c r="E1254" s="101"/>
      <c r="F1254" s="101"/>
      <c r="G1254" s="101"/>
      <c r="H1254" s="101"/>
      <c r="I1254" s="84" t="s">
        <v>1168</v>
      </c>
      <c r="J1254" s="84" t="s">
        <v>1169</v>
      </c>
      <c r="K1254" s="127">
        <v>22</v>
      </c>
      <c r="L1254" s="127">
        <v>22</v>
      </c>
      <c r="M1254" s="127">
        <v>12</v>
      </c>
      <c r="N1254" s="127">
        <v>1</v>
      </c>
      <c r="O1254" s="127">
        <v>11</v>
      </c>
      <c r="P1254" s="128">
        <v>393.78</v>
      </c>
      <c r="Q1254" s="128">
        <v>393.78</v>
      </c>
      <c r="R1254" s="129"/>
      <c r="S1254" s="151"/>
    </row>
    <row r="1255" spans="1:19" ht="72" hidden="1" customHeight="1" x14ac:dyDescent="0.25">
      <c r="A1255" s="121">
        <v>12</v>
      </c>
      <c r="B1255" s="122" t="s">
        <v>1541</v>
      </c>
      <c r="C1255" s="123" t="s">
        <v>2112</v>
      </c>
      <c r="D1255" s="124">
        <v>45000</v>
      </c>
      <c r="E1255" s="101"/>
      <c r="F1255" s="101"/>
      <c r="G1255" s="101"/>
      <c r="H1255" s="101"/>
      <c r="I1255" s="84" t="s">
        <v>1168</v>
      </c>
      <c r="J1255" s="84" t="s">
        <v>1169</v>
      </c>
      <c r="K1255" s="127">
        <v>14</v>
      </c>
      <c r="L1255" s="127">
        <v>14</v>
      </c>
      <c r="M1255" s="127">
        <v>8</v>
      </c>
      <c r="N1255" s="127">
        <v>6</v>
      </c>
      <c r="O1255" s="127">
        <v>2</v>
      </c>
      <c r="P1255" s="128">
        <v>273.39999999999998</v>
      </c>
      <c r="Q1255" s="128">
        <v>273.39999999999998</v>
      </c>
      <c r="R1255" s="129"/>
      <c r="S1255" s="151"/>
    </row>
    <row r="1256" spans="1:19" ht="72" hidden="1" customHeight="1" x14ac:dyDescent="0.25">
      <c r="A1256" s="121">
        <v>13</v>
      </c>
      <c r="B1256" s="122" t="s">
        <v>1542</v>
      </c>
      <c r="C1256" s="123" t="s">
        <v>2113</v>
      </c>
      <c r="D1256" s="124">
        <v>45215</v>
      </c>
      <c r="E1256" s="101"/>
      <c r="F1256" s="101"/>
      <c r="G1256" s="101"/>
      <c r="H1256" s="101"/>
      <c r="I1256" s="84" t="s">
        <v>1168</v>
      </c>
      <c r="J1256" s="84" t="s">
        <v>1169</v>
      </c>
      <c r="K1256" s="127">
        <v>6</v>
      </c>
      <c r="L1256" s="127">
        <v>6</v>
      </c>
      <c r="M1256" s="127">
        <v>4</v>
      </c>
      <c r="N1256" s="127">
        <v>2</v>
      </c>
      <c r="O1256" s="127">
        <v>2</v>
      </c>
      <c r="P1256" s="128">
        <v>127.5</v>
      </c>
      <c r="Q1256" s="128">
        <v>127.5</v>
      </c>
      <c r="R1256" s="129"/>
      <c r="S1256" s="151"/>
    </row>
    <row r="1257" spans="1:19" ht="72" hidden="1" customHeight="1" x14ac:dyDescent="0.25">
      <c r="A1257" s="121">
        <v>14</v>
      </c>
      <c r="B1257" s="122" t="s">
        <v>1543</v>
      </c>
      <c r="C1257" s="123" t="s">
        <v>2114</v>
      </c>
      <c r="D1257" s="124">
        <v>45209</v>
      </c>
      <c r="E1257" s="101"/>
      <c r="F1257" s="101"/>
      <c r="G1257" s="101"/>
      <c r="H1257" s="101"/>
      <c r="I1257" s="84" t="s">
        <v>1168</v>
      </c>
      <c r="J1257" s="84" t="s">
        <v>1169</v>
      </c>
      <c r="K1257" s="127">
        <v>5</v>
      </c>
      <c r="L1257" s="127">
        <v>5</v>
      </c>
      <c r="M1257" s="127">
        <v>4</v>
      </c>
      <c r="N1257" s="127">
        <v>1</v>
      </c>
      <c r="O1257" s="127">
        <v>3</v>
      </c>
      <c r="P1257" s="128">
        <v>89.3</v>
      </c>
      <c r="Q1257" s="128">
        <v>89.3</v>
      </c>
      <c r="R1257" s="129"/>
      <c r="S1257" s="151"/>
    </row>
    <row r="1258" spans="1:19" ht="72" hidden="1" customHeight="1" x14ac:dyDescent="0.25">
      <c r="A1258" s="121">
        <v>15</v>
      </c>
      <c r="B1258" s="122" t="s">
        <v>1544</v>
      </c>
      <c r="C1258" s="123" t="s">
        <v>2115</v>
      </c>
      <c r="D1258" s="124">
        <v>44995</v>
      </c>
      <c r="E1258" s="101"/>
      <c r="F1258" s="101"/>
      <c r="G1258" s="101"/>
      <c r="H1258" s="101"/>
      <c r="I1258" s="84" t="s">
        <v>1168</v>
      </c>
      <c r="J1258" s="84" t="s">
        <v>1169</v>
      </c>
      <c r="K1258" s="127">
        <v>28</v>
      </c>
      <c r="L1258" s="127">
        <v>28</v>
      </c>
      <c r="M1258" s="127">
        <v>12</v>
      </c>
      <c r="N1258" s="127">
        <v>9</v>
      </c>
      <c r="O1258" s="127">
        <v>3</v>
      </c>
      <c r="P1258" s="128">
        <v>389.6</v>
      </c>
      <c r="Q1258" s="128">
        <v>389.6</v>
      </c>
      <c r="R1258" s="129"/>
      <c r="S1258" s="151"/>
    </row>
    <row r="1259" spans="1:19" s="116" customFormat="1" ht="30.75" hidden="1" customHeight="1" x14ac:dyDescent="0.25">
      <c r="A1259" s="205" t="s">
        <v>1187</v>
      </c>
      <c r="B1259" s="206"/>
      <c r="C1259" s="144"/>
      <c r="D1259" s="144"/>
      <c r="E1259" s="101"/>
      <c r="F1259" s="101"/>
      <c r="G1259" s="101"/>
      <c r="H1259" s="101"/>
      <c r="I1259" s="143"/>
      <c r="J1259" s="143"/>
      <c r="K1259" s="115">
        <v>3779</v>
      </c>
      <c r="L1259" s="115">
        <v>3779</v>
      </c>
      <c r="M1259" s="115">
        <v>1630</v>
      </c>
      <c r="N1259" s="115">
        <v>1294</v>
      </c>
      <c r="O1259" s="115">
        <v>336</v>
      </c>
      <c r="P1259" s="110">
        <v>65831.03</v>
      </c>
      <c r="Q1259" s="110">
        <v>65831.03</v>
      </c>
      <c r="R1259" s="129"/>
      <c r="S1259" s="151"/>
    </row>
    <row r="1260" spans="1:19" ht="21" hidden="1" customHeight="1" x14ac:dyDescent="0.25">
      <c r="A1260" s="121">
        <v>1</v>
      </c>
      <c r="B1260" s="122" t="s">
        <v>1545</v>
      </c>
      <c r="C1260" s="123" t="s">
        <v>2116</v>
      </c>
      <c r="D1260" s="124">
        <v>44718</v>
      </c>
      <c r="E1260" s="101"/>
      <c r="F1260" s="101"/>
      <c r="G1260" s="101"/>
      <c r="H1260" s="101"/>
      <c r="I1260" s="84" t="s">
        <v>1167</v>
      </c>
      <c r="J1260" s="84" t="s">
        <v>1168</v>
      </c>
      <c r="K1260" s="127">
        <v>11</v>
      </c>
      <c r="L1260" s="127">
        <v>11</v>
      </c>
      <c r="M1260" s="127">
        <v>6</v>
      </c>
      <c r="N1260" s="127">
        <v>6</v>
      </c>
      <c r="O1260" s="127">
        <v>0</v>
      </c>
      <c r="P1260" s="128">
        <v>288.5</v>
      </c>
      <c r="Q1260" s="128">
        <v>288.5</v>
      </c>
      <c r="R1260" s="129"/>
      <c r="S1260" s="151"/>
    </row>
    <row r="1261" spans="1:19" ht="21" hidden="1" customHeight="1" x14ac:dyDescent="0.25">
      <c r="A1261" s="121">
        <v>2</v>
      </c>
      <c r="B1261" s="122" t="s">
        <v>1546</v>
      </c>
      <c r="C1261" s="123" t="s">
        <v>2117</v>
      </c>
      <c r="D1261" s="124">
        <v>44718</v>
      </c>
      <c r="E1261" s="101"/>
      <c r="F1261" s="101"/>
      <c r="G1261" s="101"/>
      <c r="H1261" s="101"/>
      <c r="I1261" s="84" t="s">
        <v>1167</v>
      </c>
      <c r="J1261" s="84" t="s">
        <v>1168</v>
      </c>
      <c r="K1261" s="127">
        <v>12</v>
      </c>
      <c r="L1261" s="127">
        <v>12</v>
      </c>
      <c r="M1261" s="127">
        <v>7</v>
      </c>
      <c r="N1261" s="127">
        <v>7</v>
      </c>
      <c r="O1261" s="127">
        <v>0</v>
      </c>
      <c r="P1261" s="128">
        <v>291.39999999999998</v>
      </c>
      <c r="Q1261" s="128">
        <v>291.39999999999998</v>
      </c>
      <c r="R1261" s="129"/>
      <c r="S1261" s="151"/>
    </row>
    <row r="1262" spans="1:19" ht="21" hidden="1" customHeight="1" x14ac:dyDescent="0.25">
      <c r="A1262" s="121">
        <v>3</v>
      </c>
      <c r="B1262" s="122" t="s">
        <v>1547</v>
      </c>
      <c r="C1262" s="123" t="s">
        <v>2118</v>
      </c>
      <c r="D1262" s="124">
        <v>44901</v>
      </c>
      <c r="E1262" s="101"/>
      <c r="F1262" s="101"/>
      <c r="G1262" s="101"/>
      <c r="H1262" s="101"/>
      <c r="I1262" s="84" t="s">
        <v>1167</v>
      </c>
      <c r="J1262" s="84" t="s">
        <v>1168</v>
      </c>
      <c r="K1262" s="127">
        <v>10</v>
      </c>
      <c r="L1262" s="127">
        <v>10</v>
      </c>
      <c r="M1262" s="127">
        <v>3</v>
      </c>
      <c r="N1262" s="127">
        <v>2</v>
      </c>
      <c r="O1262" s="127">
        <v>1</v>
      </c>
      <c r="P1262" s="128">
        <v>167.4</v>
      </c>
      <c r="Q1262" s="128">
        <v>167.4</v>
      </c>
      <c r="R1262" s="129"/>
      <c r="S1262" s="151"/>
    </row>
    <row r="1263" spans="1:19" ht="21" hidden="1" customHeight="1" x14ac:dyDescent="0.25">
      <c r="A1263" s="121">
        <v>4</v>
      </c>
      <c r="B1263" s="122" t="s">
        <v>1548</v>
      </c>
      <c r="C1263" s="123" t="s">
        <v>2119</v>
      </c>
      <c r="D1263" s="124">
        <v>44781</v>
      </c>
      <c r="E1263" s="101"/>
      <c r="F1263" s="101"/>
      <c r="G1263" s="101"/>
      <c r="H1263" s="101"/>
      <c r="I1263" s="84" t="s">
        <v>1167</v>
      </c>
      <c r="J1263" s="84" t="s">
        <v>1168</v>
      </c>
      <c r="K1263" s="127">
        <v>4</v>
      </c>
      <c r="L1263" s="127">
        <v>4</v>
      </c>
      <c r="M1263" s="127">
        <v>3</v>
      </c>
      <c r="N1263" s="127">
        <v>3</v>
      </c>
      <c r="O1263" s="127">
        <v>0</v>
      </c>
      <c r="P1263" s="128">
        <v>176.6</v>
      </c>
      <c r="Q1263" s="128">
        <v>176.6</v>
      </c>
      <c r="R1263" s="129"/>
      <c r="S1263" s="151"/>
    </row>
    <row r="1264" spans="1:19" ht="21" hidden="1" customHeight="1" x14ac:dyDescent="0.25">
      <c r="A1264" s="121">
        <v>5</v>
      </c>
      <c r="B1264" s="122" t="s">
        <v>1549</v>
      </c>
      <c r="C1264" s="123" t="s">
        <v>2120</v>
      </c>
      <c r="D1264" s="124">
        <v>44781</v>
      </c>
      <c r="E1264" s="101"/>
      <c r="F1264" s="101"/>
      <c r="G1264" s="101"/>
      <c r="H1264" s="101"/>
      <c r="I1264" s="84" t="s">
        <v>1167</v>
      </c>
      <c r="J1264" s="84" t="s">
        <v>1168</v>
      </c>
      <c r="K1264" s="127">
        <v>6</v>
      </c>
      <c r="L1264" s="127">
        <v>6</v>
      </c>
      <c r="M1264" s="127">
        <v>3</v>
      </c>
      <c r="N1264" s="127">
        <v>2</v>
      </c>
      <c r="O1264" s="127">
        <v>1</v>
      </c>
      <c r="P1264" s="128">
        <v>139.30000000000001</v>
      </c>
      <c r="Q1264" s="128">
        <v>139.30000000000001</v>
      </c>
      <c r="R1264" s="129"/>
      <c r="S1264" s="151"/>
    </row>
    <row r="1265" spans="1:19" ht="21" hidden="1" customHeight="1" x14ac:dyDescent="0.25">
      <c r="A1265" s="121">
        <v>6</v>
      </c>
      <c r="B1265" s="122" t="s">
        <v>1550</v>
      </c>
      <c r="C1265" s="123" t="s">
        <v>2121</v>
      </c>
      <c r="D1265" s="124">
        <v>44840</v>
      </c>
      <c r="E1265" s="101"/>
      <c r="F1265" s="101"/>
      <c r="G1265" s="101"/>
      <c r="H1265" s="101"/>
      <c r="I1265" s="84" t="s">
        <v>1167</v>
      </c>
      <c r="J1265" s="84" t="s">
        <v>1168</v>
      </c>
      <c r="K1265" s="127">
        <v>5</v>
      </c>
      <c r="L1265" s="127">
        <v>5</v>
      </c>
      <c r="M1265" s="127">
        <v>3</v>
      </c>
      <c r="N1265" s="127">
        <v>3</v>
      </c>
      <c r="O1265" s="127">
        <v>0</v>
      </c>
      <c r="P1265" s="128">
        <v>145.30000000000001</v>
      </c>
      <c r="Q1265" s="128">
        <v>145.30000000000001</v>
      </c>
      <c r="R1265" s="129"/>
      <c r="S1265" s="151"/>
    </row>
    <row r="1266" spans="1:19" ht="21" hidden="1" customHeight="1" x14ac:dyDescent="0.25">
      <c r="A1266" s="121">
        <v>7</v>
      </c>
      <c r="B1266" s="122" t="s">
        <v>1551</v>
      </c>
      <c r="C1266" s="123" t="s">
        <v>2122</v>
      </c>
      <c r="D1266" s="124">
        <v>44781</v>
      </c>
      <c r="E1266" s="101"/>
      <c r="F1266" s="101"/>
      <c r="G1266" s="101"/>
      <c r="H1266" s="101"/>
      <c r="I1266" s="84" t="s">
        <v>1167</v>
      </c>
      <c r="J1266" s="84" t="s">
        <v>1168</v>
      </c>
      <c r="K1266" s="127">
        <v>18</v>
      </c>
      <c r="L1266" s="127">
        <v>18</v>
      </c>
      <c r="M1266" s="127">
        <v>7</v>
      </c>
      <c r="N1266" s="127">
        <v>7</v>
      </c>
      <c r="O1266" s="127">
        <v>0</v>
      </c>
      <c r="P1266" s="128">
        <v>212</v>
      </c>
      <c r="Q1266" s="128">
        <v>212</v>
      </c>
      <c r="R1266" s="129"/>
      <c r="S1266" s="151"/>
    </row>
    <row r="1267" spans="1:19" ht="21" hidden="1" customHeight="1" x14ac:dyDescent="0.25">
      <c r="A1267" s="121">
        <v>8</v>
      </c>
      <c r="B1267" s="122" t="s">
        <v>1552</v>
      </c>
      <c r="C1267" s="123" t="s">
        <v>2123</v>
      </c>
      <c r="D1267" s="124">
        <v>44810</v>
      </c>
      <c r="E1267" s="101"/>
      <c r="F1267" s="101"/>
      <c r="G1267" s="101"/>
      <c r="H1267" s="101"/>
      <c r="I1267" s="84" t="s">
        <v>1167</v>
      </c>
      <c r="J1267" s="84" t="s">
        <v>1168</v>
      </c>
      <c r="K1267" s="127">
        <v>4</v>
      </c>
      <c r="L1267" s="127">
        <v>4</v>
      </c>
      <c r="M1267" s="127">
        <v>2</v>
      </c>
      <c r="N1267" s="127">
        <v>1</v>
      </c>
      <c r="O1267" s="127">
        <v>1</v>
      </c>
      <c r="P1267" s="128">
        <v>79.5</v>
      </c>
      <c r="Q1267" s="128">
        <v>79.5</v>
      </c>
      <c r="R1267" s="129"/>
      <c r="S1267" s="151"/>
    </row>
    <row r="1268" spans="1:19" ht="21" hidden="1" customHeight="1" x14ac:dyDescent="0.25">
      <c r="A1268" s="121">
        <v>9</v>
      </c>
      <c r="B1268" s="122" t="s">
        <v>1553</v>
      </c>
      <c r="C1268" s="123" t="s">
        <v>2124</v>
      </c>
      <c r="D1268" s="124">
        <v>44872</v>
      </c>
      <c r="E1268" s="101"/>
      <c r="F1268" s="101"/>
      <c r="G1268" s="101"/>
      <c r="H1268" s="101"/>
      <c r="I1268" s="84" t="s">
        <v>1167</v>
      </c>
      <c r="J1268" s="84" t="s">
        <v>1168</v>
      </c>
      <c r="K1268" s="127">
        <v>9</v>
      </c>
      <c r="L1268" s="127">
        <v>9</v>
      </c>
      <c r="M1268" s="127">
        <v>3</v>
      </c>
      <c r="N1268" s="127">
        <v>3</v>
      </c>
      <c r="O1268" s="127">
        <v>0</v>
      </c>
      <c r="P1268" s="128">
        <v>118</v>
      </c>
      <c r="Q1268" s="128">
        <v>118</v>
      </c>
      <c r="R1268" s="129"/>
      <c r="S1268" s="151"/>
    </row>
    <row r="1269" spans="1:19" ht="21" hidden="1" customHeight="1" x14ac:dyDescent="0.25">
      <c r="A1269" s="121">
        <v>10</v>
      </c>
      <c r="B1269" s="122" t="s">
        <v>1554</v>
      </c>
      <c r="C1269" s="123" t="s">
        <v>2125</v>
      </c>
      <c r="D1269" s="124">
        <v>44901</v>
      </c>
      <c r="E1269" s="101"/>
      <c r="F1269" s="101"/>
      <c r="G1269" s="101"/>
      <c r="H1269" s="101"/>
      <c r="I1269" s="84" t="s">
        <v>1167</v>
      </c>
      <c r="J1269" s="84" t="s">
        <v>1168</v>
      </c>
      <c r="K1269" s="127">
        <v>7</v>
      </c>
      <c r="L1269" s="127">
        <v>7</v>
      </c>
      <c r="M1269" s="127">
        <v>3</v>
      </c>
      <c r="N1269" s="127">
        <v>3</v>
      </c>
      <c r="O1269" s="127">
        <v>0</v>
      </c>
      <c r="P1269" s="128">
        <v>95.4</v>
      </c>
      <c r="Q1269" s="128">
        <v>95.4</v>
      </c>
      <c r="R1269" s="129"/>
      <c r="S1269" s="151"/>
    </row>
    <row r="1270" spans="1:19" ht="21" hidden="1" customHeight="1" x14ac:dyDescent="0.25">
      <c r="A1270" s="121">
        <v>11</v>
      </c>
      <c r="B1270" s="122" t="s">
        <v>1555</v>
      </c>
      <c r="C1270" s="123" t="s">
        <v>2126</v>
      </c>
      <c r="D1270" s="124">
        <v>44748</v>
      </c>
      <c r="E1270" s="101"/>
      <c r="F1270" s="101"/>
      <c r="G1270" s="101"/>
      <c r="H1270" s="101"/>
      <c r="I1270" s="84" t="s">
        <v>1167</v>
      </c>
      <c r="J1270" s="84" t="s">
        <v>1168</v>
      </c>
      <c r="K1270" s="127">
        <v>17</v>
      </c>
      <c r="L1270" s="127">
        <v>17</v>
      </c>
      <c r="M1270" s="127">
        <v>6</v>
      </c>
      <c r="N1270" s="127">
        <v>4</v>
      </c>
      <c r="O1270" s="127">
        <v>2</v>
      </c>
      <c r="P1270" s="128">
        <v>194.1</v>
      </c>
      <c r="Q1270" s="128">
        <v>194.1</v>
      </c>
      <c r="R1270" s="129"/>
      <c r="S1270" s="151"/>
    </row>
    <row r="1271" spans="1:19" ht="21" hidden="1" customHeight="1" x14ac:dyDescent="0.25">
      <c r="A1271" s="121">
        <v>12</v>
      </c>
      <c r="B1271" s="122" t="s">
        <v>1556</v>
      </c>
      <c r="C1271" s="123" t="s">
        <v>2127</v>
      </c>
      <c r="D1271" s="124">
        <v>44748</v>
      </c>
      <c r="E1271" s="101"/>
      <c r="F1271" s="101"/>
      <c r="G1271" s="101"/>
      <c r="H1271" s="101"/>
      <c r="I1271" s="84" t="s">
        <v>1167</v>
      </c>
      <c r="J1271" s="84" t="s">
        <v>1168</v>
      </c>
      <c r="K1271" s="127">
        <v>21</v>
      </c>
      <c r="L1271" s="127">
        <v>21</v>
      </c>
      <c r="M1271" s="127">
        <v>6</v>
      </c>
      <c r="N1271" s="127">
        <v>5</v>
      </c>
      <c r="O1271" s="127">
        <v>1</v>
      </c>
      <c r="P1271" s="128">
        <v>188.5</v>
      </c>
      <c r="Q1271" s="128">
        <v>188.5</v>
      </c>
      <c r="R1271" s="129"/>
      <c r="S1271" s="151"/>
    </row>
    <row r="1272" spans="1:19" ht="21" hidden="1" customHeight="1" x14ac:dyDescent="0.25">
      <c r="A1272" s="121">
        <v>13</v>
      </c>
      <c r="B1272" s="122" t="s">
        <v>1557</v>
      </c>
      <c r="C1272" s="123" t="s">
        <v>2128</v>
      </c>
      <c r="D1272" s="124">
        <v>45173</v>
      </c>
      <c r="E1272" s="101"/>
      <c r="F1272" s="101"/>
      <c r="G1272" s="101"/>
      <c r="H1272" s="101"/>
      <c r="I1272" s="84" t="s">
        <v>1167</v>
      </c>
      <c r="J1272" s="84" t="s">
        <v>1168</v>
      </c>
      <c r="K1272" s="127">
        <v>25</v>
      </c>
      <c r="L1272" s="127">
        <v>25</v>
      </c>
      <c r="M1272" s="127">
        <v>13</v>
      </c>
      <c r="N1272" s="127">
        <v>10</v>
      </c>
      <c r="O1272" s="127">
        <v>3</v>
      </c>
      <c r="P1272" s="128">
        <v>750.7</v>
      </c>
      <c r="Q1272" s="128">
        <v>750.7</v>
      </c>
      <c r="R1272" s="129"/>
      <c r="S1272" s="151"/>
    </row>
    <row r="1273" spans="1:19" ht="21" hidden="1" customHeight="1" x14ac:dyDescent="0.25">
      <c r="A1273" s="121">
        <v>14</v>
      </c>
      <c r="B1273" s="122" t="s">
        <v>1558</v>
      </c>
      <c r="C1273" s="123" t="s">
        <v>2129</v>
      </c>
      <c r="D1273" s="124">
        <v>44840</v>
      </c>
      <c r="E1273" s="101"/>
      <c r="F1273" s="101"/>
      <c r="G1273" s="101"/>
      <c r="H1273" s="101"/>
      <c r="I1273" s="84" t="s">
        <v>1167</v>
      </c>
      <c r="J1273" s="84" t="s">
        <v>1168</v>
      </c>
      <c r="K1273" s="127">
        <v>46</v>
      </c>
      <c r="L1273" s="127">
        <v>46</v>
      </c>
      <c r="M1273" s="127">
        <v>14</v>
      </c>
      <c r="N1273" s="127">
        <v>9</v>
      </c>
      <c r="O1273" s="127">
        <v>5</v>
      </c>
      <c r="P1273" s="128">
        <v>740.1</v>
      </c>
      <c r="Q1273" s="128">
        <v>740.1</v>
      </c>
      <c r="R1273" s="129"/>
      <c r="S1273" s="151"/>
    </row>
    <row r="1274" spans="1:19" ht="21" hidden="1" customHeight="1" x14ac:dyDescent="0.25">
      <c r="A1274" s="121">
        <v>15</v>
      </c>
      <c r="B1274" s="122" t="s">
        <v>1559</v>
      </c>
      <c r="C1274" s="123" t="s">
        <v>2096</v>
      </c>
      <c r="D1274" s="124">
        <v>44748</v>
      </c>
      <c r="E1274" s="101"/>
      <c r="F1274" s="101"/>
      <c r="G1274" s="101"/>
      <c r="H1274" s="101"/>
      <c r="I1274" s="84" t="s">
        <v>1167</v>
      </c>
      <c r="J1274" s="84" t="s">
        <v>1168</v>
      </c>
      <c r="K1274" s="127">
        <v>12</v>
      </c>
      <c r="L1274" s="127">
        <v>12</v>
      </c>
      <c r="M1274" s="127">
        <v>4</v>
      </c>
      <c r="N1274" s="127">
        <v>2</v>
      </c>
      <c r="O1274" s="127">
        <v>2</v>
      </c>
      <c r="P1274" s="128">
        <v>156.30000000000001</v>
      </c>
      <c r="Q1274" s="128">
        <v>156.30000000000001</v>
      </c>
      <c r="R1274" s="129"/>
      <c r="S1274" s="151"/>
    </row>
    <row r="1275" spans="1:19" ht="21" hidden="1" customHeight="1" x14ac:dyDescent="0.25">
      <c r="A1275" s="121">
        <v>16</v>
      </c>
      <c r="B1275" s="122" t="s">
        <v>1560</v>
      </c>
      <c r="C1275" s="123" t="s">
        <v>2130</v>
      </c>
      <c r="D1275" s="124">
        <v>44901</v>
      </c>
      <c r="E1275" s="101"/>
      <c r="F1275" s="101"/>
      <c r="G1275" s="101"/>
      <c r="H1275" s="101"/>
      <c r="I1275" s="84" t="s">
        <v>1167</v>
      </c>
      <c r="J1275" s="84" t="s">
        <v>1168</v>
      </c>
      <c r="K1275" s="127">
        <v>16</v>
      </c>
      <c r="L1275" s="127">
        <v>16</v>
      </c>
      <c r="M1275" s="127">
        <v>7</v>
      </c>
      <c r="N1275" s="127">
        <v>7</v>
      </c>
      <c r="O1275" s="127">
        <v>0</v>
      </c>
      <c r="P1275" s="128">
        <v>297.8</v>
      </c>
      <c r="Q1275" s="128">
        <v>297.8</v>
      </c>
      <c r="R1275" s="129"/>
      <c r="S1275" s="151"/>
    </row>
    <row r="1276" spans="1:19" ht="21" hidden="1" customHeight="1" x14ac:dyDescent="0.25">
      <c r="A1276" s="121">
        <v>17</v>
      </c>
      <c r="B1276" s="122" t="s">
        <v>1561</v>
      </c>
      <c r="C1276" s="123" t="s">
        <v>2131</v>
      </c>
      <c r="D1276" s="124">
        <v>44748</v>
      </c>
      <c r="E1276" s="101"/>
      <c r="F1276" s="101"/>
      <c r="G1276" s="101"/>
      <c r="H1276" s="101"/>
      <c r="I1276" s="84" t="s">
        <v>1167</v>
      </c>
      <c r="J1276" s="84" t="s">
        <v>1168</v>
      </c>
      <c r="K1276" s="127">
        <v>14</v>
      </c>
      <c r="L1276" s="127">
        <v>14</v>
      </c>
      <c r="M1276" s="127">
        <v>6</v>
      </c>
      <c r="N1276" s="127">
        <v>4</v>
      </c>
      <c r="O1276" s="127">
        <v>2</v>
      </c>
      <c r="P1276" s="128">
        <v>293.7</v>
      </c>
      <c r="Q1276" s="128">
        <v>293.7</v>
      </c>
      <c r="R1276" s="129"/>
      <c r="S1276" s="151"/>
    </row>
    <row r="1277" spans="1:19" ht="21" hidden="1" customHeight="1" x14ac:dyDescent="0.25">
      <c r="A1277" s="121">
        <v>18</v>
      </c>
      <c r="B1277" s="122" t="s">
        <v>1562</v>
      </c>
      <c r="C1277" s="123" t="s">
        <v>2132</v>
      </c>
      <c r="D1277" s="124">
        <v>44748</v>
      </c>
      <c r="E1277" s="101"/>
      <c r="F1277" s="101"/>
      <c r="G1277" s="101"/>
      <c r="H1277" s="101"/>
      <c r="I1277" s="84" t="s">
        <v>1167</v>
      </c>
      <c r="J1277" s="84" t="s">
        <v>1168</v>
      </c>
      <c r="K1277" s="127">
        <v>17</v>
      </c>
      <c r="L1277" s="127">
        <v>17</v>
      </c>
      <c r="M1277" s="127">
        <v>5</v>
      </c>
      <c r="N1277" s="127">
        <v>3</v>
      </c>
      <c r="O1277" s="127">
        <v>2</v>
      </c>
      <c r="P1277" s="128">
        <v>292.89999999999998</v>
      </c>
      <c r="Q1277" s="128">
        <v>292.89999999999998</v>
      </c>
      <c r="R1277" s="129"/>
      <c r="S1277" s="151"/>
    </row>
    <row r="1278" spans="1:19" ht="21" hidden="1" customHeight="1" x14ac:dyDescent="0.25">
      <c r="A1278" s="121">
        <v>19</v>
      </c>
      <c r="B1278" s="122" t="s">
        <v>1563</v>
      </c>
      <c r="C1278" s="123" t="s">
        <v>2133</v>
      </c>
      <c r="D1278" s="124">
        <v>45173</v>
      </c>
      <c r="E1278" s="101"/>
      <c r="F1278" s="101"/>
      <c r="G1278" s="101"/>
      <c r="H1278" s="101"/>
      <c r="I1278" s="84" t="s">
        <v>1167</v>
      </c>
      <c r="J1278" s="84" t="s">
        <v>1168</v>
      </c>
      <c r="K1278" s="127">
        <v>166</v>
      </c>
      <c r="L1278" s="127">
        <v>166</v>
      </c>
      <c r="M1278" s="127">
        <v>65</v>
      </c>
      <c r="N1278" s="127">
        <v>54</v>
      </c>
      <c r="O1278" s="127">
        <v>11</v>
      </c>
      <c r="P1278" s="128">
        <v>1991.68</v>
      </c>
      <c r="Q1278" s="128">
        <v>1991.68</v>
      </c>
      <c r="R1278" s="129"/>
      <c r="S1278" s="151"/>
    </row>
    <row r="1279" spans="1:19" ht="21" hidden="1" customHeight="1" x14ac:dyDescent="0.25">
      <c r="A1279" s="121">
        <v>20</v>
      </c>
      <c r="B1279" s="122" t="s">
        <v>1564</v>
      </c>
      <c r="C1279" s="123" t="s">
        <v>2134</v>
      </c>
      <c r="D1279" s="124">
        <v>44748</v>
      </c>
      <c r="E1279" s="101"/>
      <c r="F1279" s="101"/>
      <c r="G1279" s="101"/>
      <c r="H1279" s="101"/>
      <c r="I1279" s="84" t="s">
        <v>1167</v>
      </c>
      <c r="J1279" s="84" t="s">
        <v>1168</v>
      </c>
      <c r="K1279" s="127">
        <v>115</v>
      </c>
      <c r="L1279" s="127">
        <v>115</v>
      </c>
      <c r="M1279" s="127">
        <v>44</v>
      </c>
      <c r="N1279" s="127">
        <v>37</v>
      </c>
      <c r="O1279" s="127">
        <v>7</v>
      </c>
      <c r="P1279" s="128">
        <v>2045.37</v>
      </c>
      <c r="Q1279" s="128">
        <v>2045.37</v>
      </c>
      <c r="R1279" s="129"/>
      <c r="S1279" s="151"/>
    </row>
    <row r="1280" spans="1:19" ht="21" hidden="1" customHeight="1" x14ac:dyDescent="0.25">
      <c r="A1280" s="121">
        <v>21</v>
      </c>
      <c r="B1280" s="122" t="s">
        <v>1565</v>
      </c>
      <c r="C1280" s="123" t="s">
        <v>2135</v>
      </c>
      <c r="D1280" s="124">
        <v>44718</v>
      </c>
      <c r="E1280" s="101"/>
      <c r="F1280" s="101"/>
      <c r="G1280" s="101"/>
      <c r="H1280" s="101"/>
      <c r="I1280" s="84" t="s">
        <v>1167</v>
      </c>
      <c r="J1280" s="84" t="s">
        <v>1168</v>
      </c>
      <c r="K1280" s="127">
        <v>6</v>
      </c>
      <c r="L1280" s="127">
        <v>6</v>
      </c>
      <c r="M1280" s="127">
        <v>3</v>
      </c>
      <c r="N1280" s="127">
        <v>2</v>
      </c>
      <c r="O1280" s="127">
        <v>1</v>
      </c>
      <c r="P1280" s="128">
        <v>94.1</v>
      </c>
      <c r="Q1280" s="128">
        <v>94.1</v>
      </c>
      <c r="R1280" s="129"/>
      <c r="S1280" s="151"/>
    </row>
    <row r="1281" spans="1:19" ht="21" hidden="1" customHeight="1" x14ac:dyDescent="0.25">
      <c r="A1281" s="121">
        <v>22</v>
      </c>
      <c r="B1281" s="122" t="s">
        <v>1566</v>
      </c>
      <c r="C1281" s="123" t="s">
        <v>2136</v>
      </c>
      <c r="D1281" s="124">
        <v>44748</v>
      </c>
      <c r="E1281" s="101"/>
      <c r="F1281" s="101"/>
      <c r="G1281" s="101"/>
      <c r="H1281" s="101"/>
      <c r="I1281" s="84" t="s">
        <v>1167</v>
      </c>
      <c r="J1281" s="84" t="s">
        <v>1168</v>
      </c>
      <c r="K1281" s="127">
        <v>4</v>
      </c>
      <c r="L1281" s="127">
        <v>4</v>
      </c>
      <c r="M1281" s="127">
        <v>3</v>
      </c>
      <c r="N1281" s="127">
        <v>2</v>
      </c>
      <c r="O1281" s="127">
        <v>1</v>
      </c>
      <c r="P1281" s="128">
        <v>106</v>
      </c>
      <c r="Q1281" s="128">
        <v>106</v>
      </c>
      <c r="R1281" s="129"/>
      <c r="S1281" s="151"/>
    </row>
    <row r="1282" spans="1:19" ht="21" hidden="1" customHeight="1" x14ac:dyDescent="0.25">
      <c r="A1282" s="121">
        <v>23</v>
      </c>
      <c r="B1282" s="122" t="s">
        <v>1567</v>
      </c>
      <c r="C1282" s="123" t="s">
        <v>2137</v>
      </c>
      <c r="D1282" s="124">
        <v>44718</v>
      </c>
      <c r="E1282" s="101"/>
      <c r="F1282" s="101"/>
      <c r="G1282" s="101"/>
      <c r="H1282" s="101"/>
      <c r="I1282" s="84" t="s">
        <v>1167</v>
      </c>
      <c r="J1282" s="84" t="s">
        <v>1168</v>
      </c>
      <c r="K1282" s="127">
        <v>9</v>
      </c>
      <c r="L1282" s="127">
        <v>9</v>
      </c>
      <c r="M1282" s="127">
        <v>3</v>
      </c>
      <c r="N1282" s="127">
        <v>2</v>
      </c>
      <c r="O1282" s="127">
        <v>1</v>
      </c>
      <c r="P1282" s="128">
        <v>93.9</v>
      </c>
      <c r="Q1282" s="128">
        <v>93.9</v>
      </c>
      <c r="R1282" s="129"/>
      <c r="S1282" s="151"/>
    </row>
    <row r="1283" spans="1:19" ht="21" hidden="1" customHeight="1" x14ac:dyDescent="0.25">
      <c r="A1283" s="121">
        <v>24</v>
      </c>
      <c r="B1283" s="122" t="s">
        <v>1568</v>
      </c>
      <c r="C1283" s="123" t="s">
        <v>2138</v>
      </c>
      <c r="D1283" s="124">
        <v>44718</v>
      </c>
      <c r="E1283" s="101"/>
      <c r="F1283" s="101"/>
      <c r="G1283" s="101"/>
      <c r="H1283" s="101"/>
      <c r="I1283" s="84" t="s">
        <v>1167</v>
      </c>
      <c r="J1283" s="84" t="s">
        <v>1168</v>
      </c>
      <c r="K1283" s="127">
        <v>5</v>
      </c>
      <c r="L1283" s="127">
        <v>5</v>
      </c>
      <c r="M1283" s="127">
        <v>3</v>
      </c>
      <c r="N1283" s="127">
        <v>2</v>
      </c>
      <c r="O1283" s="127">
        <v>1</v>
      </c>
      <c r="P1283" s="128">
        <v>117.8</v>
      </c>
      <c r="Q1283" s="128">
        <v>117.8</v>
      </c>
      <c r="R1283" s="129"/>
      <c r="S1283" s="151"/>
    </row>
    <row r="1284" spans="1:19" ht="21" hidden="1" customHeight="1" x14ac:dyDescent="0.25">
      <c r="A1284" s="121">
        <v>25</v>
      </c>
      <c r="B1284" s="122" t="s">
        <v>1569</v>
      </c>
      <c r="C1284" s="123" t="s">
        <v>2139</v>
      </c>
      <c r="D1284" s="124">
        <v>44872</v>
      </c>
      <c r="E1284" s="101"/>
      <c r="F1284" s="101"/>
      <c r="G1284" s="101"/>
      <c r="H1284" s="101"/>
      <c r="I1284" s="84" t="s">
        <v>1167</v>
      </c>
      <c r="J1284" s="84" t="s">
        <v>1168</v>
      </c>
      <c r="K1284" s="127">
        <v>5</v>
      </c>
      <c r="L1284" s="127">
        <v>5</v>
      </c>
      <c r="M1284" s="127">
        <v>3</v>
      </c>
      <c r="N1284" s="127">
        <v>3</v>
      </c>
      <c r="O1284" s="127">
        <v>0</v>
      </c>
      <c r="P1284" s="128">
        <v>105.5</v>
      </c>
      <c r="Q1284" s="128">
        <v>105.5</v>
      </c>
      <c r="R1284" s="129"/>
      <c r="S1284" s="151"/>
    </row>
    <row r="1285" spans="1:19" ht="21" hidden="1" customHeight="1" x14ac:dyDescent="0.25">
      <c r="A1285" s="121">
        <v>26</v>
      </c>
      <c r="B1285" s="122" t="s">
        <v>1570</v>
      </c>
      <c r="C1285" s="123" t="s">
        <v>2140</v>
      </c>
      <c r="D1285" s="124">
        <v>44872</v>
      </c>
      <c r="E1285" s="101"/>
      <c r="F1285" s="101"/>
      <c r="G1285" s="101"/>
      <c r="H1285" s="101"/>
      <c r="I1285" s="84" t="s">
        <v>1167</v>
      </c>
      <c r="J1285" s="84" t="s">
        <v>1168</v>
      </c>
      <c r="K1285" s="127">
        <v>35</v>
      </c>
      <c r="L1285" s="127">
        <v>35</v>
      </c>
      <c r="M1285" s="127">
        <v>16</v>
      </c>
      <c r="N1285" s="127">
        <v>12</v>
      </c>
      <c r="O1285" s="127">
        <v>4</v>
      </c>
      <c r="P1285" s="128">
        <v>624.9</v>
      </c>
      <c r="Q1285" s="128">
        <v>624.9</v>
      </c>
      <c r="R1285" s="129"/>
      <c r="S1285" s="151"/>
    </row>
    <row r="1286" spans="1:19" ht="21" hidden="1" customHeight="1" x14ac:dyDescent="0.25">
      <c r="A1286" s="121">
        <v>27</v>
      </c>
      <c r="B1286" s="122" t="s">
        <v>1571</v>
      </c>
      <c r="C1286" s="123" t="s">
        <v>2141</v>
      </c>
      <c r="D1286" s="124">
        <v>44718</v>
      </c>
      <c r="E1286" s="101"/>
      <c r="F1286" s="101"/>
      <c r="G1286" s="101"/>
      <c r="H1286" s="101"/>
      <c r="I1286" s="84" t="s">
        <v>1167</v>
      </c>
      <c r="J1286" s="84" t="s">
        <v>1168</v>
      </c>
      <c r="K1286" s="127">
        <v>8</v>
      </c>
      <c r="L1286" s="127">
        <v>8</v>
      </c>
      <c r="M1286" s="127">
        <v>3</v>
      </c>
      <c r="N1286" s="127">
        <v>2</v>
      </c>
      <c r="O1286" s="127">
        <v>1</v>
      </c>
      <c r="P1286" s="128">
        <v>119</v>
      </c>
      <c r="Q1286" s="128">
        <v>119</v>
      </c>
      <c r="R1286" s="129"/>
      <c r="S1286" s="151"/>
    </row>
    <row r="1287" spans="1:19" ht="21" hidden="1" customHeight="1" x14ac:dyDescent="0.25">
      <c r="A1287" s="121">
        <v>28</v>
      </c>
      <c r="B1287" s="122" t="s">
        <v>1572</v>
      </c>
      <c r="C1287" s="123" t="s">
        <v>2142</v>
      </c>
      <c r="D1287" s="124">
        <v>44718</v>
      </c>
      <c r="E1287" s="101"/>
      <c r="F1287" s="101"/>
      <c r="G1287" s="101"/>
      <c r="H1287" s="101"/>
      <c r="I1287" s="84" t="s">
        <v>1167</v>
      </c>
      <c r="J1287" s="84" t="s">
        <v>1168</v>
      </c>
      <c r="K1287" s="127">
        <v>3</v>
      </c>
      <c r="L1287" s="127">
        <v>3</v>
      </c>
      <c r="M1287" s="127">
        <v>3</v>
      </c>
      <c r="N1287" s="127">
        <v>2</v>
      </c>
      <c r="O1287" s="127">
        <v>1</v>
      </c>
      <c r="P1287" s="128">
        <v>123.4</v>
      </c>
      <c r="Q1287" s="128">
        <v>123.4</v>
      </c>
      <c r="R1287" s="129"/>
      <c r="S1287" s="151"/>
    </row>
    <row r="1288" spans="1:19" ht="21" hidden="1" customHeight="1" x14ac:dyDescent="0.25">
      <c r="A1288" s="121">
        <v>29</v>
      </c>
      <c r="B1288" s="122" t="s">
        <v>1573</v>
      </c>
      <c r="C1288" s="123" t="s">
        <v>2143</v>
      </c>
      <c r="D1288" s="124">
        <v>44718</v>
      </c>
      <c r="E1288" s="101"/>
      <c r="F1288" s="101"/>
      <c r="G1288" s="101"/>
      <c r="H1288" s="101"/>
      <c r="I1288" s="84" t="s">
        <v>1167</v>
      </c>
      <c r="J1288" s="84" t="s">
        <v>1168</v>
      </c>
      <c r="K1288" s="127">
        <v>24</v>
      </c>
      <c r="L1288" s="127">
        <v>24</v>
      </c>
      <c r="M1288" s="127">
        <v>8</v>
      </c>
      <c r="N1288" s="127">
        <v>8</v>
      </c>
      <c r="O1288" s="127">
        <v>0</v>
      </c>
      <c r="P1288" s="128">
        <v>293</v>
      </c>
      <c r="Q1288" s="128">
        <v>293</v>
      </c>
      <c r="R1288" s="129"/>
      <c r="S1288" s="151"/>
    </row>
    <row r="1289" spans="1:19" ht="21" hidden="1" customHeight="1" x14ac:dyDescent="0.25">
      <c r="A1289" s="121">
        <v>30</v>
      </c>
      <c r="B1289" s="122" t="s">
        <v>1574</v>
      </c>
      <c r="C1289" s="123" t="s">
        <v>2144</v>
      </c>
      <c r="D1289" s="124">
        <v>44718</v>
      </c>
      <c r="E1289" s="101"/>
      <c r="F1289" s="101"/>
      <c r="G1289" s="101"/>
      <c r="H1289" s="101"/>
      <c r="I1289" s="84" t="s">
        <v>1167</v>
      </c>
      <c r="J1289" s="84" t="s">
        <v>1168</v>
      </c>
      <c r="K1289" s="127">
        <v>12</v>
      </c>
      <c r="L1289" s="127">
        <v>12</v>
      </c>
      <c r="M1289" s="127">
        <v>8</v>
      </c>
      <c r="N1289" s="127">
        <v>7</v>
      </c>
      <c r="O1289" s="127">
        <v>1</v>
      </c>
      <c r="P1289" s="128">
        <v>297.5</v>
      </c>
      <c r="Q1289" s="128">
        <v>297.5</v>
      </c>
      <c r="R1289" s="129"/>
      <c r="S1289" s="151"/>
    </row>
    <row r="1290" spans="1:19" ht="21" hidden="1" customHeight="1" x14ac:dyDescent="0.25">
      <c r="A1290" s="121">
        <v>31</v>
      </c>
      <c r="B1290" s="122" t="s">
        <v>1575</v>
      </c>
      <c r="C1290" s="123" t="s">
        <v>2145</v>
      </c>
      <c r="D1290" s="124">
        <v>44718</v>
      </c>
      <c r="E1290" s="101"/>
      <c r="F1290" s="101"/>
      <c r="G1290" s="101"/>
      <c r="H1290" s="101"/>
      <c r="I1290" s="84" t="s">
        <v>1167</v>
      </c>
      <c r="J1290" s="84" t="s">
        <v>1168</v>
      </c>
      <c r="K1290" s="127">
        <v>14</v>
      </c>
      <c r="L1290" s="127">
        <v>14</v>
      </c>
      <c r="M1290" s="127">
        <v>6</v>
      </c>
      <c r="N1290" s="127">
        <v>6</v>
      </c>
      <c r="O1290" s="127">
        <v>0</v>
      </c>
      <c r="P1290" s="128">
        <v>323.8</v>
      </c>
      <c r="Q1290" s="128">
        <v>323.8</v>
      </c>
      <c r="R1290" s="129"/>
      <c r="S1290" s="151"/>
    </row>
    <row r="1291" spans="1:19" ht="21" hidden="1" customHeight="1" x14ac:dyDescent="0.25">
      <c r="A1291" s="121">
        <v>32</v>
      </c>
      <c r="B1291" s="122" t="s">
        <v>1576</v>
      </c>
      <c r="C1291" s="123" t="s">
        <v>2146</v>
      </c>
      <c r="D1291" s="124">
        <v>44645</v>
      </c>
      <c r="E1291" s="101"/>
      <c r="F1291" s="101"/>
      <c r="G1291" s="101"/>
      <c r="H1291" s="101"/>
      <c r="I1291" s="84" t="s">
        <v>1167</v>
      </c>
      <c r="J1291" s="84" t="s">
        <v>1168</v>
      </c>
      <c r="K1291" s="127">
        <v>13</v>
      </c>
      <c r="L1291" s="127">
        <v>13</v>
      </c>
      <c r="M1291" s="127">
        <v>11</v>
      </c>
      <c r="N1291" s="127">
        <v>11</v>
      </c>
      <c r="O1291" s="127">
        <v>0</v>
      </c>
      <c r="P1291" s="128">
        <v>460.9</v>
      </c>
      <c r="Q1291" s="128">
        <v>460.9</v>
      </c>
      <c r="R1291" s="129"/>
      <c r="S1291" s="151"/>
    </row>
    <row r="1292" spans="1:19" ht="21" hidden="1" customHeight="1" x14ac:dyDescent="0.25">
      <c r="A1292" s="121">
        <v>33</v>
      </c>
      <c r="B1292" s="122" t="s">
        <v>1577</v>
      </c>
      <c r="C1292" s="123" t="s">
        <v>2147</v>
      </c>
      <c r="D1292" s="124">
        <v>44718</v>
      </c>
      <c r="E1292" s="101"/>
      <c r="F1292" s="101"/>
      <c r="G1292" s="101"/>
      <c r="H1292" s="101"/>
      <c r="I1292" s="84" t="s">
        <v>1167</v>
      </c>
      <c r="J1292" s="84" t="s">
        <v>1168</v>
      </c>
      <c r="K1292" s="127">
        <v>13</v>
      </c>
      <c r="L1292" s="127">
        <v>13</v>
      </c>
      <c r="M1292" s="127">
        <v>8</v>
      </c>
      <c r="N1292" s="127">
        <v>7</v>
      </c>
      <c r="O1292" s="127">
        <v>1</v>
      </c>
      <c r="P1292" s="128">
        <v>395.3</v>
      </c>
      <c r="Q1292" s="128">
        <v>395.3</v>
      </c>
      <c r="R1292" s="129"/>
      <c r="S1292" s="151"/>
    </row>
    <row r="1293" spans="1:19" ht="21" hidden="1" customHeight="1" x14ac:dyDescent="0.25">
      <c r="A1293" s="121">
        <v>34</v>
      </c>
      <c r="B1293" s="122" t="s">
        <v>1578</v>
      </c>
      <c r="C1293" s="123" t="s">
        <v>2148</v>
      </c>
      <c r="D1293" s="124">
        <v>44718</v>
      </c>
      <c r="E1293" s="101"/>
      <c r="F1293" s="101"/>
      <c r="G1293" s="101"/>
      <c r="H1293" s="101"/>
      <c r="I1293" s="84" t="s">
        <v>1167</v>
      </c>
      <c r="J1293" s="84" t="s">
        <v>1168</v>
      </c>
      <c r="K1293" s="127">
        <v>22</v>
      </c>
      <c r="L1293" s="127">
        <v>22</v>
      </c>
      <c r="M1293" s="127">
        <v>11</v>
      </c>
      <c r="N1293" s="127">
        <v>11</v>
      </c>
      <c r="O1293" s="127">
        <v>0</v>
      </c>
      <c r="P1293" s="128">
        <v>380.4</v>
      </c>
      <c r="Q1293" s="128">
        <v>380.4</v>
      </c>
      <c r="R1293" s="129"/>
      <c r="S1293" s="151"/>
    </row>
    <row r="1294" spans="1:19" ht="21" hidden="1" customHeight="1" x14ac:dyDescent="0.25">
      <c r="A1294" s="121">
        <v>35</v>
      </c>
      <c r="B1294" s="122" t="s">
        <v>1579</v>
      </c>
      <c r="C1294" s="123" t="s">
        <v>2149</v>
      </c>
      <c r="D1294" s="124">
        <v>44718</v>
      </c>
      <c r="E1294" s="101"/>
      <c r="F1294" s="101"/>
      <c r="G1294" s="101"/>
      <c r="H1294" s="101"/>
      <c r="I1294" s="84" t="s">
        <v>1167</v>
      </c>
      <c r="J1294" s="84" t="s">
        <v>1168</v>
      </c>
      <c r="K1294" s="127">
        <v>24</v>
      </c>
      <c r="L1294" s="127">
        <v>24</v>
      </c>
      <c r="M1294" s="127">
        <v>11</v>
      </c>
      <c r="N1294" s="127">
        <v>8</v>
      </c>
      <c r="O1294" s="127">
        <v>3</v>
      </c>
      <c r="P1294" s="128">
        <v>470.3</v>
      </c>
      <c r="Q1294" s="128">
        <v>470.3</v>
      </c>
      <c r="R1294" s="129"/>
      <c r="S1294" s="151"/>
    </row>
    <row r="1295" spans="1:19" ht="21" hidden="1" customHeight="1" x14ac:dyDescent="0.25">
      <c r="A1295" s="121">
        <v>36</v>
      </c>
      <c r="B1295" s="122" t="s">
        <v>1580</v>
      </c>
      <c r="C1295" s="123" t="s">
        <v>2150</v>
      </c>
      <c r="D1295" s="124">
        <v>44645</v>
      </c>
      <c r="E1295" s="101"/>
      <c r="F1295" s="101"/>
      <c r="G1295" s="101"/>
      <c r="H1295" s="101"/>
      <c r="I1295" s="84" t="s">
        <v>1167</v>
      </c>
      <c r="J1295" s="84" t="s">
        <v>1168</v>
      </c>
      <c r="K1295" s="127">
        <v>9</v>
      </c>
      <c r="L1295" s="127">
        <v>9</v>
      </c>
      <c r="M1295" s="127">
        <v>6</v>
      </c>
      <c r="N1295" s="127">
        <v>5</v>
      </c>
      <c r="O1295" s="127">
        <v>1</v>
      </c>
      <c r="P1295" s="128">
        <v>228.6</v>
      </c>
      <c r="Q1295" s="128">
        <v>228.6</v>
      </c>
      <c r="R1295" s="129"/>
      <c r="S1295" s="151"/>
    </row>
    <row r="1296" spans="1:19" ht="21" hidden="1" customHeight="1" x14ac:dyDescent="0.25">
      <c r="A1296" s="121">
        <v>37</v>
      </c>
      <c r="B1296" s="122" t="s">
        <v>1581</v>
      </c>
      <c r="C1296" s="123" t="s">
        <v>2151</v>
      </c>
      <c r="D1296" s="124">
        <v>44645</v>
      </c>
      <c r="E1296" s="101"/>
      <c r="F1296" s="101"/>
      <c r="G1296" s="101"/>
      <c r="H1296" s="101"/>
      <c r="I1296" s="84" t="s">
        <v>1167</v>
      </c>
      <c r="J1296" s="84" t="s">
        <v>1168</v>
      </c>
      <c r="K1296" s="127">
        <v>17</v>
      </c>
      <c r="L1296" s="127">
        <v>17</v>
      </c>
      <c r="M1296" s="127">
        <v>7</v>
      </c>
      <c r="N1296" s="127">
        <v>5</v>
      </c>
      <c r="O1296" s="127">
        <v>2</v>
      </c>
      <c r="P1296" s="128">
        <v>284.89999999999998</v>
      </c>
      <c r="Q1296" s="128">
        <v>284.89999999999998</v>
      </c>
      <c r="R1296" s="129"/>
      <c r="S1296" s="151"/>
    </row>
    <row r="1297" spans="1:19" ht="21" hidden="1" customHeight="1" x14ac:dyDescent="0.25">
      <c r="A1297" s="121">
        <v>38</v>
      </c>
      <c r="B1297" s="122" t="s">
        <v>1582</v>
      </c>
      <c r="C1297" s="123" t="s">
        <v>2152</v>
      </c>
      <c r="D1297" s="124">
        <v>44718</v>
      </c>
      <c r="E1297" s="101"/>
      <c r="F1297" s="101"/>
      <c r="G1297" s="101"/>
      <c r="H1297" s="101"/>
      <c r="I1297" s="84" t="s">
        <v>1167</v>
      </c>
      <c r="J1297" s="84" t="s">
        <v>1168</v>
      </c>
      <c r="K1297" s="127">
        <v>20</v>
      </c>
      <c r="L1297" s="127">
        <v>20</v>
      </c>
      <c r="M1297" s="127">
        <v>8</v>
      </c>
      <c r="N1297" s="127">
        <v>6</v>
      </c>
      <c r="O1297" s="127">
        <v>2</v>
      </c>
      <c r="P1297" s="128">
        <v>395.5</v>
      </c>
      <c r="Q1297" s="128">
        <v>395.5</v>
      </c>
      <c r="R1297" s="129"/>
      <c r="S1297" s="151"/>
    </row>
    <row r="1298" spans="1:19" ht="42" hidden="1" customHeight="1" x14ac:dyDescent="0.25">
      <c r="A1298" s="121">
        <v>39</v>
      </c>
      <c r="B1298" s="122" t="s">
        <v>1583</v>
      </c>
      <c r="C1298" s="123" t="s">
        <v>2153</v>
      </c>
      <c r="D1298" s="124">
        <v>44748</v>
      </c>
      <c r="E1298" s="101"/>
      <c r="F1298" s="101"/>
      <c r="G1298" s="101"/>
      <c r="H1298" s="101"/>
      <c r="I1298" s="84" t="s">
        <v>1168</v>
      </c>
      <c r="J1298" s="84" t="s">
        <v>1169</v>
      </c>
      <c r="K1298" s="127">
        <v>19</v>
      </c>
      <c r="L1298" s="127">
        <v>19</v>
      </c>
      <c r="M1298" s="127">
        <v>8</v>
      </c>
      <c r="N1298" s="127">
        <v>4</v>
      </c>
      <c r="O1298" s="127">
        <v>4</v>
      </c>
      <c r="P1298" s="128">
        <v>279.3</v>
      </c>
      <c r="Q1298" s="128">
        <v>279.3</v>
      </c>
      <c r="R1298" s="129"/>
      <c r="S1298" s="151"/>
    </row>
    <row r="1299" spans="1:19" ht="42" hidden="1" customHeight="1" x14ac:dyDescent="0.25">
      <c r="A1299" s="121">
        <v>40</v>
      </c>
      <c r="B1299" s="122" t="s">
        <v>1584</v>
      </c>
      <c r="C1299" s="123" t="s">
        <v>2154</v>
      </c>
      <c r="D1299" s="124">
        <v>44748</v>
      </c>
      <c r="E1299" s="101"/>
      <c r="F1299" s="101"/>
      <c r="G1299" s="101"/>
      <c r="H1299" s="101"/>
      <c r="I1299" s="84" t="s">
        <v>1168</v>
      </c>
      <c r="J1299" s="84" t="s">
        <v>1169</v>
      </c>
      <c r="K1299" s="127">
        <v>16</v>
      </c>
      <c r="L1299" s="127">
        <v>16</v>
      </c>
      <c r="M1299" s="127">
        <v>8</v>
      </c>
      <c r="N1299" s="127">
        <v>8</v>
      </c>
      <c r="O1299" s="127">
        <v>0</v>
      </c>
      <c r="P1299" s="128">
        <v>315</v>
      </c>
      <c r="Q1299" s="128">
        <v>315</v>
      </c>
      <c r="R1299" s="129"/>
      <c r="S1299" s="151"/>
    </row>
    <row r="1300" spans="1:19" ht="42" hidden="1" customHeight="1" x14ac:dyDescent="0.25">
      <c r="A1300" s="121">
        <v>41</v>
      </c>
      <c r="B1300" s="122" t="s">
        <v>1585</v>
      </c>
      <c r="C1300" s="123" t="s">
        <v>2155</v>
      </c>
      <c r="D1300" s="124">
        <v>44748</v>
      </c>
      <c r="E1300" s="101"/>
      <c r="F1300" s="101"/>
      <c r="G1300" s="101"/>
      <c r="H1300" s="101"/>
      <c r="I1300" s="84" t="s">
        <v>1168</v>
      </c>
      <c r="J1300" s="84" t="s">
        <v>1169</v>
      </c>
      <c r="K1300" s="127">
        <v>9</v>
      </c>
      <c r="L1300" s="127">
        <v>9</v>
      </c>
      <c r="M1300" s="127">
        <v>8</v>
      </c>
      <c r="N1300" s="127">
        <v>7</v>
      </c>
      <c r="O1300" s="127">
        <v>1</v>
      </c>
      <c r="P1300" s="128">
        <v>307.89999999999998</v>
      </c>
      <c r="Q1300" s="128">
        <v>307.89999999999998</v>
      </c>
      <c r="R1300" s="129"/>
      <c r="S1300" s="151"/>
    </row>
    <row r="1301" spans="1:19" ht="42" hidden="1" customHeight="1" x14ac:dyDescent="0.25">
      <c r="A1301" s="121">
        <v>42</v>
      </c>
      <c r="B1301" s="122" t="s">
        <v>1586</v>
      </c>
      <c r="C1301" s="123" t="s">
        <v>2156</v>
      </c>
      <c r="D1301" s="124">
        <v>44748</v>
      </c>
      <c r="E1301" s="101"/>
      <c r="F1301" s="101"/>
      <c r="G1301" s="101"/>
      <c r="H1301" s="101"/>
      <c r="I1301" s="84" t="s">
        <v>1168</v>
      </c>
      <c r="J1301" s="84" t="s">
        <v>1169</v>
      </c>
      <c r="K1301" s="127">
        <v>47</v>
      </c>
      <c r="L1301" s="127">
        <v>47</v>
      </c>
      <c r="M1301" s="127">
        <v>16</v>
      </c>
      <c r="N1301" s="127">
        <v>12</v>
      </c>
      <c r="O1301" s="127">
        <v>4</v>
      </c>
      <c r="P1301" s="128">
        <v>744.6</v>
      </c>
      <c r="Q1301" s="128">
        <v>744.6</v>
      </c>
      <c r="R1301" s="129"/>
      <c r="S1301" s="151"/>
    </row>
    <row r="1302" spans="1:19" ht="42" hidden="1" customHeight="1" x14ac:dyDescent="0.25">
      <c r="A1302" s="121">
        <v>43</v>
      </c>
      <c r="B1302" s="122" t="s">
        <v>1587</v>
      </c>
      <c r="C1302" s="123" t="s">
        <v>2157</v>
      </c>
      <c r="D1302" s="124">
        <v>44748</v>
      </c>
      <c r="E1302" s="101"/>
      <c r="F1302" s="101"/>
      <c r="G1302" s="101"/>
      <c r="H1302" s="101"/>
      <c r="I1302" s="84" t="s">
        <v>1168</v>
      </c>
      <c r="J1302" s="84" t="s">
        <v>1169</v>
      </c>
      <c r="K1302" s="127">
        <v>44</v>
      </c>
      <c r="L1302" s="127">
        <v>44</v>
      </c>
      <c r="M1302" s="127">
        <v>17</v>
      </c>
      <c r="N1302" s="127">
        <v>14</v>
      </c>
      <c r="O1302" s="127">
        <v>3</v>
      </c>
      <c r="P1302" s="128">
        <v>753</v>
      </c>
      <c r="Q1302" s="128">
        <v>753</v>
      </c>
      <c r="R1302" s="129"/>
      <c r="S1302" s="151"/>
    </row>
    <row r="1303" spans="1:19" ht="42" hidden="1" customHeight="1" x14ac:dyDescent="0.25">
      <c r="A1303" s="121">
        <v>44</v>
      </c>
      <c r="B1303" s="122" t="s">
        <v>1588</v>
      </c>
      <c r="C1303" s="123" t="s">
        <v>2158</v>
      </c>
      <c r="D1303" s="124">
        <v>44840</v>
      </c>
      <c r="E1303" s="101"/>
      <c r="F1303" s="101"/>
      <c r="G1303" s="101"/>
      <c r="H1303" s="101"/>
      <c r="I1303" s="84" t="s">
        <v>1168</v>
      </c>
      <c r="J1303" s="84" t="s">
        <v>1169</v>
      </c>
      <c r="K1303" s="127">
        <v>25</v>
      </c>
      <c r="L1303" s="127">
        <v>25</v>
      </c>
      <c r="M1303" s="127">
        <v>12</v>
      </c>
      <c r="N1303" s="127">
        <v>11</v>
      </c>
      <c r="O1303" s="127">
        <v>1</v>
      </c>
      <c r="P1303" s="128">
        <v>607.20000000000005</v>
      </c>
      <c r="Q1303" s="128">
        <v>607.20000000000005</v>
      </c>
      <c r="R1303" s="129"/>
      <c r="S1303" s="151"/>
    </row>
    <row r="1304" spans="1:19" ht="42" hidden="1" customHeight="1" x14ac:dyDescent="0.25">
      <c r="A1304" s="121">
        <v>45</v>
      </c>
      <c r="B1304" s="122" t="s">
        <v>1589</v>
      </c>
      <c r="C1304" s="123" t="s">
        <v>2159</v>
      </c>
      <c r="D1304" s="124">
        <v>44748</v>
      </c>
      <c r="E1304" s="101"/>
      <c r="F1304" s="101"/>
      <c r="G1304" s="101"/>
      <c r="H1304" s="101"/>
      <c r="I1304" s="84" t="s">
        <v>1168</v>
      </c>
      <c r="J1304" s="84" t="s">
        <v>1169</v>
      </c>
      <c r="K1304" s="127">
        <v>13</v>
      </c>
      <c r="L1304" s="127">
        <v>13</v>
      </c>
      <c r="M1304" s="127">
        <v>8</v>
      </c>
      <c r="N1304" s="127">
        <v>7</v>
      </c>
      <c r="O1304" s="127">
        <v>1</v>
      </c>
      <c r="P1304" s="128">
        <v>389.4</v>
      </c>
      <c r="Q1304" s="128">
        <v>389.4</v>
      </c>
      <c r="R1304" s="129"/>
      <c r="S1304" s="151"/>
    </row>
    <row r="1305" spans="1:19" ht="42" hidden="1" customHeight="1" x14ac:dyDescent="0.25">
      <c r="A1305" s="121">
        <v>46</v>
      </c>
      <c r="B1305" s="122" t="s">
        <v>1590</v>
      </c>
      <c r="C1305" s="123" t="s">
        <v>2160</v>
      </c>
      <c r="D1305" s="124">
        <v>44748</v>
      </c>
      <c r="E1305" s="101"/>
      <c r="F1305" s="101"/>
      <c r="G1305" s="101"/>
      <c r="H1305" s="101"/>
      <c r="I1305" s="84" t="s">
        <v>1168</v>
      </c>
      <c r="J1305" s="84" t="s">
        <v>1169</v>
      </c>
      <c r="K1305" s="127">
        <v>17</v>
      </c>
      <c r="L1305" s="127">
        <v>17</v>
      </c>
      <c r="M1305" s="127">
        <v>8</v>
      </c>
      <c r="N1305" s="127">
        <v>6</v>
      </c>
      <c r="O1305" s="127">
        <v>2</v>
      </c>
      <c r="P1305" s="128">
        <v>385.1</v>
      </c>
      <c r="Q1305" s="128">
        <v>385.1</v>
      </c>
      <c r="R1305" s="129"/>
      <c r="S1305" s="151"/>
    </row>
    <row r="1306" spans="1:19" ht="42" hidden="1" customHeight="1" x14ac:dyDescent="0.25">
      <c r="A1306" s="121">
        <v>47</v>
      </c>
      <c r="B1306" s="122" t="s">
        <v>1591</v>
      </c>
      <c r="C1306" s="123" t="s">
        <v>2161</v>
      </c>
      <c r="D1306" s="124">
        <v>44748</v>
      </c>
      <c r="E1306" s="101"/>
      <c r="F1306" s="101"/>
      <c r="G1306" s="101"/>
      <c r="H1306" s="101"/>
      <c r="I1306" s="84" t="s">
        <v>1168</v>
      </c>
      <c r="J1306" s="84" t="s">
        <v>1169</v>
      </c>
      <c r="K1306" s="127">
        <v>34</v>
      </c>
      <c r="L1306" s="127">
        <v>34</v>
      </c>
      <c r="M1306" s="127">
        <v>12</v>
      </c>
      <c r="N1306" s="127">
        <v>12</v>
      </c>
      <c r="O1306" s="127">
        <v>0</v>
      </c>
      <c r="P1306" s="128">
        <v>600.20000000000005</v>
      </c>
      <c r="Q1306" s="128">
        <v>600.20000000000005</v>
      </c>
      <c r="R1306" s="129"/>
      <c r="S1306" s="151"/>
    </row>
    <row r="1307" spans="1:19" ht="42" hidden="1" customHeight="1" x14ac:dyDescent="0.25">
      <c r="A1307" s="121">
        <v>48</v>
      </c>
      <c r="B1307" s="122" t="s">
        <v>1592</v>
      </c>
      <c r="C1307" s="123" t="s">
        <v>2162</v>
      </c>
      <c r="D1307" s="124">
        <v>44748</v>
      </c>
      <c r="E1307" s="101"/>
      <c r="F1307" s="101"/>
      <c r="G1307" s="101"/>
      <c r="H1307" s="101"/>
      <c r="I1307" s="84" t="s">
        <v>1168</v>
      </c>
      <c r="J1307" s="84" t="s">
        <v>1169</v>
      </c>
      <c r="K1307" s="127">
        <v>11</v>
      </c>
      <c r="L1307" s="127">
        <v>11</v>
      </c>
      <c r="M1307" s="127">
        <v>6</v>
      </c>
      <c r="N1307" s="127">
        <v>5</v>
      </c>
      <c r="O1307" s="127">
        <v>1</v>
      </c>
      <c r="P1307" s="128">
        <v>285.60000000000002</v>
      </c>
      <c r="Q1307" s="128">
        <v>285.60000000000002</v>
      </c>
      <c r="R1307" s="129"/>
      <c r="S1307" s="151"/>
    </row>
    <row r="1308" spans="1:19" ht="42" hidden="1" customHeight="1" x14ac:dyDescent="0.25">
      <c r="A1308" s="121">
        <v>49</v>
      </c>
      <c r="B1308" s="122" t="s">
        <v>1593</v>
      </c>
      <c r="C1308" s="123" t="s">
        <v>2163</v>
      </c>
      <c r="D1308" s="124">
        <v>44748</v>
      </c>
      <c r="E1308" s="101"/>
      <c r="F1308" s="101"/>
      <c r="G1308" s="101"/>
      <c r="H1308" s="101"/>
      <c r="I1308" s="84" t="s">
        <v>1168</v>
      </c>
      <c r="J1308" s="84" t="s">
        <v>1169</v>
      </c>
      <c r="K1308" s="127">
        <v>21</v>
      </c>
      <c r="L1308" s="127">
        <v>21</v>
      </c>
      <c r="M1308" s="127">
        <v>12</v>
      </c>
      <c r="N1308" s="127">
        <v>11</v>
      </c>
      <c r="O1308" s="127">
        <v>1</v>
      </c>
      <c r="P1308" s="128">
        <v>612</v>
      </c>
      <c r="Q1308" s="128">
        <v>612</v>
      </c>
      <c r="R1308" s="129"/>
      <c r="S1308" s="151"/>
    </row>
    <row r="1309" spans="1:19" ht="21" hidden="1" customHeight="1" x14ac:dyDescent="0.25">
      <c r="A1309" s="121">
        <v>50</v>
      </c>
      <c r="B1309" s="122" t="s">
        <v>1594</v>
      </c>
      <c r="C1309" s="123" t="s">
        <v>2164</v>
      </c>
      <c r="D1309" s="124">
        <v>44781</v>
      </c>
      <c r="E1309" s="101"/>
      <c r="F1309" s="101"/>
      <c r="G1309" s="101"/>
      <c r="H1309" s="101"/>
      <c r="I1309" s="84" t="s">
        <v>1168</v>
      </c>
      <c r="J1309" s="84" t="s">
        <v>1169</v>
      </c>
      <c r="K1309" s="127">
        <v>15</v>
      </c>
      <c r="L1309" s="127">
        <v>15</v>
      </c>
      <c r="M1309" s="127">
        <v>4</v>
      </c>
      <c r="N1309" s="127">
        <v>3</v>
      </c>
      <c r="O1309" s="127">
        <v>1</v>
      </c>
      <c r="P1309" s="128">
        <v>238.5</v>
      </c>
      <c r="Q1309" s="128">
        <v>238.5</v>
      </c>
      <c r="R1309" s="129"/>
      <c r="S1309" s="151"/>
    </row>
    <row r="1310" spans="1:19" ht="21" hidden="1" customHeight="1" x14ac:dyDescent="0.25">
      <c r="A1310" s="121">
        <v>51</v>
      </c>
      <c r="B1310" s="122" t="s">
        <v>1595</v>
      </c>
      <c r="C1310" s="123" t="s">
        <v>2165</v>
      </c>
      <c r="D1310" s="124">
        <v>44781</v>
      </c>
      <c r="E1310" s="101"/>
      <c r="F1310" s="101"/>
      <c r="G1310" s="101"/>
      <c r="H1310" s="101"/>
      <c r="I1310" s="84" t="s">
        <v>1168</v>
      </c>
      <c r="J1310" s="84" t="s">
        <v>1169</v>
      </c>
      <c r="K1310" s="127">
        <v>27</v>
      </c>
      <c r="L1310" s="127">
        <v>27</v>
      </c>
      <c r="M1310" s="127">
        <v>9</v>
      </c>
      <c r="N1310" s="127">
        <v>3</v>
      </c>
      <c r="O1310" s="127">
        <v>6</v>
      </c>
      <c r="P1310" s="128">
        <v>515.79999999999995</v>
      </c>
      <c r="Q1310" s="128">
        <v>515.79999999999995</v>
      </c>
      <c r="R1310" s="129"/>
      <c r="S1310" s="151"/>
    </row>
    <row r="1311" spans="1:19" ht="21" hidden="1" customHeight="1" x14ac:dyDescent="0.25">
      <c r="A1311" s="121">
        <v>52</v>
      </c>
      <c r="B1311" s="122" t="s">
        <v>1596</v>
      </c>
      <c r="C1311" s="123" t="s">
        <v>2166</v>
      </c>
      <c r="D1311" s="124">
        <v>44748</v>
      </c>
      <c r="E1311" s="101"/>
      <c r="F1311" s="101"/>
      <c r="G1311" s="101"/>
      <c r="H1311" s="101"/>
      <c r="I1311" s="84" t="s">
        <v>1168</v>
      </c>
      <c r="J1311" s="84" t="s">
        <v>1169</v>
      </c>
      <c r="K1311" s="127">
        <v>30</v>
      </c>
      <c r="L1311" s="127">
        <v>30</v>
      </c>
      <c r="M1311" s="127">
        <v>16</v>
      </c>
      <c r="N1311" s="127">
        <v>13</v>
      </c>
      <c r="O1311" s="127">
        <v>3</v>
      </c>
      <c r="P1311" s="128">
        <v>611.29999999999995</v>
      </c>
      <c r="Q1311" s="128">
        <v>611.29999999999995</v>
      </c>
      <c r="R1311" s="129"/>
      <c r="S1311" s="151"/>
    </row>
    <row r="1312" spans="1:19" ht="21" hidden="1" customHeight="1" x14ac:dyDescent="0.25">
      <c r="A1312" s="121">
        <v>53</v>
      </c>
      <c r="B1312" s="122" t="s">
        <v>1597</v>
      </c>
      <c r="C1312" s="123" t="s">
        <v>2167</v>
      </c>
      <c r="D1312" s="124">
        <v>44655</v>
      </c>
      <c r="E1312" s="101"/>
      <c r="F1312" s="101"/>
      <c r="G1312" s="101"/>
      <c r="H1312" s="101"/>
      <c r="I1312" s="84" t="s">
        <v>1168</v>
      </c>
      <c r="J1312" s="84" t="s">
        <v>1169</v>
      </c>
      <c r="K1312" s="127">
        <v>2</v>
      </c>
      <c r="L1312" s="127">
        <v>2</v>
      </c>
      <c r="M1312" s="127">
        <v>2</v>
      </c>
      <c r="N1312" s="127">
        <v>1</v>
      </c>
      <c r="O1312" s="127">
        <v>1</v>
      </c>
      <c r="P1312" s="128">
        <v>93.4</v>
      </c>
      <c r="Q1312" s="128">
        <v>93.4</v>
      </c>
      <c r="R1312" s="129"/>
      <c r="S1312" s="151"/>
    </row>
    <row r="1313" spans="1:19" ht="21" hidden="1" customHeight="1" x14ac:dyDescent="0.25">
      <c r="A1313" s="121">
        <v>54</v>
      </c>
      <c r="B1313" s="122" t="s">
        <v>1598</v>
      </c>
      <c r="C1313" s="123" t="s">
        <v>2168</v>
      </c>
      <c r="D1313" s="124">
        <v>44655</v>
      </c>
      <c r="E1313" s="101"/>
      <c r="F1313" s="101"/>
      <c r="G1313" s="101"/>
      <c r="H1313" s="101"/>
      <c r="I1313" s="84" t="s">
        <v>1168</v>
      </c>
      <c r="J1313" s="84" t="s">
        <v>1169</v>
      </c>
      <c r="K1313" s="127">
        <v>3</v>
      </c>
      <c r="L1313" s="127">
        <v>3</v>
      </c>
      <c r="M1313" s="127">
        <v>3</v>
      </c>
      <c r="N1313" s="127">
        <v>2</v>
      </c>
      <c r="O1313" s="127">
        <v>1</v>
      </c>
      <c r="P1313" s="128">
        <v>90.9</v>
      </c>
      <c r="Q1313" s="128">
        <v>90.9</v>
      </c>
      <c r="R1313" s="129"/>
      <c r="S1313" s="151"/>
    </row>
    <row r="1314" spans="1:19" ht="49.5" hidden="1" customHeight="1" x14ac:dyDescent="0.25">
      <c r="A1314" s="121">
        <v>55</v>
      </c>
      <c r="B1314" s="122" t="s">
        <v>1599</v>
      </c>
      <c r="C1314" s="123" t="s">
        <v>2169</v>
      </c>
      <c r="D1314" s="124">
        <v>44781</v>
      </c>
      <c r="E1314" s="101"/>
      <c r="F1314" s="101"/>
      <c r="G1314" s="101"/>
      <c r="H1314" s="101"/>
      <c r="I1314" s="84" t="s">
        <v>1168</v>
      </c>
      <c r="J1314" s="84" t="s">
        <v>1169</v>
      </c>
      <c r="K1314" s="127">
        <v>49</v>
      </c>
      <c r="L1314" s="127">
        <v>49</v>
      </c>
      <c r="M1314" s="127">
        <v>20</v>
      </c>
      <c r="N1314" s="127">
        <v>19</v>
      </c>
      <c r="O1314" s="127">
        <v>1</v>
      </c>
      <c r="P1314" s="128">
        <v>919.6</v>
      </c>
      <c r="Q1314" s="128">
        <v>919.6</v>
      </c>
      <c r="R1314" s="129"/>
      <c r="S1314" s="151"/>
    </row>
    <row r="1315" spans="1:19" ht="49.5" hidden="1" customHeight="1" x14ac:dyDescent="0.25">
      <c r="A1315" s="121">
        <v>56</v>
      </c>
      <c r="B1315" s="122" t="s">
        <v>1600</v>
      </c>
      <c r="C1315" s="123" t="s">
        <v>2170</v>
      </c>
      <c r="D1315" s="124">
        <v>44781</v>
      </c>
      <c r="E1315" s="101"/>
      <c r="F1315" s="101"/>
      <c r="G1315" s="101"/>
      <c r="H1315" s="101"/>
      <c r="I1315" s="84" t="s">
        <v>1168</v>
      </c>
      <c r="J1315" s="84" t="s">
        <v>1169</v>
      </c>
      <c r="K1315" s="127">
        <v>23</v>
      </c>
      <c r="L1315" s="127">
        <v>23</v>
      </c>
      <c r="M1315" s="127">
        <v>9</v>
      </c>
      <c r="N1315" s="127">
        <v>7</v>
      </c>
      <c r="O1315" s="127">
        <v>2</v>
      </c>
      <c r="P1315" s="128">
        <v>482.91</v>
      </c>
      <c r="Q1315" s="128">
        <v>482.91</v>
      </c>
      <c r="R1315" s="129"/>
      <c r="S1315" s="151"/>
    </row>
    <row r="1316" spans="1:19" ht="49.5" hidden="1" customHeight="1" x14ac:dyDescent="0.25">
      <c r="A1316" s="121">
        <v>57</v>
      </c>
      <c r="B1316" s="122" t="s">
        <v>1601</v>
      </c>
      <c r="C1316" s="123" t="s">
        <v>2171</v>
      </c>
      <c r="D1316" s="124">
        <v>44840</v>
      </c>
      <c r="E1316" s="101"/>
      <c r="F1316" s="101"/>
      <c r="G1316" s="101"/>
      <c r="H1316" s="101"/>
      <c r="I1316" s="84" t="s">
        <v>1168</v>
      </c>
      <c r="J1316" s="84" t="s">
        <v>1169</v>
      </c>
      <c r="K1316" s="127">
        <v>38</v>
      </c>
      <c r="L1316" s="127">
        <v>38</v>
      </c>
      <c r="M1316" s="127">
        <v>16</v>
      </c>
      <c r="N1316" s="127">
        <v>12</v>
      </c>
      <c r="O1316" s="127">
        <v>4</v>
      </c>
      <c r="P1316" s="128">
        <v>733.2</v>
      </c>
      <c r="Q1316" s="128">
        <v>733.2</v>
      </c>
      <c r="R1316" s="129"/>
      <c r="S1316" s="151"/>
    </row>
    <row r="1317" spans="1:19" ht="49.5" hidden="1" customHeight="1" x14ac:dyDescent="0.25">
      <c r="A1317" s="121">
        <v>58</v>
      </c>
      <c r="B1317" s="122" t="s">
        <v>1602</v>
      </c>
      <c r="C1317" s="123" t="s">
        <v>2172</v>
      </c>
      <c r="D1317" s="124">
        <v>44687</v>
      </c>
      <c r="E1317" s="101"/>
      <c r="F1317" s="101"/>
      <c r="G1317" s="101"/>
      <c r="H1317" s="101"/>
      <c r="I1317" s="84" t="s">
        <v>1168</v>
      </c>
      <c r="J1317" s="84" t="s">
        <v>1169</v>
      </c>
      <c r="K1317" s="127">
        <v>144</v>
      </c>
      <c r="L1317" s="127">
        <v>144</v>
      </c>
      <c r="M1317" s="127">
        <v>68</v>
      </c>
      <c r="N1317" s="127">
        <v>54</v>
      </c>
      <c r="O1317" s="127">
        <v>14</v>
      </c>
      <c r="P1317" s="128">
        <v>2072.67</v>
      </c>
      <c r="Q1317" s="128">
        <v>2072.67</v>
      </c>
      <c r="R1317" s="129"/>
      <c r="S1317" s="151"/>
    </row>
    <row r="1318" spans="1:19" ht="49.5" hidden="1" customHeight="1" x14ac:dyDescent="0.25">
      <c r="A1318" s="121">
        <v>59</v>
      </c>
      <c r="B1318" s="122" t="s">
        <v>1603</v>
      </c>
      <c r="C1318" s="123" t="s">
        <v>2173</v>
      </c>
      <c r="D1318" s="124">
        <v>44810</v>
      </c>
      <c r="E1318" s="101"/>
      <c r="F1318" s="101"/>
      <c r="G1318" s="101"/>
      <c r="H1318" s="101"/>
      <c r="I1318" s="84" t="s">
        <v>1168</v>
      </c>
      <c r="J1318" s="84" t="s">
        <v>1169</v>
      </c>
      <c r="K1318" s="127">
        <v>34</v>
      </c>
      <c r="L1318" s="127">
        <v>34</v>
      </c>
      <c r="M1318" s="127">
        <v>16</v>
      </c>
      <c r="N1318" s="127">
        <v>14</v>
      </c>
      <c r="O1318" s="127">
        <v>2</v>
      </c>
      <c r="P1318" s="128">
        <v>619.5</v>
      </c>
      <c r="Q1318" s="128">
        <v>619.5</v>
      </c>
      <c r="R1318" s="129"/>
      <c r="S1318" s="151"/>
    </row>
    <row r="1319" spans="1:19" ht="49.5" hidden="1" customHeight="1" x14ac:dyDescent="0.25">
      <c r="A1319" s="121">
        <v>60</v>
      </c>
      <c r="B1319" s="122" t="s">
        <v>1604</v>
      </c>
      <c r="C1319" s="123" t="s">
        <v>2174</v>
      </c>
      <c r="D1319" s="124">
        <v>45065</v>
      </c>
      <c r="E1319" s="101"/>
      <c r="F1319" s="101"/>
      <c r="G1319" s="101"/>
      <c r="H1319" s="101"/>
      <c r="I1319" s="84" t="s">
        <v>1168</v>
      </c>
      <c r="J1319" s="84" t="s">
        <v>1169</v>
      </c>
      <c r="K1319" s="127">
        <v>46</v>
      </c>
      <c r="L1319" s="127">
        <v>46</v>
      </c>
      <c r="M1319" s="127">
        <v>17</v>
      </c>
      <c r="N1319" s="127">
        <v>14</v>
      </c>
      <c r="O1319" s="127">
        <v>3</v>
      </c>
      <c r="P1319" s="128">
        <v>742.3</v>
      </c>
      <c r="Q1319" s="128">
        <v>742.3</v>
      </c>
      <c r="R1319" s="129"/>
      <c r="S1319" s="151"/>
    </row>
    <row r="1320" spans="1:19" ht="47.25" hidden="1" customHeight="1" x14ac:dyDescent="0.25">
      <c r="A1320" s="121">
        <v>61</v>
      </c>
      <c r="B1320" s="122" t="s">
        <v>1605</v>
      </c>
      <c r="C1320" s="123" t="s">
        <v>2175</v>
      </c>
      <c r="D1320" s="124">
        <v>44718</v>
      </c>
      <c r="E1320" s="101"/>
      <c r="F1320" s="101"/>
      <c r="G1320" s="101"/>
      <c r="H1320" s="101"/>
      <c r="I1320" s="84" t="s">
        <v>1168</v>
      </c>
      <c r="J1320" s="84" t="s">
        <v>1169</v>
      </c>
      <c r="K1320" s="127">
        <v>19</v>
      </c>
      <c r="L1320" s="127">
        <v>19</v>
      </c>
      <c r="M1320" s="127">
        <v>7</v>
      </c>
      <c r="N1320" s="127">
        <v>5</v>
      </c>
      <c r="O1320" s="127">
        <v>2</v>
      </c>
      <c r="P1320" s="128">
        <v>174.3</v>
      </c>
      <c r="Q1320" s="128">
        <v>174.3</v>
      </c>
      <c r="R1320" s="129"/>
      <c r="S1320" s="151"/>
    </row>
    <row r="1321" spans="1:19" ht="47.25" hidden="1" customHeight="1" x14ac:dyDescent="0.25">
      <c r="A1321" s="121">
        <v>62</v>
      </c>
      <c r="B1321" s="122" t="s">
        <v>1606</v>
      </c>
      <c r="C1321" s="123" t="s">
        <v>2176</v>
      </c>
      <c r="D1321" s="124">
        <v>45022</v>
      </c>
      <c r="E1321" s="101"/>
      <c r="F1321" s="101"/>
      <c r="G1321" s="101"/>
      <c r="H1321" s="101"/>
      <c r="I1321" s="84" t="s">
        <v>1168</v>
      </c>
      <c r="J1321" s="84" t="s">
        <v>1169</v>
      </c>
      <c r="K1321" s="127">
        <v>8</v>
      </c>
      <c r="L1321" s="127">
        <v>8</v>
      </c>
      <c r="M1321" s="127">
        <v>3</v>
      </c>
      <c r="N1321" s="127">
        <v>0</v>
      </c>
      <c r="O1321" s="127">
        <v>3</v>
      </c>
      <c r="P1321" s="128">
        <v>67.8</v>
      </c>
      <c r="Q1321" s="128">
        <v>67.8</v>
      </c>
      <c r="R1321" s="129"/>
      <c r="S1321" s="151"/>
    </row>
    <row r="1322" spans="1:19" ht="47.25" hidden="1" customHeight="1" x14ac:dyDescent="0.25">
      <c r="A1322" s="121">
        <v>63</v>
      </c>
      <c r="B1322" s="122" t="s">
        <v>1607</v>
      </c>
      <c r="C1322" s="123" t="s">
        <v>2177</v>
      </c>
      <c r="D1322" s="124">
        <v>44781</v>
      </c>
      <c r="E1322" s="101"/>
      <c r="F1322" s="101"/>
      <c r="G1322" s="101"/>
      <c r="H1322" s="101"/>
      <c r="I1322" s="84" t="s">
        <v>1168</v>
      </c>
      <c r="J1322" s="84" t="s">
        <v>1169</v>
      </c>
      <c r="K1322" s="127">
        <v>118</v>
      </c>
      <c r="L1322" s="127">
        <v>118</v>
      </c>
      <c r="M1322" s="127">
        <v>49</v>
      </c>
      <c r="N1322" s="127">
        <v>37</v>
      </c>
      <c r="O1322" s="127">
        <v>12</v>
      </c>
      <c r="P1322" s="128">
        <v>1933.48</v>
      </c>
      <c r="Q1322" s="128">
        <v>1933.48</v>
      </c>
      <c r="R1322" s="129"/>
      <c r="S1322" s="151"/>
    </row>
    <row r="1323" spans="1:19" ht="47.25" hidden="1" customHeight="1" x14ac:dyDescent="0.25">
      <c r="A1323" s="121">
        <v>64</v>
      </c>
      <c r="B1323" s="122" t="s">
        <v>1608</v>
      </c>
      <c r="C1323" s="123" t="s">
        <v>2178</v>
      </c>
      <c r="D1323" s="124">
        <v>44718</v>
      </c>
      <c r="E1323" s="101"/>
      <c r="F1323" s="101"/>
      <c r="G1323" s="101"/>
      <c r="H1323" s="101"/>
      <c r="I1323" s="84" t="s">
        <v>1168</v>
      </c>
      <c r="J1323" s="84" t="s">
        <v>1169</v>
      </c>
      <c r="K1323" s="127">
        <v>18</v>
      </c>
      <c r="L1323" s="127">
        <v>18</v>
      </c>
      <c r="M1323" s="127">
        <v>4</v>
      </c>
      <c r="N1323" s="127">
        <v>3</v>
      </c>
      <c r="O1323" s="127">
        <v>1</v>
      </c>
      <c r="P1323" s="128">
        <v>117.1</v>
      </c>
      <c r="Q1323" s="128">
        <v>117.1</v>
      </c>
      <c r="R1323" s="129"/>
      <c r="S1323" s="151"/>
    </row>
    <row r="1324" spans="1:19" ht="47.25" hidden="1" customHeight="1" x14ac:dyDescent="0.25">
      <c r="A1324" s="121">
        <v>65</v>
      </c>
      <c r="B1324" s="122" t="s">
        <v>1609</v>
      </c>
      <c r="C1324" s="123" t="s">
        <v>2179</v>
      </c>
      <c r="D1324" s="124">
        <v>44687</v>
      </c>
      <c r="E1324" s="101"/>
      <c r="F1324" s="101"/>
      <c r="G1324" s="101"/>
      <c r="H1324" s="101"/>
      <c r="I1324" s="84" t="s">
        <v>1168</v>
      </c>
      <c r="J1324" s="84" t="s">
        <v>1169</v>
      </c>
      <c r="K1324" s="127">
        <v>8</v>
      </c>
      <c r="L1324" s="127">
        <v>8</v>
      </c>
      <c r="M1324" s="127">
        <v>3</v>
      </c>
      <c r="N1324" s="127">
        <v>1</v>
      </c>
      <c r="O1324" s="127">
        <v>2</v>
      </c>
      <c r="P1324" s="128">
        <v>152.19999999999999</v>
      </c>
      <c r="Q1324" s="128">
        <v>152.19999999999999</v>
      </c>
      <c r="R1324" s="129"/>
      <c r="S1324" s="151"/>
    </row>
    <row r="1325" spans="1:19" ht="47.25" hidden="1" customHeight="1" x14ac:dyDescent="0.25">
      <c r="A1325" s="121">
        <v>66</v>
      </c>
      <c r="B1325" s="122" t="s">
        <v>1610</v>
      </c>
      <c r="C1325" s="123" t="s">
        <v>2180</v>
      </c>
      <c r="D1325" s="124">
        <v>44781</v>
      </c>
      <c r="E1325" s="101"/>
      <c r="F1325" s="101"/>
      <c r="G1325" s="101"/>
      <c r="H1325" s="101"/>
      <c r="I1325" s="84" t="s">
        <v>1168</v>
      </c>
      <c r="J1325" s="84" t="s">
        <v>1169</v>
      </c>
      <c r="K1325" s="127">
        <v>8</v>
      </c>
      <c r="L1325" s="127">
        <v>8</v>
      </c>
      <c r="M1325" s="127">
        <v>3</v>
      </c>
      <c r="N1325" s="127">
        <v>2</v>
      </c>
      <c r="O1325" s="127">
        <v>1</v>
      </c>
      <c r="P1325" s="128">
        <v>137.30000000000001</v>
      </c>
      <c r="Q1325" s="128">
        <v>137.30000000000001</v>
      </c>
      <c r="R1325" s="129"/>
      <c r="S1325" s="151"/>
    </row>
    <row r="1326" spans="1:19" ht="47.25" hidden="1" customHeight="1" x14ac:dyDescent="0.25">
      <c r="A1326" s="121">
        <v>67</v>
      </c>
      <c r="B1326" s="122" t="s">
        <v>1611</v>
      </c>
      <c r="C1326" s="123" t="s">
        <v>2181</v>
      </c>
      <c r="D1326" s="124">
        <v>44718</v>
      </c>
      <c r="E1326" s="101"/>
      <c r="F1326" s="101"/>
      <c r="G1326" s="101"/>
      <c r="H1326" s="101"/>
      <c r="I1326" s="84" t="s">
        <v>1168</v>
      </c>
      <c r="J1326" s="84" t="s">
        <v>1169</v>
      </c>
      <c r="K1326" s="127">
        <v>6</v>
      </c>
      <c r="L1326" s="127">
        <v>6</v>
      </c>
      <c r="M1326" s="127">
        <v>2</v>
      </c>
      <c r="N1326" s="127">
        <v>1</v>
      </c>
      <c r="O1326" s="127">
        <v>1</v>
      </c>
      <c r="P1326" s="128">
        <v>71.3</v>
      </c>
      <c r="Q1326" s="128">
        <v>71.3</v>
      </c>
      <c r="R1326" s="129"/>
      <c r="S1326" s="151"/>
    </row>
    <row r="1327" spans="1:19" ht="47.25" hidden="1" customHeight="1" x14ac:dyDescent="0.25">
      <c r="A1327" s="121">
        <v>68</v>
      </c>
      <c r="B1327" s="122" t="s">
        <v>1612</v>
      </c>
      <c r="C1327" s="123" t="s">
        <v>2182</v>
      </c>
      <c r="D1327" s="124">
        <v>44718</v>
      </c>
      <c r="E1327" s="101"/>
      <c r="F1327" s="101"/>
      <c r="G1327" s="101"/>
      <c r="H1327" s="101"/>
      <c r="I1327" s="84" t="s">
        <v>1168</v>
      </c>
      <c r="J1327" s="84" t="s">
        <v>1169</v>
      </c>
      <c r="K1327" s="127">
        <v>7</v>
      </c>
      <c r="L1327" s="127">
        <v>7</v>
      </c>
      <c r="M1327" s="127">
        <v>4</v>
      </c>
      <c r="N1327" s="127">
        <v>2</v>
      </c>
      <c r="O1327" s="127">
        <v>2</v>
      </c>
      <c r="P1327" s="128">
        <v>175.6</v>
      </c>
      <c r="Q1327" s="128">
        <v>175.6</v>
      </c>
      <c r="R1327" s="129"/>
      <c r="S1327" s="151"/>
    </row>
    <row r="1328" spans="1:19" ht="21" hidden="1" customHeight="1" x14ac:dyDescent="0.25">
      <c r="A1328" s="121">
        <v>69</v>
      </c>
      <c r="B1328" s="122" t="s">
        <v>1613</v>
      </c>
      <c r="C1328" s="123" t="s">
        <v>2183</v>
      </c>
      <c r="D1328" s="124">
        <v>44781</v>
      </c>
      <c r="E1328" s="101"/>
      <c r="F1328" s="101"/>
      <c r="G1328" s="101"/>
      <c r="H1328" s="101"/>
      <c r="I1328" s="84" t="s">
        <v>1168</v>
      </c>
      <c r="J1328" s="84" t="s">
        <v>1169</v>
      </c>
      <c r="K1328" s="127">
        <v>22</v>
      </c>
      <c r="L1328" s="127">
        <v>22</v>
      </c>
      <c r="M1328" s="127">
        <v>14</v>
      </c>
      <c r="N1328" s="127">
        <v>12</v>
      </c>
      <c r="O1328" s="127">
        <v>2</v>
      </c>
      <c r="P1328" s="128">
        <v>501.3</v>
      </c>
      <c r="Q1328" s="128">
        <v>501.3</v>
      </c>
      <c r="R1328" s="129"/>
      <c r="S1328" s="151"/>
    </row>
    <row r="1329" spans="1:19" ht="21" hidden="1" customHeight="1" x14ac:dyDescent="0.25">
      <c r="A1329" s="121">
        <v>70</v>
      </c>
      <c r="B1329" s="122" t="s">
        <v>1614</v>
      </c>
      <c r="C1329" s="123" t="s">
        <v>2184</v>
      </c>
      <c r="D1329" s="124">
        <v>44781</v>
      </c>
      <c r="E1329" s="101"/>
      <c r="F1329" s="101"/>
      <c r="G1329" s="101"/>
      <c r="H1329" s="101"/>
      <c r="I1329" s="84" t="s">
        <v>1168</v>
      </c>
      <c r="J1329" s="84" t="s">
        <v>1169</v>
      </c>
      <c r="K1329" s="127">
        <v>22</v>
      </c>
      <c r="L1329" s="127">
        <v>22</v>
      </c>
      <c r="M1329" s="127">
        <v>8</v>
      </c>
      <c r="N1329" s="127">
        <v>7</v>
      </c>
      <c r="O1329" s="127">
        <v>1</v>
      </c>
      <c r="P1329" s="128">
        <v>280.39999999999998</v>
      </c>
      <c r="Q1329" s="128">
        <v>280.39999999999998</v>
      </c>
      <c r="R1329" s="129"/>
      <c r="S1329" s="151"/>
    </row>
    <row r="1330" spans="1:19" ht="21" hidden="1" customHeight="1" x14ac:dyDescent="0.25">
      <c r="A1330" s="121">
        <v>71</v>
      </c>
      <c r="B1330" s="122" t="s">
        <v>1615</v>
      </c>
      <c r="C1330" s="123" t="s">
        <v>2185</v>
      </c>
      <c r="D1330" s="124">
        <v>44781</v>
      </c>
      <c r="E1330" s="101"/>
      <c r="F1330" s="101"/>
      <c r="G1330" s="101"/>
      <c r="H1330" s="101"/>
      <c r="I1330" s="84" t="s">
        <v>1168</v>
      </c>
      <c r="J1330" s="84" t="s">
        <v>1169</v>
      </c>
      <c r="K1330" s="127">
        <v>50</v>
      </c>
      <c r="L1330" s="127">
        <v>50</v>
      </c>
      <c r="M1330" s="127">
        <v>20</v>
      </c>
      <c r="N1330" s="127">
        <v>16</v>
      </c>
      <c r="O1330" s="127">
        <v>4</v>
      </c>
      <c r="P1330" s="128">
        <v>908.3</v>
      </c>
      <c r="Q1330" s="128">
        <v>908.3</v>
      </c>
      <c r="R1330" s="129"/>
      <c r="S1330" s="151"/>
    </row>
    <row r="1331" spans="1:19" ht="42" hidden="1" customHeight="1" x14ac:dyDescent="0.25">
      <c r="A1331" s="121">
        <v>72</v>
      </c>
      <c r="B1331" s="122" t="s">
        <v>1616</v>
      </c>
      <c r="C1331" s="123" t="s">
        <v>2186</v>
      </c>
      <c r="D1331" s="124">
        <v>44810</v>
      </c>
      <c r="E1331" s="101"/>
      <c r="F1331" s="101"/>
      <c r="G1331" s="101"/>
      <c r="H1331" s="101"/>
      <c r="I1331" s="84" t="s">
        <v>1168</v>
      </c>
      <c r="J1331" s="84" t="s">
        <v>1169</v>
      </c>
      <c r="K1331" s="127">
        <v>7</v>
      </c>
      <c r="L1331" s="127">
        <v>7</v>
      </c>
      <c r="M1331" s="127">
        <v>4</v>
      </c>
      <c r="N1331" s="127">
        <v>2</v>
      </c>
      <c r="O1331" s="127">
        <v>2</v>
      </c>
      <c r="P1331" s="128">
        <v>219.6</v>
      </c>
      <c r="Q1331" s="128">
        <v>219.6</v>
      </c>
      <c r="R1331" s="129"/>
      <c r="S1331" s="151"/>
    </row>
    <row r="1332" spans="1:19" ht="42" hidden="1" customHeight="1" x14ac:dyDescent="0.25">
      <c r="A1332" s="121">
        <v>73</v>
      </c>
      <c r="B1332" s="122" t="s">
        <v>1617</v>
      </c>
      <c r="C1332" s="123" t="s">
        <v>2187</v>
      </c>
      <c r="D1332" s="124">
        <v>44687</v>
      </c>
      <c r="E1332" s="101"/>
      <c r="F1332" s="101"/>
      <c r="G1332" s="101"/>
      <c r="H1332" s="101"/>
      <c r="I1332" s="84" t="s">
        <v>1168</v>
      </c>
      <c r="J1332" s="84" t="s">
        <v>1169</v>
      </c>
      <c r="K1332" s="127">
        <v>14</v>
      </c>
      <c r="L1332" s="127">
        <v>14</v>
      </c>
      <c r="M1332" s="127">
        <v>7</v>
      </c>
      <c r="N1332" s="127">
        <v>4</v>
      </c>
      <c r="O1332" s="127">
        <v>3</v>
      </c>
      <c r="P1332" s="128">
        <v>212.48</v>
      </c>
      <c r="Q1332" s="128">
        <v>212.48</v>
      </c>
      <c r="R1332" s="129"/>
      <c r="S1332" s="151"/>
    </row>
    <row r="1333" spans="1:19" ht="42" hidden="1" customHeight="1" x14ac:dyDescent="0.25">
      <c r="A1333" s="121">
        <v>74</v>
      </c>
      <c r="B1333" s="122" t="s">
        <v>1618</v>
      </c>
      <c r="C1333" s="123" t="s">
        <v>2188</v>
      </c>
      <c r="D1333" s="124">
        <v>44687</v>
      </c>
      <c r="E1333" s="101"/>
      <c r="F1333" s="101"/>
      <c r="G1333" s="101"/>
      <c r="H1333" s="101"/>
      <c r="I1333" s="84" t="s">
        <v>1168</v>
      </c>
      <c r="J1333" s="84" t="s">
        <v>1169</v>
      </c>
      <c r="K1333" s="127">
        <v>26</v>
      </c>
      <c r="L1333" s="127">
        <v>26</v>
      </c>
      <c r="M1333" s="127">
        <v>16</v>
      </c>
      <c r="N1333" s="127">
        <v>13</v>
      </c>
      <c r="O1333" s="127">
        <v>3</v>
      </c>
      <c r="P1333" s="128">
        <v>620.20000000000005</v>
      </c>
      <c r="Q1333" s="128">
        <v>620.20000000000005</v>
      </c>
      <c r="R1333" s="129"/>
      <c r="S1333" s="151"/>
    </row>
    <row r="1334" spans="1:19" ht="42" hidden="1" customHeight="1" x14ac:dyDescent="0.25">
      <c r="A1334" s="121">
        <v>75</v>
      </c>
      <c r="B1334" s="122" t="s">
        <v>1619</v>
      </c>
      <c r="C1334" s="123" t="s">
        <v>2189</v>
      </c>
      <c r="D1334" s="124">
        <v>45065</v>
      </c>
      <c r="E1334" s="101"/>
      <c r="F1334" s="101"/>
      <c r="G1334" s="101"/>
      <c r="H1334" s="101"/>
      <c r="I1334" s="84" t="s">
        <v>1168</v>
      </c>
      <c r="J1334" s="84" t="s">
        <v>1169</v>
      </c>
      <c r="K1334" s="127">
        <v>33</v>
      </c>
      <c r="L1334" s="127">
        <v>33</v>
      </c>
      <c r="M1334" s="127">
        <v>18</v>
      </c>
      <c r="N1334" s="127">
        <v>15</v>
      </c>
      <c r="O1334" s="127">
        <v>3</v>
      </c>
      <c r="P1334" s="128">
        <v>607</v>
      </c>
      <c r="Q1334" s="128">
        <v>607</v>
      </c>
      <c r="R1334" s="129"/>
      <c r="S1334" s="151"/>
    </row>
    <row r="1335" spans="1:19" ht="42" hidden="1" customHeight="1" x14ac:dyDescent="0.25">
      <c r="A1335" s="121">
        <v>76</v>
      </c>
      <c r="B1335" s="122" t="s">
        <v>1620</v>
      </c>
      <c r="C1335" s="123" t="s">
        <v>2190</v>
      </c>
      <c r="D1335" s="124">
        <v>44781</v>
      </c>
      <c r="E1335" s="101"/>
      <c r="F1335" s="101"/>
      <c r="G1335" s="101"/>
      <c r="H1335" s="101"/>
      <c r="I1335" s="84" t="s">
        <v>1168</v>
      </c>
      <c r="J1335" s="84" t="s">
        <v>1169</v>
      </c>
      <c r="K1335" s="127">
        <v>23</v>
      </c>
      <c r="L1335" s="127">
        <v>23</v>
      </c>
      <c r="M1335" s="127">
        <v>9</v>
      </c>
      <c r="N1335" s="127">
        <v>8</v>
      </c>
      <c r="O1335" s="127">
        <v>1</v>
      </c>
      <c r="P1335" s="128">
        <v>349.1</v>
      </c>
      <c r="Q1335" s="128">
        <v>349.1</v>
      </c>
      <c r="R1335" s="129"/>
      <c r="S1335" s="151"/>
    </row>
    <row r="1336" spans="1:19" ht="42" hidden="1" customHeight="1" x14ac:dyDescent="0.25">
      <c r="A1336" s="121">
        <v>77</v>
      </c>
      <c r="B1336" s="122" t="s">
        <v>1621</v>
      </c>
      <c r="C1336" s="123" t="s">
        <v>2191</v>
      </c>
      <c r="D1336" s="124">
        <v>44872</v>
      </c>
      <c r="E1336" s="101"/>
      <c r="F1336" s="101"/>
      <c r="G1336" s="101"/>
      <c r="H1336" s="101"/>
      <c r="I1336" s="84" t="s">
        <v>1168</v>
      </c>
      <c r="J1336" s="84" t="s">
        <v>1169</v>
      </c>
      <c r="K1336" s="127">
        <v>48</v>
      </c>
      <c r="L1336" s="127">
        <v>48</v>
      </c>
      <c r="M1336" s="127">
        <v>19</v>
      </c>
      <c r="N1336" s="127">
        <v>16</v>
      </c>
      <c r="O1336" s="127">
        <v>3</v>
      </c>
      <c r="P1336" s="128">
        <v>896.9</v>
      </c>
      <c r="Q1336" s="128">
        <v>896.9</v>
      </c>
      <c r="R1336" s="129"/>
      <c r="S1336" s="151"/>
    </row>
    <row r="1337" spans="1:19" ht="42" hidden="1" customHeight="1" x14ac:dyDescent="0.25">
      <c r="A1337" s="121">
        <v>78</v>
      </c>
      <c r="B1337" s="122" t="s">
        <v>1622</v>
      </c>
      <c r="C1337" s="123" t="s">
        <v>2192</v>
      </c>
      <c r="D1337" s="124">
        <v>44781</v>
      </c>
      <c r="E1337" s="101"/>
      <c r="F1337" s="101"/>
      <c r="G1337" s="101"/>
      <c r="H1337" s="101"/>
      <c r="I1337" s="84" t="s">
        <v>1168</v>
      </c>
      <c r="J1337" s="84" t="s">
        <v>1169</v>
      </c>
      <c r="K1337" s="127">
        <v>15</v>
      </c>
      <c r="L1337" s="127">
        <v>15</v>
      </c>
      <c r="M1337" s="127">
        <v>6</v>
      </c>
      <c r="N1337" s="127">
        <v>3</v>
      </c>
      <c r="O1337" s="127">
        <v>3</v>
      </c>
      <c r="P1337" s="128">
        <v>227.2</v>
      </c>
      <c r="Q1337" s="128">
        <v>227.2</v>
      </c>
      <c r="R1337" s="129"/>
      <c r="S1337" s="151"/>
    </row>
    <row r="1338" spans="1:19" ht="42" hidden="1" customHeight="1" x14ac:dyDescent="0.25">
      <c r="A1338" s="121">
        <v>79</v>
      </c>
      <c r="B1338" s="122" t="s">
        <v>1623</v>
      </c>
      <c r="C1338" s="123" t="s">
        <v>2193</v>
      </c>
      <c r="D1338" s="124">
        <v>45065</v>
      </c>
      <c r="E1338" s="101"/>
      <c r="F1338" s="101"/>
      <c r="G1338" s="101"/>
      <c r="H1338" s="101"/>
      <c r="I1338" s="84" t="s">
        <v>1168</v>
      </c>
      <c r="J1338" s="84" t="s">
        <v>1169</v>
      </c>
      <c r="K1338" s="127">
        <v>4</v>
      </c>
      <c r="L1338" s="127">
        <v>4</v>
      </c>
      <c r="M1338" s="127">
        <v>3</v>
      </c>
      <c r="N1338" s="127">
        <v>3</v>
      </c>
      <c r="O1338" s="127">
        <v>0</v>
      </c>
      <c r="P1338" s="128">
        <v>121.5</v>
      </c>
      <c r="Q1338" s="128">
        <v>121.5</v>
      </c>
      <c r="R1338" s="129"/>
      <c r="S1338" s="151"/>
    </row>
    <row r="1339" spans="1:19" ht="43.5" hidden="1" customHeight="1" x14ac:dyDescent="0.25">
      <c r="A1339" s="121">
        <v>80</v>
      </c>
      <c r="B1339" s="122" t="s">
        <v>1624</v>
      </c>
      <c r="C1339" s="123" t="s">
        <v>2194</v>
      </c>
      <c r="D1339" s="124">
        <v>44810</v>
      </c>
      <c r="E1339" s="101"/>
      <c r="F1339" s="101"/>
      <c r="G1339" s="101"/>
      <c r="H1339" s="101"/>
      <c r="I1339" s="84" t="s">
        <v>1168</v>
      </c>
      <c r="J1339" s="84" t="s">
        <v>1169</v>
      </c>
      <c r="K1339" s="127">
        <v>8</v>
      </c>
      <c r="L1339" s="127">
        <v>8</v>
      </c>
      <c r="M1339" s="127">
        <v>4</v>
      </c>
      <c r="N1339" s="127">
        <v>3</v>
      </c>
      <c r="O1339" s="127">
        <v>1</v>
      </c>
      <c r="P1339" s="128">
        <v>237.8</v>
      </c>
      <c r="Q1339" s="128">
        <v>237.8</v>
      </c>
      <c r="R1339" s="129"/>
      <c r="S1339" s="151"/>
    </row>
    <row r="1340" spans="1:19" ht="43.5" hidden="1" customHeight="1" x14ac:dyDescent="0.25">
      <c r="A1340" s="121">
        <v>81</v>
      </c>
      <c r="B1340" s="122" t="s">
        <v>1625</v>
      </c>
      <c r="C1340" s="123" t="s">
        <v>2195</v>
      </c>
      <c r="D1340" s="124">
        <v>44781</v>
      </c>
      <c r="E1340" s="101"/>
      <c r="F1340" s="101"/>
      <c r="G1340" s="101"/>
      <c r="H1340" s="101"/>
      <c r="I1340" s="84" t="s">
        <v>1168</v>
      </c>
      <c r="J1340" s="84" t="s">
        <v>1169</v>
      </c>
      <c r="K1340" s="127">
        <v>9</v>
      </c>
      <c r="L1340" s="127">
        <v>9</v>
      </c>
      <c r="M1340" s="127">
        <v>5</v>
      </c>
      <c r="N1340" s="127">
        <v>3</v>
      </c>
      <c r="O1340" s="127">
        <v>2</v>
      </c>
      <c r="P1340" s="128">
        <v>180.9</v>
      </c>
      <c r="Q1340" s="128">
        <v>180.9</v>
      </c>
      <c r="R1340" s="129"/>
      <c r="S1340" s="151"/>
    </row>
    <row r="1341" spans="1:19" ht="43.5" hidden="1" customHeight="1" x14ac:dyDescent="0.25">
      <c r="A1341" s="121">
        <v>82</v>
      </c>
      <c r="B1341" s="122" t="s">
        <v>1626</v>
      </c>
      <c r="C1341" s="123" t="s">
        <v>2196</v>
      </c>
      <c r="D1341" s="124">
        <v>44781</v>
      </c>
      <c r="E1341" s="101"/>
      <c r="F1341" s="101"/>
      <c r="G1341" s="101"/>
      <c r="H1341" s="101"/>
      <c r="I1341" s="84" t="s">
        <v>1168</v>
      </c>
      <c r="J1341" s="84" t="s">
        <v>1169</v>
      </c>
      <c r="K1341" s="127">
        <v>10</v>
      </c>
      <c r="L1341" s="127">
        <v>10</v>
      </c>
      <c r="M1341" s="127">
        <v>3</v>
      </c>
      <c r="N1341" s="127">
        <v>2</v>
      </c>
      <c r="O1341" s="127">
        <v>1</v>
      </c>
      <c r="P1341" s="128">
        <v>164.4</v>
      </c>
      <c r="Q1341" s="128">
        <v>164.4</v>
      </c>
      <c r="R1341" s="129"/>
      <c r="S1341" s="151"/>
    </row>
    <row r="1342" spans="1:19" ht="43.5" hidden="1" customHeight="1" x14ac:dyDescent="0.25">
      <c r="A1342" s="121">
        <v>83</v>
      </c>
      <c r="B1342" s="122" t="s">
        <v>1627</v>
      </c>
      <c r="C1342" s="123" t="s">
        <v>2197</v>
      </c>
      <c r="D1342" s="124">
        <v>44810</v>
      </c>
      <c r="E1342" s="101"/>
      <c r="F1342" s="101"/>
      <c r="G1342" s="101"/>
      <c r="H1342" s="101"/>
      <c r="I1342" s="84" t="s">
        <v>1168</v>
      </c>
      <c r="J1342" s="84" t="s">
        <v>1169</v>
      </c>
      <c r="K1342" s="127">
        <v>5</v>
      </c>
      <c r="L1342" s="127">
        <v>5</v>
      </c>
      <c r="M1342" s="127">
        <v>2</v>
      </c>
      <c r="N1342" s="127">
        <v>0</v>
      </c>
      <c r="O1342" s="127">
        <v>2</v>
      </c>
      <c r="P1342" s="128">
        <v>127.4</v>
      </c>
      <c r="Q1342" s="128">
        <v>127.4</v>
      </c>
      <c r="R1342" s="129"/>
      <c r="S1342" s="151"/>
    </row>
    <row r="1343" spans="1:19" ht="43.5" hidden="1" customHeight="1" x14ac:dyDescent="0.25">
      <c r="A1343" s="121">
        <v>84</v>
      </c>
      <c r="B1343" s="122" t="s">
        <v>1628</v>
      </c>
      <c r="C1343" s="123" t="s">
        <v>2198</v>
      </c>
      <c r="D1343" s="124">
        <v>44781</v>
      </c>
      <c r="E1343" s="101"/>
      <c r="F1343" s="101"/>
      <c r="G1343" s="101"/>
      <c r="H1343" s="101"/>
      <c r="I1343" s="84" t="s">
        <v>1168</v>
      </c>
      <c r="J1343" s="84" t="s">
        <v>1169</v>
      </c>
      <c r="K1343" s="127">
        <v>9</v>
      </c>
      <c r="L1343" s="127">
        <v>9</v>
      </c>
      <c r="M1343" s="127">
        <v>5</v>
      </c>
      <c r="N1343" s="127">
        <v>4</v>
      </c>
      <c r="O1343" s="127">
        <v>1</v>
      </c>
      <c r="P1343" s="128">
        <v>153.6</v>
      </c>
      <c r="Q1343" s="128">
        <v>153.6</v>
      </c>
      <c r="R1343" s="129"/>
      <c r="S1343" s="151"/>
    </row>
    <row r="1344" spans="1:19" ht="43.5" hidden="1" customHeight="1" x14ac:dyDescent="0.25">
      <c r="A1344" s="121">
        <v>85</v>
      </c>
      <c r="B1344" s="122" t="s">
        <v>1629</v>
      </c>
      <c r="C1344" s="123" t="s">
        <v>2199</v>
      </c>
      <c r="D1344" s="124">
        <v>44781</v>
      </c>
      <c r="E1344" s="101"/>
      <c r="F1344" s="101"/>
      <c r="G1344" s="101"/>
      <c r="H1344" s="101"/>
      <c r="I1344" s="84" t="s">
        <v>1168</v>
      </c>
      <c r="J1344" s="84" t="s">
        <v>1169</v>
      </c>
      <c r="K1344" s="127">
        <v>5</v>
      </c>
      <c r="L1344" s="127">
        <v>5</v>
      </c>
      <c r="M1344" s="127">
        <v>5</v>
      </c>
      <c r="N1344" s="127">
        <v>4</v>
      </c>
      <c r="O1344" s="127">
        <v>1</v>
      </c>
      <c r="P1344" s="128">
        <v>160.6</v>
      </c>
      <c r="Q1344" s="128">
        <v>160.6</v>
      </c>
      <c r="R1344" s="129"/>
      <c r="S1344" s="151"/>
    </row>
    <row r="1345" spans="1:19" ht="43.5" hidden="1" customHeight="1" x14ac:dyDescent="0.25">
      <c r="A1345" s="121">
        <v>86</v>
      </c>
      <c r="B1345" s="122" t="s">
        <v>1630</v>
      </c>
      <c r="C1345" s="123" t="s">
        <v>2200</v>
      </c>
      <c r="D1345" s="124">
        <v>44810</v>
      </c>
      <c r="E1345" s="101"/>
      <c r="F1345" s="101"/>
      <c r="G1345" s="101"/>
      <c r="H1345" s="101"/>
      <c r="I1345" s="84" t="s">
        <v>1168</v>
      </c>
      <c r="J1345" s="84" t="s">
        <v>1169</v>
      </c>
      <c r="K1345" s="127">
        <v>11</v>
      </c>
      <c r="L1345" s="127">
        <v>11</v>
      </c>
      <c r="M1345" s="127">
        <v>8</v>
      </c>
      <c r="N1345" s="127">
        <v>6</v>
      </c>
      <c r="O1345" s="127">
        <v>2</v>
      </c>
      <c r="P1345" s="128">
        <v>429.4</v>
      </c>
      <c r="Q1345" s="128">
        <v>429.4</v>
      </c>
      <c r="R1345" s="129"/>
      <c r="S1345" s="151"/>
    </row>
    <row r="1346" spans="1:19" ht="43.5" hidden="1" customHeight="1" x14ac:dyDescent="0.25">
      <c r="A1346" s="121">
        <v>87</v>
      </c>
      <c r="B1346" s="122" t="s">
        <v>1631</v>
      </c>
      <c r="C1346" s="123" t="s">
        <v>2201</v>
      </c>
      <c r="D1346" s="124">
        <v>44687</v>
      </c>
      <c r="E1346" s="101"/>
      <c r="F1346" s="101"/>
      <c r="G1346" s="101"/>
      <c r="H1346" s="101"/>
      <c r="I1346" s="84" t="s">
        <v>1168</v>
      </c>
      <c r="J1346" s="84" t="s">
        <v>1169</v>
      </c>
      <c r="K1346" s="127">
        <v>15</v>
      </c>
      <c r="L1346" s="127">
        <v>15</v>
      </c>
      <c r="M1346" s="127">
        <v>4</v>
      </c>
      <c r="N1346" s="127">
        <v>3</v>
      </c>
      <c r="O1346" s="127">
        <v>1</v>
      </c>
      <c r="P1346" s="128">
        <v>149.53</v>
      </c>
      <c r="Q1346" s="128">
        <v>149.53</v>
      </c>
      <c r="R1346" s="129"/>
      <c r="S1346" s="151"/>
    </row>
    <row r="1347" spans="1:19" ht="42" hidden="1" customHeight="1" x14ac:dyDescent="0.25">
      <c r="A1347" s="121">
        <v>88</v>
      </c>
      <c r="B1347" s="122" t="s">
        <v>1632</v>
      </c>
      <c r="C1347" s="123" t="s">
        <v>2202</v>
      </c>
      <c r="D1347" s="124">
        <v>44687</v>
      </c>
      <c r="E1347" s="101"/>
      <c r="F1347" s="101"/>
      <c r="G1347" s="101"/>
      <c r="H1347" s="101"/>
      <c r="I1347" s="84" t="s">
        <v>1168</v>
      </c>
      <c r="J1347" s="84" t="s">
        <v>1169</v>
      </c>
      <c r="K1347" s="127">
        <v>17</v>
      </c>
      <c r="L1347" s="127">
        <v>17</v>
      </c>
      <c r="M1347" s="127">
        <v>8</v>
      </c>
      <c r="N1347" s="127">
        <v>7</v>
      </c>
      <c r="O1347" s="127">
        <v>1</v>
      </c>
      <c r="P1347" s="128">
        <v>385.6</v>
      </c>
      <c r="Q1347" s="128">
        <v>385.6</v>
      </c>
      <c r="R1347" s="129"/>
      <c r="S1347" s="151"/>
    </row>
    <row r="1348" spans="1:19" ht="42" hidden="1" customHeight="1" x14ac:dyDescent="0.25">
      <c r="A1348" s="121">
        <v>89</v>
      </c>
      <c r="B1348" s="122" t="s">
        <v>1633</v>
      </c>
      <c r="C1348" s="123" t="s">
        <v>2095</v>
      </c>
      <c r="D1348" s="124">
        <v>44781</v>
      </c>
      <c r="E1348" s="101"/>
      <c r="F1348" s="101"/>
      <c r="G1348" s="101"/>
      <c r="H1348" s="101"/>
      <c r="I1348" s="84" t="s">
        <v>1168</v>
      </c>
      <c r="J1348" s="84" t="s">
        <v>1169</v>
      </c>
      <c r="K1348" s="127">
        <v>7</v>
      </c>
      <c r="L1348" s="127">
        <v>7</v>
      </c>
      <c r="M1348" s="127">
        <v>4</v>
      </c>
      <c r="N1348" s="127">
        <v>3</v>
      </c>
      <c r="O1348" s="127">
        <v>1</v>
      </c>
      <c r="P1348" s="128">
        <v>181.8</v>
      </c>
      <c r="Q1348" s="128">
        <v>181.8</v>
      </c>
      <c r="R1348" s="129"/>
      <c r="S1348" s="151"/>
    </row>
    <row r="1349" spans="1:19" ht="42" hidden="1" customHeight="1" x14ac:dyDescent="0.25">
      <c r="A1349" s="121">
        <v>90</v>
      </c>
      <c r="B1349" s="122" t="s">
        <v>1634</v>
      </c>
      <c r="C1349" s="123" t="s">
        <v>2203</v>
      </c>
      <c r="D1349" s="124">
        <v>44748</v>
      </c>
      <c r="E1349" s="101"/>
      <c r="F1349" s="101"/>
      <c r="G1349" s="101"/>
      <c r="H1349" s="101"/>
      <c r="I1349" s="84" t="s">
        <v>1168</v>
      </c>
      <c r="J1349" s="84" t="s">
        <v>1169</v>
      </c>
      <c r="K1349" s="127">
        <v>17</v>
      </c>
      <c r="L1349" s="127">
        <v>17</v>
      </c>
      <c r="M1349" s="127">
        <v>5</v>
      </c>
      <c r="N1349" s="127">
        <v>2</v>
      </c>
      <c r="O1349" s="127">
        <v>3</v>
      </c>
      <c r="P1349" s="128">
        <v>194.1</v>
      </c>
      <c r="Q1349" s="128">
        <v>194.1</v>
      </c>
      <c r="R1349" s="129"/>
      <c r="S1349" s="151"/>
    </row>
    <row r="1350" spans="1:19" ht="42" hidden="1" customHeight="1" x14ac:dyDescent="0.25">
      <c r="A1350" s="121">
        <v>91</v>
      </c>
      <c r="B1350" s="122" t="s">
        <v>1635</v>
      </c>
      <c r="C1350" s="123" t="s">
        <v>2204</v>
      </c>
      <c r="D1350" s="124">
        <v>44748</v>
      </c>
      <c r="E1350" s="101"/>
      <c r="F1350" s="101"/>
      <c r="G1350" s="101"/>
      <c r="H1350" s="101"/>
      <c r="I1350" s="84" t="s">
        <v>1168</v>
      </c>
      <c r="J1350" s="84" t="s">
        <v>1169</v>
      </c>
      <c r="K1350" s="127">
        <v>2</v>
      </c>
      <c r="L1350" s="127">
        <v>2</v>
      </c>
      <c r="M1350" s="127">
        <v>2</v>
      </c>
      <c r="N1350" s="127">
        <v>1</v>
      </c>
      <c r="O1350" s="127">
        <v>1</v>
      </c>
      <c r="P1350" s="128">
        <v>57.2</v>
      </c>
      <c r="Q1350" s="128">
        <v>57.2</v>
      </c>
      <c r="R1350" s="129"/>
      <c r="S1350" s="151"/>
    </row>
    <row r="1351" spans="1:19" ht="42" hidden="1" customHeight="1" x14ac:dyDescent="0.25">
      <c r="A1351" s="121">
        <v>92</v>
      </c>
      <c r="B1351" s="122" t="s">
        <v>1636</v>
      </c>
      <c r="C1351" s="123" t="s">
        <v>2205</v>
      </c>
      <c r="D1351" s="124">
        <v>44748</v>
      </c>
      <c r="E1351" s="101"/>
      <c r="F1351" s="101"/>
      <c r="G1351" s="101"/>
      <c r="H1351" s="101"/>
      <c r="I1351" s="84" t="s">
        <v>1168</v>
      </c>
      <c r="J1351" s="84" t="s">
        <v>1169</v>
      </c>
      <c r="K1351" s="127">
        <v>6</v>
      </c>
      <c r="L1351" s="127">
        <v>6</v>
      </c>
      <c r="M1351" s="127">
        <v>3</v>
      </c>
      <c r="N1351" s="127">
        <v>1</v>
      </c>
      <c r="O1351" s="127">
        <v>2</v>
      </c>
      <c r="P1351" s="128">
        <v>146.1</v>
      </c>
      <c r="Q1351" s="128">
        <v>146.1</v>
      </c>
      <c r="R1351" s="129"/>
      <c r="S1351" s="151"/>
    </row>
    <row r="1352" spans="1:19" ht="42" hidden="1" customHeight="1" x14ac:dyDescent="0.25">
      <c r="A1352" s="121">
        <v>93</v>
      </c>
      <c r="B1352" s="122" t="s">
        <v>1637</v>
      </c>
      <c r="C1352" s="123" t="s">
        <v>2206</v>
      </c>
      <c r="D1352" s="124">
        <v>44687</v>
      </c>
      <c r="E1352" s="101"/>
      <c r="F1352" s="101"/>
      <c r="G1352" s="101"/>
      <c r="H1352" s="101"/>
      <c r="I1352" s="84" t="s">
        <v>1168</v>
      </c>
      <c r="J1352" s="84" t="s">
        <v>1169</v>
      </c>
      <c r="K1352" s="127">
        <v>25</v>
      </c>
      <c r="L1352" s="127">
        <v>25</v>
      </c>
      <c r="M1352" s="127">
        <v>8</v>
      </c>
      <c r="N1352" s="127">
        <v>5</v>
      </c>
      <c r="O1352" s="127">
        <v>3</v>
      </c>
      <c r="P1352" s="128">
        <v>378.4</v>
      </c>
      <c r="Q1352" s="128">
        <v>378.4</v>
      </c>
      <c r="R1352" s="129"/>
      <c r="S1352" s="151"/>
    </row>
    <row r="1353" spans="1:19" ht="42" hidden="1" customHeight="1" x14ac:dyDescent="0.25">
      <c r="A1353" s="121">
        <v>94</v>
      </c>
      <c r="B1353" s="122" t="s">
        <v>1638</v>
      </c>
      <c r="C1353" s="123" t="s">
        <v>2207</v>
      </c>
      <c r="D1353" s="124">
        <v>44840</v>
      </c>
      <c r="E1353" s="101"/>
      <c r="F1353" s="101"/>
      <c r="G1353" s="101"/>
      <c r="H1353" s="101"/>
      <c r="I1353" s="84" t="s">
        <v>1168</v>
      </c>
      <c r="J1353" s="84" t="s">
        <v>1169</v>
      </c>
      <c r="K1353" s="127">
        <v>43</v>
      </c>
      <c r="L1353" s="127">
        <v>43</v>
      </c>
      <c r="M1353" s="127">
        <v>20</v>
      </c>
      <c r="N1353" s="127">
        <v>18</v>
      </c>
      <c r="O1353" s="127">
        <v>2</v>
      </c>
      <c r="P1353" s="128">
        <v>909.7</v>
      </c>
      <c r="Q1353" s="128">
        <v>909.7</v>
      </c>
      <c r="R1353" s="129"/>
      <c r="S1353" s="151"/>
    </row>
    <row r="1354" spans="1:19" ht="42" hidden="1" customHeight="1" x14ac:dyDescent="0.25">
      <c r="A1354" s="121">
        <v>95</v>
      </c>
      <c r="B1354" s="122" t="s">
        <v>1639</v>
      </c>
      <c r="C1354" s="123" t="s">
        <v>2208</v>
      </c>
      <c r="D1354" s="124">
        <v>44840</v>
      </c>
      <c r="E1354" s="101"/>
      <c r="F1354" s="101"/>
      <c r="G1354" s="101"/>
      <c r="H1354" s="101"/>
      <c r="I1354" s="84" t="s">
        <v>1168</v>
      </c>
      <c r="J1354" s="84" t="s">
        <v>1169</v>
      </c>
      <c r="K1354" s="127">
        <v>21</v>
      </c>
      <c r="L1354" s="127">
        <v>21</v>
      </c>
      <c r="M1354" s="127">
        <v>8</v>
      </c>
      <c r="N1354" s="127">
        <v>7</v>
      </c>
      <c r="O1354" s="127">
        <v>1</v>
      </c>
      <c r="P1354" s="128">
        <v>357.4</v>
      </c>
      <c r="Q1354" s="128">
        <v>357.4</v>
      </c>
      <c r="R1354" s="129"/>
      <c r="S1354" s="151"/>
    </row>
    <row r="1355" spans="1:19" ht="42" hidden="1" customHeight="1" x14ac:dyDescent="0.25">
      <c r="A1355" s="121">
        <v>96</v>
      </c>
      <c r="B1355" s="122" t="s">
        <v>1640</v>
      </c>
      <c r="C1355" s="123" t="s">
        <v>2209</v>
      </c>
      <c r="D1355" s="124">
        <v>44840</v>
      </c>
      <c r="E1355" s="101"/>
      <c r="F1355" s="101"/>
      <c r="G1355" s="101"/>
      <c r="H1355" s="101"/>
      <c r="I1355" s="84" t="s">
        <v>1168</v>
      </c>
      <c r="J1355" s="84" t="s">
        <v>1169</v>
      </c>
      <c r="K1355" s="127">
        <v>20</v>
      </c>
      <c r="L1355" s="127">
        <v>20</v>
      </c>
      <c r="M1355" s="127">
        <v>11</v>
      </c>
      <c r="N1355" s="127">
        <v>10</v>
      </c>
      <c r="O1355" s="127">
        <v>1</v>
      </c>
      <c r="P1355" s="128">
        <v>509.22</v>
      </c>
      <c r="Q1355" s="128">
        <v>509.22</v>
      </c>
      <c r="R1355" s="129"/>
      <c r="S1355" s="151"/>
    </row>
    <row r="1356" spans="1:19" ht="42" hidden="1" customHeight="1" x14ac:dyDescent="0.25">
      <c r="A1356" s="121">
        <v>97</v>
      </c>
      <c r="B1356" s="122" t="s">
        <v>1641</v>
      </c>
      <c r="C1356" s="123" t="s">
        <v>2210</v>
      </c>
      <c r="D1356" s="124">
        <v>44687</v>
      </c>
      <c r="E1356" s="101"/>
      <c r="F1356" s="101"/>
      <c r="G1356" s="101"/>
      <c r="H1356" s="101"/>
      <c r="I1356" s="84" t="s">
        <v>1168</v>
      </c>
      <c r="J1356" s="84" t="s">
        <v>1169</v>
      </c>
      <c r="K1356" s="127">
        <v>9</v>
      </c>
      <c r="L1356" s="127">
        <v>9</v>
      </c>
      <c r="M1356" s="127">
        <v>5</v>
      </c>
      <c r="N1356" s="127">
        <v>4</v>
      </c>
      <c r="O1356" s="127">
        <v>1</v>
      </c>
      <c r="P1356" s="128">
        <v>170.3</v>
      </c>
      <c r="Q1356" s="128">
        <v>170.3</v>
      </c>
      <c r="R1356" s="129"/>
      <c r="S1356" s="151"/>
    </row>
    <row r="1357" spans="1:19" ht="42" hidden="1" customHeight="1" x14ac:dyDescent="0.25">
      <c r="A1357" s="121">
        <v>98</v>
      </c>
      <c r="B1357" s="122" t="s">
        <v>1642</v>
      </c>
      <c r="C1357" s="123" t="s">
        <v>2211</v>
      </c>
      <c r="D1357" s="124">
        <v>44687</v>
      </c>
      <c r="E1357" s="101"/>
      <c r="F1357" s="101"/>
      <c r="G1357" s="101"/>
      <c r="H1357" s="101"/>
      <c r="I1357" s="84" t="s">
        <v>1168</v>
      </c>
      <c r="J1357" s="84" t="s">
        <v>1169</v>
      </c>
      <c r="K1357" s="127">
        <v>10</v>
      </c>
      <c r="L1357" s="127">
        <v>10</v>
      </c>
      <c r="M1357" s="127">
        <v>8</v>
      </c>
      <c r="N1357" s="127">
        <v>7</v>
      </c>
      <c r="O1357" s="127">
        <v>1</v>
      </c>
      <c r="P1357" s="128">
        <v>405.5</v>
      </c>
      <c r="Q1357" s="128">
        <v>405.5</v>
      </c>
      <c r="R1357" s="129"/>
      <c r="S1357" s="151"/>
    </row>
    <row r="1358" spans="1:19" ht="42" hidden="1" customHeight="1" x14ac:dyDescent="0.25">
      <c r="A1358" s="121">
        <v>99</v>
      </c>
      <c r="B1358" s="122" t="s">
        <v>1643</v>
      </c>
      <c r="C1358" s="123" t="s">
        <v>2212</v>
      </c>
      <c r="D1358" s="124">
        <v>44718</v>
      </c>
      <c r="E1358" s="101"/>
      <c r="F1358" s="101"/>
      <c r="G1358" s="101"/>
      <c r="H1358" s="101"/>
      <c r="I1358" s="84" t="s">
        <v>1168</v>
      </c>
      <c r="J1358" s="84" t="s">
        <v>1169</v>
      </c>
      <c r="K1358" s="127">
        <v>10</v>
      </c>
      <c r="L1358" s="127">
        <v>10</v>
      </c>
      <c r="M1358" s="127">
        <v>2</v>
      </c>
      <c r="N1358" s="127">
        <v>1</v>
      </c>
      <c r="O1358" s="127">
        <v>1</v>
      </c>
      <c r="P1358" s="128">
        <v>110.5</v>
      </c>
      <c r="Q1358" s="128">
        <v>110.5</v>
      </c>
      <c r="R1358" s="129"/>
      <c r="S1358" s="151"/>
    </row>
    <row r="1359" spans="1:19" ht="42" hidden="1" customHeight="1" x14ac:dyDescent="0.25">
      <c r="A1359" s="121">
        <v>100</v>
      </c>
      <c r="B1359" s="122" t="s">
        <v>1644</v>
      </c>
      <c r="C1359" s="123" t="s">
        <v>2213</v>
      </c>
      <c r="D1359" s="124">
        <v>44687</v>
      </c>
      <c r="E1359" s="101"/>
      <c r="F1359" s="101"/>
      <c r="G1359" s="101"/>
      <c r="H1359" s="101"/>
      <c r="I1359" s="84" t="s">
        <v>1168</v>
      </c>
      <c r="J1359" s="84" t="s">
        <v>1169</v>
      </c>
      <c r="K1359" s="127">
        <v>8</v>
      </c>
      <c r="L1359" s="127">
        <v>8</v>
      </c>
      <c r="M1359" s="127">
        <v>4</v>
      </c>
      <c r="N1359" s="127">
        <v>2</v>
      </c>
      <c r="O1359" s="127">
        <v>2</v>
      </c>
      <c r="P1359" s="128">
        <v>139.1</v>
      </c>
      <c r="Q1359" s="128">
        <v>139.1</v>
      </c>
      <c r="R1359" s="129"/>
      <c r="S1359" s="151"/>
    </row>
    <row r="1360" spans="1:19" ht="42" hidden="1" customHeight="1" x14ac:dyDescent="0.25">
      <c r="A1360" s="121">
        <v>101</v>
      </c>
      <c r="B1360" s="122" t="s">
        <v>1645</v>
      </c>
      <c r="C1360" s="123" t="s">
        <v>2214</v>
      </c>
      <c r="D1360" s="124">
        <v>44810</v>
      </c>
      <c r="E1360" s="101"/>
      <c r="F1360" s="101"/>
      <c r="G1360" s="101"/>
      <c r="H1360" s="101"/>
      <c r="I1360" s="84" t="s">
        <v>1168</v>
      </c>
      <c r="J1360" s="84" t="s">
        <v>1169</v>
      </c>
      <c r="K1360" s="127">
        <v>46</v>
      </c>
      <c r="L1360" s="127">
        <v>46</v>
      </c>
      <c r="M1360" s="127">
        <v>18</v>
      </c>
      <c r="N1360" s="127">
        <v>12</v>
      </c>
      <c r="O1360" s="127">
        <v>6</v>
      </c>
      <c r="P1360" s="128">
        <v>782.9</v>
      </c>
      <c r="Q1360" s="128">
        <v>782.9</v>
      </c>
      <c r="R1360" s="129"/>
      <c r="S1360" s="151"/>
    </row>
    <row r="1361" spans="1:19" ht="42" hidden="1" customHeight="1" x14ac:dyDescent="0.25">
      <c r="A1361" s="121">
        <v>102</v>
      </c>
      <c r="B1361" s="122" t="s">
        <v>1646</v>
      </c>
      <c r="C1361" s="123" t="s">
        <v>2128</v>
      </c>
      <c r="D1361" s="124">
        <v>44810</v>
      </c>
      <c r="E1361" s="101"/>
      <c r="F1361" s="101"/>
      <c r="G1361" s="101"/>
      <c r="H1361" s="101"/>
      <c r="I1361" s="84" t="s">
        <v>1168</v>
      </c>
      <c r="J1361" s="84" t="s">
        <v>1169</v>
      </c>
      <c r="K1361" s="127">
        <v>42</v>
      </c>
      <c r="L1361" s="127">
        <v>42</v>
      </c>
      <c r="M1361" s="127">
        <v>19</v>
      </c>
      <c r="N1361" s="127">
        <v>17</v>
      </c>
      <c r="O1361" s="127">
        <v>2</v>
      </c>
      <c r="P1361" s="128">
        <v>823.1</v>
      </c>
      <c r="Q1361" s="128">
        <v>823.1</v>
      </c>
      <c r="R1361" s="129"/>
      <c r="S1361" s="151"/>
    </row>
    <row r="1362" spans="1:19" ht="42" hidden="1" customHeight="1" x14ac:dyDescent="0.25">
      <c r="A1362" s="121">
        <v>103</v>
      </c>
      <c r="B1362" s="122" t="s">
        <v>1647</v>
      </c>
      <c r="C1362" s="123" t="s">
        <v>2215</v>
      </c>
      <c r="D1362" s="124">
        <v>44718</v>
      </c>
      <c r="E1362" s="101"/>
      <c r="F1362" s="101"/>
      <c r="G1362" s="101"/>
      <c r="H1362" s="101"/>
      <c r="I1362" s="84" t="s">
        <v>1168</v>
      </c>
      <c r="J1362" s="84" t="s">
        <v>1169</v>
      </c>
      <c r="K1362" s="127">
        <v>47</v>
      </c>
      <c r="L1362" s="127">
        <v>47</v>
      </c>
      <c r="M1362" s="127">
        <v>16</v>
      </c>
      <c r="N1362" s="127">
        <v>12</v>
      </c>
      <c r="O1362" s="127">
        <v>4</v>
      </c>
      <c r="P1362" s="128">
        <v>714.6</v>
      </c>
      <c r="Q1362" s="128">
        <v>714.6</v>
      </c>
      <c r="R1362" s="129"/>
      <c r="S1362" s="151"/>
    </row>
    <row r="1363" spans="1:19" ht="42" hidden="1" customHeight="1" x14ac:dyDescent="0.25">
      <c r="A1363" s="121">
        <v>104</v>
      </c>
      <c r="B1363" s="122" t="s">
        <v>1648</v>
      </c>
      <c r="C1363" s="123" t="s">
        <v>2216</v>
      </c>
      <c r="D1363" s="124">
        <v>44718</v>
      </c>
      <c r="E1363" s="101"/>
      <c r="F1363" s="101"/>
      <c r="G1363" s="101"/>
      <c r="H1363" s="101"/>
      <c r="I1363" s="84" t="s">
        <v>1168</v>
      </c>
      <c r="J1363" s="84" t="s">
        <v>1169</v>
      </c>
      <c r="K1363" s="127">
        <v>24</v>
      </c>
      <c r="L1363" s="127">
        <v>24</v>
      </c>
      <c r="M1363" s="127">
        <v>12</v>
      </c>
      <c r="N1363" s="127">
        <v>12</v>
      </c>
      <c r="O1363" s="127">
        <v>0</v>
      </c>
      <c r="P1363" s="128">
        <v>473.8</v>
      </c>
      <c r="Q1363" s="128">
        <v>473.8</v>
      </c>
      <c r="R1363" s="129"/>
      <c r="S1363" s="151"/>
    </row>
    <row r="1364" spans="1:19" ht="42" hidden="1" customHeight="1" x14ac:dyDescent="0.25">
      <c r="A1364" s="121">
        <v>105</v>
      </c>
      <c r="B1364" s="122" t="s">
        <v>1649</v>
      </c>
      <c r="C1364" s="123" t="s">
        <v>2217</v>
      </c>
      <c r="D1364" s="124">
        <v>44718</v>
      </c>
      <c r="E1364" s="101"/>
      <c r="F1364" s="101"/>
      <c r="G1364" s="101"/>
      <c r="H1364" s="101"/>
      <c r="I1364" s="84" t="s">
        <v>1168</v>
      </c>
      <c r="J1364" s="84" t="s">
        <v>1169</v>
      </c>
      <c r="K1364" s="127">
        <v>38</v>
      </c>
      <c r="L1364" s="127">
        <v>38</v>
      </c>
      <c r="M1364" s="127">
        <v>16</v>
      </c>
      <c r="N1364" s="127">
        <v>12</v>
      </c>
      <c r="O1364" s="127">
        <v>4</v>
      </c>
      <c r="P1364" s="128">
        <v>646.6</v>
      </c>
      <c r="Q1364" s="128">
        <v>646.6</v>
      </c>
      <c r="R1364" s="129"/>
      <c r="S1364" s="151"/>
    </row>
    <row r="1365" spans="1:19" ht="42" hidden="1" customHeight="1" x14ac:dyDescent="0.25">
      <c r="A1365" s="121">
        <v>106</v>
      </c>
      <c r="B1365" s="122" t="s">
        <v>1650</v>
      </c>
      <c r="C1365" s="123" t="s">
        <v>2218</v>
      </c>
      <c r="D1365" s="124">
        <v>44781</v>
      </c>
      <c r="E1365" s="101"/>
      <c r="F1365" s="101"/>
      <c r="G1365" s="101"/>
      <c r="H1365" s="101"/>
      <c r="I1365" s="84" t="s">
        <v>1168</v>
      </c>
      <c r="J1365" s="84" t="s">
        <v>1169</v>
      </c>
      <c r="K1365" s="127">
        <v>11</v>
      </c>
      <c r="L1365" s="127">
        <v>11</v>
      </c>
      <c r="M1365" s="127">
        <v>4</v>
      </c>
      <c r="N1365" s="127">
        <v>3</v>
      </c>
      <c r="O1365" s="127">
        <v>1</v>
      </c>
      <c r="P1365" s="128">
        <v>240.2</v>
      </c>
      <c r="Q1365" s="128">
        <v>240.2</v>
      </c>
      <c r="R1365" s="129"/>
      <c r="S1365" s="151"/>
    </row>
    <row r="1366" spans="1:19" ht="42" hidden="1" customHeight="1" x14ac:dyDescent="0.25">
      <c r="A1366" s="121">
        <v>107</v>
      </c>
      <c r="B1366" s="122" t="s">
        <v>1651</v>
      </c>
      <c r="C1366" s="123" t="s">
        <v>2215</v>
      </c>
      <c r="D1366" s="124">
        <v>45065</v>
      </c>
      <c r="E1366" s="101"/>
      <c r="F1366" s="101"/>
      <c r="G1366" s="101"/>
      <c r="H1366" s="101"/>
      <c r="I1366" s="84" t="s">
        <v>1168</v>
      </c>
      <c r="J1366" s="84" t="s">
        <v>1169</v>
      </c>
      <c r="K1366" s="127">
        <v>44</v>
      </c>
      <c r="L1366" s="127">
        <v>44</v>
      </c>
      <c r="M1366" s="127">
        <v>17</v>
      </c>
      <c r="N1366" s="127">
        <v>16</v>
      </c>
      <c r="O1366" s="127">
        <v>1</v>
      </c>
      <c r="P1366" s="128">
        <v>622.5</v>
      </c>
      <c r="Q1366" s="128">
        <v>622.5</v>
      </c>
      <c r="R1366" s="129"/>
      <c r="S1366" s="151"/>
    </row>
    <row r="1367" spans="1:19" ht="42" hidden="1" customHeight="1" x14ac:dyDescent="0.25">
      <c r="A1367" s="121">
        <v>108</v>
      </c>
      <c r="B1367" s="122" t="s">
        <v>1652</v>
      </c>
      <c r="C1367" s="123" t="s">
        <v>2219</v>
      </c>
      <c r="D1367" s="124">
        <v>44781</v>
      </c>
      <c r="E1367" s="101"/>
      <c r="F1367" s="101"/>
      <c r="G1367" s="101"/>
      <c r="H1367" s="101"/>
      <c r="I1367" s="84" t="s">
        <v>1168</v>
      </c>
      <c r="J1367" s="84" t="s">
        <v>1169</v>
      </c>
      <c r="K1367" s="127">
        <v>9</v>
      </c>
      <c r="L1367" s="127">
        <v>9</v>
      </c>
      <c r="M1367" s="127">
        <v>3</v>
      </c>
      <c r="N1367" s="127">
        <v>0</v>
      </c>
      <c r="O1367" s="127">
        <v>3</v>
      </c>
      <c r="P1367" s="128">
        <v>74</v>
      </c>
      <c r="Q1367" s="128">
        <v>74</v>
      </c>
      <c r="R1367" s="129"/>
      <c r="S1367" s="151"/>
    </row>
    <row r="1368" spans="1:19" ht="42" hidden="1" customHeight="1" x14ac:dyDescent="0.25">
      <c r="A1368" s="121">
        <v>109</v>
      </c>
      <c r="B1368" s="122" t="s">
        <v>1653</v>
      </c>
      <c r="C1368" s="123" t="s">
        <v>2220</v>
      </c>
      <c r="D1368" s="124">
        <v>44781</v>
      </c>
      <c r="E1368" s="101"/>
      <c r="F1368" s="101"/>
      <c r="G1368" s="101"/>
      <c r="H1368" s="101"/>
      <c r="I1368" s="84" t="s">
        <v>1168</v>
      </c>
      <c r="J1368" s="84" t="s">
        <v>1169</v>
      </c>
      <c r="K1368" s="127">
        <v>6</v>
      </c>
      <c r="L1368" s="127">
        <v>6</v>
      </c>
      <c r="M1368" s="127">
        <v>4</v>
      </c>
      <c r="N1368" s="127">
        <v>4</v>
      </c>
      <c r="O1368" s="127">
        <v>0</v>
      </c>
      <c r="P1368" s="128">
        <v>135.19999999999999</v>
      </c>
      <c r="Q1368" s="128">
        <v>135.19999999999999</v>
      </c>
      <c r="R1368" s="129"/>
      <c r="S1368" s="151"/>
    </row>
    <row r="1369" spans="1:19" ht="42" hidden="1" customHeight="1" x14ac:dyDescent="0.25">
      <c r="A1369" s="121">
        <v>110</v>
      </c>
      <c r="B1369" s="122" t="s">
        <v>1654</v>
      </c>
      <c r="C1369" s="123" t="s">
        <v>2221</v>
      </c>
      <c r="D1369" s="124">
        <v>44810</v>
      </c>
      <c r="E1369" s="101"/>
      <c r="F1369" s="101"/>
      <c r="G1369" s="101"/>
      <c r="H1369" s="101"/>
      <c r="I1369" s="84" t="s">
        <v>1168</v>
      </c>
      <c r="J1369" s="84" t="s">
        <v>1169</v>
      </c>
      <c r="K1369" s="127">
        <v>12</v>
      </c>
      <c r="L1369" s="127">
        <v>12</v>
      </c>
      <c r="M1369" s="127">
        <v>4</v>
      </c>
      <c r="N1369" s="127">
        <v>3</v>
      </c>
      <c r="O1369" s="127">
        <v>1</v>
      </c>
      <c r="P1369" s="128">
        <v>153.30000000000001</v>
      </c>
      <c r="Q1369" s="128">
        <v>153.30000000000001</v>
      </c>
      <c r="R1369" s="129"/>
      <c r="S1369" s="151"/>
    </row>
    <row r="1370" spans="1:19" ht="42" hidden="1" customHeight="1" x14ac:dyDescent="0.25">
      <c r="A1370" s="121">
        <v>111</v>
      </c>
      <c r="B1370" s="122" t="s">
        <v>1655</v>
      </c>
      <c r="C1370" s="123" t="s">
        <v>2222</v>
      </c>
      <c r="D1370" s="124">
        <v>44781</v>
      </c>
      <c r="E1370" s="101"/>
      <c r="F1370" s="101"/>
      <c r="G1370" s="101"/>
      <c r="H1370" s="101"/>
      <c r="I1370" s="84" t="s">
        <v>1168</v>
      </c>
      <c r="J1370" s="84" t="s">
        <v>1169</v>
      </c>
      <c r="K1370" s="127">
        <v>2</v>
      </c>
      <c r="L1370" s="127">
        <v>2</v>
      </c>
      <c r="M1370" s="127">
        <v>3</v>
      </c>
      <c r="N1370" s="127">
        <v>0</v>
      </c>
      <c r="O1370" s="127">
        <v>3</v>
      </c>
      <c r="P1370" s="128">
        <v>25.8</v>
      </c>
      <c r="Q1370" s="128">
        <v>25.8</v>
      </c>
      <c r="R1370" s="129"/>
      <c r="S1370" s="151"/>
    </row>
    <row r="1371" spans="1:19" ht="42" hidden="1" customHeight="1" x14ac:dyDescent="0.25">
      <c r="A1371" s="121">
        <v>112</v>
      </c>
      <c r="B1371" s="122" t="s">
        <v>1656</v>
      </c>
      <c r="C1371" s="123" t="s">
        <v>2223</v>
      </c>
      <c r="D1371" s="124">
        <v>44810</v>
      </c>
      <c r="E1371" s="101"/>
      <c r="F1371" s="101"/>
      <c r="G1371" s="101"/>
      <c r="H1371" s="101"/>
      <c r="I1371" s="84" t="s">
        <v>1168</v>
      </c>
      <c r="J1371" s="84" t="s">
        <v>1169</v>
      </c>
      <c r="K1371" s="127">
        <v>9</v>
      </c>
      <c r="L1371" s="127">
        <v>9</v>
      </c>
      <c r="M1371" s="127">
        <v>4</v>
      </c>
      <c r="N1371" s="127">
        <v>2</v>
      </c>
      <c r="O1371" s="127">
        <v>2</v>
      </c>
      <c r="P1371" s="128">
        <v>135.4</v>
      </c>
      <c r="Q1371" s="128">
        <v>135.4</v>
      </c>
      <c r="R1371" s="129"/>
      <c r="S1371" s="151"/>
    </row>
    <row r="1372" spans="1:19" ht="42" hidden="1" customHeight="1" x14ac:dyDescent="0.25">
      <c r="A1372" s="121">
        <v>113</v>
      </c>
      <c r="B1372" s="122" t="s">
        <v>1657</v>
      </c>
      <c r="C1372" s="123" t="s">
        <v>2224</v>
      </c>
      <c r="D1372" s="124">
        <v>44810</v>
      </c>
      <c r="E1372" s="101"/>
      <c r="F1372" s="101"/>
      <c r="G1372" s="101"/>
      <c r="H1372" s="101"/>
      <c r="I1372" s="84" t="s">
        <v>1168</v>
      </c>
      <c r="J1372" s="84" t="s">
        <v>1169</v>
      </c>
      <c r="K1372" s="127">
        <v>11</v>
      </c>
      <c r="L1372" s="127">
        <v>11</v>
      </c>
      <c r="M1372" s="127">
        <v>4</v>
      </c>
      <c r="N1372" s="127">
        <v>3</v>
      </c>
      <c r="O1372" s="127">
        <v>1</v>
      </c>
      <c r="P1372" s="128">
        <v>179.8</v>
      </c>
      <c r="Q1372" s="128">
        <v>179.8</v>
      </c>
      <c r="R1372" s="129"/>
      <c r="S1372" s="151"/>
    </row>
    <row r="1373" spans="1:19" ht="42" hidden="1" customHeight="1" x14ac:dyDescent="0.25">
      <c r="A1373" s="121">
        <v>114</v>
      </c>
      <c r="B1373" s="122" t="s">
        <v>1658</v>
      </c>
      <c r="C1373" s="123" t="s">
        <v>2225</v>
      </c>
      <c r="D1373" s="124">
        <v>44810</v>
      </c>
      <c r="E1373" s="101"/>
      <c r="F1373" s="101"/>
      <c r="G1373" s="101"/>
      <c r="H1373" s="101"/>
      <c r="I1373" s="84" t="s">
        <v>1168</v>
      </c>
      <c r="J1373" s="84" t="s">
        <v>1169</v>
      </c>
      <c r="K1373" s="127">
        <v>14</v>
      </c>
      <c r="L1373" s="127">
        <v>14</v>
      </c>
      <c r="M1373" s="127">
        <v>3</v>
      </c>
      <c r="N1373" s="127">
        <v>2</v>
      </c>
      <c r="O1373" s="127">
        <v>1</v>
      </c>
      <c r="P1373" s="128">
        <v>96.2</v>
      </c>
      <c r="Q1373" s="128">
        <v>96.2</v>
      </c>
      <c r="R1373" s="129"/>
      <c r="S1373" s="151"/>
    </row>
    <row r="1374" spans="1:19" ht="42" hidden="1" customHeight="1" x14ac:dyDescent="0.25">
      <c r="A1374" s="121">
        <v>115</v>
      </c>
      <c r="B1374" s="122" t="s">
        <v>1659</v>
      </c>
      <c r="C1374" s="123" t="s">
        <v>2133</v>
      </c>
      <c r="D1374" s="124">
        <v>44810</v>
      </c>
      <c r="E1374" s="101"/>
      <c r="F1374" s="101"/>
      <c r="G1374" s="101"/>
      <c r="H1374" s="101"/>
      <c r="I1374" s="84" t="s">
        <v>1168</v>
      </c>
      <c r="J1374" s="84" t="s">
        <v>1169</v>
      </c>
      <c r="K1374" s="127">
        <v>9</v>
      </c>
      <c r="L1374" s="127">
        <v>9</v>
      </c>
      <c r="M1374" s="127">
        <v>4</v>
      </c>
      <c r="N1374" s="127">
        <v>2</v>
      </c>
      <c r="O1374" s="127">
        <v>2</v>
      </c>
      <c r="P1374" s="128">
        <v>113.7</v>
      </c>
      <c r="Q1374" s="128">
        <v>113.7</v>
      </c>
      <c r="R1374" s="129"/>
      <c r="S1374" s="151"/>
    </row>
    <row r="1375" spans="1:19" ht="42" hidden="1" customHeight="1" x14ac:dyDescent="0.25">
      <c r="A1375" s="121">
        <v>116</v>
      </c>
      <c r="B1375" s="122" t="s">
        <v>1660</v>
      </c>
      <c r="C1375" s="123" t="s">
        <v>2226</v>
      </c>
      <c r="D1375" s="124">
        <v>44748</v>
      </c>
      <c r="E1375" s="101"/>
      <c r="F1375" s="101"/>
      <c r="G1375" s="101"/>
      <c r="H1375" s="101"/>
      <c r="I1375" s="84" t="s">
        <v>1168</v>
      </c>
      <c r="J1375" s="84" t="s">
        <v>1169</v>
      </c>
      <c r="K1375" s="127">
        <v>20</v>
      </c>
      <c r="L1375" s="127">
        <v>20</v>
      </c>
      <c r="M1375" s="127">
        <v>9</v>
      </c>
      <c r="N1375" s="127">
        <v>6</v>
      </c>
      <c r="O1375" s="127">
        <v>3</v>
      </c>
      <c r="P1375" s="128">
        <v>375.6</v>
      </c>
      <c r="Q1375" s="128">
        <v>375.6</v>
      </c>
      <c r="R1375" s="129"/>
      <c r="S1375" s="151"/>
    </row>
    <row r="1376" spans="1:19" ht="42" hidden="1" customHeight="1" x14ac:dyDescent="0.25">
      <c r="A1376" s="121">
        <v>117</v>
      </c>
      <c r="B1376" s="122" t="s">
        <v>1661</v>
      </c>
      <c r="C1376" s="123" t="s">
        <v>2227</v>
      </c>
      <c r="D1376" s="124">
        <v>45022</v>
      </c>
      <c r="E1376" s="101"/>
      <c r="F1376" s="101"/>
      <c r="G1376" s="101"/>
      <c r="H1376" s="101"/>
      <c r="I1376" s="84" t="s">
        <v>1168</v>
      </c>
      <c r="J1376" s="84" t="s">
        <v>1169</v>
      </c>
      <c r="K1376" s="127">
        <v>2</v>
      </c>
      <c r="L1376" s="127">
        <v>2</v>
      </c>
      <c r="M1376" s="127">
        <v>2</v>
      </c>
      <c r="N1376" s="127">
        <v>2</v>
      </c>
      <c r="O1376" s="127">
        <v>0</v>
      </c>
      <c r="P1376" s="128">
        <v>90.3</v>
      </c>
      <c r="Q1376" s="128">
        <v>90.3</v>
      </c>
      <c r="R1376" s="129"/>
      <c r="S1376" s="151"/>
    </row>
    <row r="1377" spans="1:19" ht="42" hidden="1" customHeight="1" x14ac:dyDescent="0.25">
      <c r="A1377" s="121">
        <v>118</v>
      </c>
      <c r="B1377" s="122" t="s">
        <v>1662</v>
      </c>
      <c r="C1377" s="123" t="s">
        <v>2228</v>
      </c>
      <c r="D1377" s="124">
        <v>44840</v>
      </c>
      <c r="E1377" s="101"/>
      <c r="F1377" s="101"/>
      <c r="G1377" s="101"/>
      <c r="H1377" s="101"/>
      <c r="I1377" s="84" t="s">
        <v>1168</v>
      </c>
      <c r="J1377" s="84" t="s">
        <v>1169</v>
      </c>
      <c r="K1377" s="127">
        <v>18</v>
      </c>
      <c r="L1377" s="127">
        <v>18</v>
      </c>
      <c r="M1377" s="127">
        <v>8</v>
      </c>
      <c r="N1377" s="127">
        <v>7</v>
      </c>
      <c r="O1377" s="127">
        <v>1</v>
      </c>
      <c r="P1377" s="128">
        <v>303.5</v>
      </c>
      <c r="Q1377" s="128">
        <v>303.5</v>
      </c>
      <c r="R1377" s="129"/>
      <c r="S1377" s="151"/>
    </row>
    <row r="1378" spans="1:19" ht="42" hidden="1" customHeight="1" x14ac:dyDescent="0.25">
      <c r="A1378" s="121">
        <v>119</v>
      </c>
      <c r="B1378" s="122" t="s">
        <v>1663</v>
      </c>
      <c r="C1378" s="123" t="s">
        <v>2229</v>
      </c>
      <c r="D1378" s="124">
        <v>45287</v>
      </c>
      <c r="E1378" s="101"/>
      <c r="F1378" s="101"/>
      <c r="G1378" s="101"/>
      <c r="H1378" s="101"/>
      <c r="I1378" s="84" t="s">
        <v>1168</v>
      </c>
      <c r="J1378" s="84" t="s">
        <v>1169</v>
      </c>
      <c r="K1378" s="127">
        <v>7</v>
      </c>
      <c r="L1378" s="127">
        <v>7</v>
      </c>
      <c r="M1378" s="127">
        <v>6</v>
      </c>
      <c r="N1378" s="127">
        <v>6</v>
      </c>
      <c r="O1378" s="127">
        <v>0</v>
      </c>
      <c r="P1378" s="128">
        <v>134.9</v>
      </c>
      <c r="Q1378" s="128">
        <v>134.9</v>
      </c>
      <c r="R1378" s="129"/>
      <c r="S1378" s="151"/>
    </row>
    <row r="1379" spans="1:19" ht="42" hidden="1" customHeight="1" x14ac:dyDescent="0.25">
      <c r="A1379" s="121">
        <v>120</v>
      </c>
      <c r="B1379" s="122" t="s">
        <v>1664</v>
      </c>
      <c r="C1379" s="123" t="s">
        <v>2230</v>
      </c>
      <c r="D1379" s="124">
        <v>44872</v>
      </c>
      <c r="E1379" s="101"/>
      <c r="F1379" s="101"/>
      <c r="G1379" s="101"/>
      <c r="H1379" s="101"/>
      <c r="I1379" s="84" t="s">
        <v>1168</v>
      </c>
      <c r="J1379" s="84" t="s">
        <v>1169</v>
      </c>
      <c r="K1379" s="127">
        <v>10</v>
      </c>
      <c r="L1379" s="127">
        <v>10</v>
      </c>
      <c r="M1379" s="127">
        <v>4</v>
      </c>
      <c r="N1379" s="127">
        <v>4</v>
      </c>
      <c r="O1379" s="127">
        <v>0</v>
      </c>
      <c r="P1379" s="128">
        <v>130.6</v>
      </c>
      <c r="Q1379" s="128">
        <v>130.6</v>
      </c>
      <c r="R1379" s="129"/>
      <c r="S1379" s="151"/>
    </row>
    <row r="1380" spans="1:19" ht="42" hidden="1" customHeight="1" x14ac:dyDescent="0.25">
      <c r="A1380" s="121">
        <v>121</v>
      </c>
      <c r="B1380" s="122" t="s">
        <v>1665</v>
      </c>
      <c r="C1380" s="123" t="s">
        <v>2231</v>
      </c>
      <c r="D1380" s="124">
        <v>44645</v>
      </c>
      <c r="E1380" s="101"/>
      <c r="F1380" s="101"/>
      <c r="G1380" s="101"/>
      <c r="H1380" s="101"/>
      <c r="I1380" s="84" t="s">
        <v>1168</v>
      </c>
      <c r="J1380" s="84" t="s">
        <v>1169</v>
      </c>
      <c r="K1380" s="127">
        <v>9</v>
      </c>
      <c r="L1380" s="127">
        <v>9</v>
      </c>
      <c r="M1380" s="127">
        <v>5</v>
      </c>
      <c r="N1380" s="127">
        <v>5</v>
      </c>
      <c r="O1380" s="127">
        <v>0</v>
      </c>
      <c r="P1380" s="128">
        <v>233.2</v>
      </c>
      <c r="Q1380" s="128">
        <v>233.2</v>
      </c>
      <c r="R1380" s="129"/>
      <c r="S1380" s="151"/>
    </row>
    <row r="1381" spans="1:19" ht="42" hidden="1" customHeight="1" x14ac:dyDescent="0.25">
      <c r="A1381" s="121">
        <v>122</v>
      </c>
      <c r="B1381" s="122" t="s">
        <v>1666</v>
      </c>
      <c r="C1381" s="123" t="s">
        <v>2232</v>
      </c>
      <c r="D1381" s="124">
        <v>44781</v>
      </c>
      <c r="E1381" s="101"/>
      <c r="F1381" s="101"/>
      <c r="G1381" s="101"/>
      <c r="H1381" s="101"/>
      <c r="I1381" s="84" t="s">
        <v>1168</v>
      </c>
      <c r="J1381" s="84" t="s">
        <v>1169</v>
      </c>
      <c r="K1381" s="127">
        <v>14</v>
      </c>
      <c r="L1381" s="127">
        <v>14</v>
      </c>
      <c r="M1381" s="127">
        <v>5</v>
      </c>
      <c r="N1381" s="127">
        <v>5</v>
      </c>
      <c r="O1381" s="127">
        <v>0</v>
      </c>
      <c r="P1381" s="128">
        <v>212.2</v>
      </c>
      <c r="Q1381" s="128">
        <v>212.2</v>
      </c>
      <c r="R1381" s="129"/>
      <c r="S1381" s="151"/>
    </row>
    <row r="1382" spans="1:19" ht="42" hidden="1" customHeight="1" x14ac:dyDescent="0.25">
      <c r="A1382" s="121">
        <v>123</v>
      </c>
      <c r="B1382" s="122" t="s">
        <v>1667</v>
      </c>
      <c r="C1382" s="123" t="s">
        <v>2233</v>
      </c>
      <c r="D1382" s="124">
        <v>44645</v>
      </c>
      <c r="E1382" s="101"/>
      <c r="F1382" s="101"/>
      <c r="G1382" s="101"/>
      <c r="H1382" s="101"/>
      <c r="I1382" s="84" t="s">
        <v>1168</v>
      </c>
      <c r="J1382" s="84" t="s">
        <v>1169</v>
      </c>
      <c r="K1382" s="127">
        <v>18</v>
      </c>
      <c r="L1382" s="127">
        <v>18</v>
      </c>
      <c r="M1382" s="127">
        <v>12</v>
      </c>
      <c r="N1382" s="127">
        <v>10</v>
      </c>
      <c r="O1382" s="127">
        <v>2</v>
      </c>
      <c r="P1382" s="128">
        <v>486.1</v>
      </c>
      <c r="Q1382" s="128">
        <v>486.1</v>
      </c>
      <c r="R1382" s="129"/>
      <c r="S1382" s="151"/>
    </row>
    <row r="1383" spans="1:19" ht="42" hidden="1" customHeight="1" x14ac:dyDescent="0.25">
      <c r="A1383" s="121">
        <v>124</v>
      </c>
      <c r="B1383" s="122" t="s">
        <v>1668</v>
      </c>
      <c r="C1383" s="123" t="s">
        <v>2234</v>
      </c>
      <c r="D1383" s="124">
        <v>44840</v>
      </c>
      <c r="E1383" s="101"/>
      <c r="F1383" s="101"/>
      <c r="G1383" s="101"/>
      <c r="H1383" s="101"/>
      <c r="I1383" s="84" t="s">
        <v>1168</v>
      </c>
      <c r="J1383" s="84" t="s">
        <v>1169</v>
      </c>
      <c r="K1383" s="127">
        <v>3</v>
      </c>
      <c r="L1383" s="127">
        <v>3</v>
      </c>
      <c r="M1383" s="127">
        <v>2</v>
      </c>
      <c r="N1383" s="127">
        <v>2</v>
      </c>
      <c r="O1383" s="127">
        <v>0</v>
      </c>
      <c r="P1383" s="128">
        <v>118.5</v>
      </c>
      <c r="Q1383" s="128">
        <v>118.5</v>
      </c>
      <c r="R1383" s="129"/>
      <c r="S1383" s="151"/>
    </row>
    <row r="1384" spans="1:19" ht="42" hidden="1" customHeight="1" x14ac:dyDescent="0.25">
      <c r="A1384" s="121">
        <v>125</v>
      </c>
      <c r="B1384" s="122" t="s">
        <v>1669</v>
      </c>
      <c r="C1384" s="123" t="s">
        <v>2235</v>
      </c>
      <c r="D1384" s="124">
        <v>44645</v>
      </c>
      <c r="E1384" s="101"/>
      <c r="F1384" s="101"/>
      <c r="G1384" s="101"/>
      <c r="H1384" s="101"/>
      <c r="I1384" s="84" t="s">
        <v>1168</v>
      </c>
      <c r="J1384" s="84" t="s">
        <v>1169</v>
      </c>
      <c r="K1384" s="127">
        <v>4</v>
      </c>
      <c r="L1384" s="127">
        <v>4</v>
      </c>
      <c r="M1384" s="127">
        <v>4</v>
      </c>
      <c r="N1384" s="127">
        <v>4</v>
      </c>
      <c r="O1384" s="127">
        <v>0</v>
      </c>
      <c r="P1384" s="128">
        <v>60</v>
      </c>
      <c r="Q1384" s="128">
        <v>60</v>
      </c>
      <c r="R1384" s="129"/>
      <c r="S1384" s="151"/>
    </row>
    <row r="1385" spans="1:19" ht="42" hidden="1" customHeight="1" x14ac:dyDescent="0.25">
      <c r="A1385" s="121">
        <v>126</v>
      </c>
      <c r="B1385" s="122" t="s">
        <v>1670</v>
      </c>
      <c r="C1385" s="123" t="s">
        <v>2236</v>
      </c>
      <c r="D1385" s="124">
        <v>44687</v>
      </c>
      <c r="E1385" s="101"/>
      <c r="F1385" s="101"/>
      <c r="G1385" s="101"/>
      <c r="H1385" s="101"/>
      <c r="I1385" s="84" t="s">
        <v>1168</v>
      </c>
      <c r="J1385" s="84" t="s">
        <v>1169</v>
      </c>
      <c r="K1385" s="127">
        <v>27</v>
      </c>
      <c r="L1385" s="127">
        <v>27</v>
      </c>
      <c r="M1385" s="127">
        <v>4</v>
      </c>
      <c r="N1385" s="127">
        <v>2</v>
      </c>
      <c r="O1385" s="127">
        <v>2</v>
      </c>
      <c r="P1385" s="128">
        <v>233.3</v>
      </c>
      <c r="Q1385" s="128">
        <v>233.3</v>
      </c>
      <c r="R1385" s="129"/>
      <c r="S1385" s="151"/>
    </row>
    <row r="1386" spans="1:19" ht="42" hidden="1" customHeight="1" x14ac:dyDescent="0.25">
      <c r="A1386" s="121">
        <v>127</v>
      </c>
      <c r="B1386" s="122" t="s">
        <v>1671</v>
      </c>
      <c r="C1386" s="123" t="s">
        <v>2237</v>
      </c>
      <c r="D1386" s="124">
        <v>44687</v>
      </c>
      <c r="E1386" s="101"/>
      <c r="F1386" s="101"/>
      <c r="G1386" s="101"/>
      <c r="H1386" s="101"/>
      <c r="I1386" s="84" t="s">
        <v>1168</v>
      </c>
      <c r="J1386" s="84" t="s">
        <v>1169</v>
      </c>
      <c r="K1386" s="127">
        <v>15</v>
      </c>
      <c r="L1386" s="127">
        <v>15</v>
      </c>
      <c r="M1386" s="127">
        <v>7</v>
      </c>
      <c r="N1386" s="127">
        <v>6</v>
      </c>
      <c r="O1386" s="127">
        <v>1</v>
      </c>
      <c r="P1386" s="128">
        <v>205.3</v>
      </c>
      <c r="Q1386" s="128">
        <v>205.3</v>
      </c>
      <c r="R1386" s="129"/>
      <c r="S1386" s="151"/>
    </row>
    <row r="1387" spans="1:19" ht="42" hidden="1" customHeight="1" x14ac:dyDescent="0.25">
      <c r="A1387" s="121">
        <v>128</v>
      </c>
      <c r="B1387" s="122" t="s">
        <v>1672</v>
      </c>
      <c r="C1387" s="123" t="s">
        <v>2238</v>
      </c>
      <c r="D1387" s="124">
        <v>44687</v>
      </c>
      <c r="E1387" s="101"/>
      <c r="F1387" s="101"/>
      <c r="G1387" s="101"/>
      <c r="H1387" s="101"/>
      <c r="I1387" s="84" t="s">
        <v>1168</v>
      </c>
      <c r="J1387" s="84" t="s">
        <v>1169</v>
      </c>
      <c r="K1387" s="127">
        <v>8</v>
      </c>
      <c r="L1387" s="127">
        <v>8</v>
      </c>
      <c r="M1387" s="127">
        <v>3</v>
      </c>
      <c r="N1387" s="127">
        <v>3</v>
      </c>
      <c r="O1387" s="127">
        <v>0</v>
      </c>
      <c r="P1387" s="128">
        <v>122.9</v>
      </c>
      <c r="Q1387" s="128">
        <v>122.9</v>
      </c>
      <c r="R1387" s="129"/>
      <c r="S1387" s="151"/>
    </row>
    <row r="1388" spans="1:19" ht="42" hidden="1" customHeight="1" x14ac:dyDescent="0.25">
      <c r="A1388" s="121">
        <v>129</v>
      </c>
      <c r="B1388" s="122" t="s">
        <v>1673</v>
      </c>
      <c r="C1388" s="123" t="s">
        <v>2239</v>
      </c>
      <c r="D1388" s="124">
        <v>44687</v>
      </c>
      <c r="E1388" s="101"/>
      <c r="F1388" s="101"/>
      <c r="G1388" s="101"/>
      <c r="H1388" s="101"/>
      <c r="I1388" s="84" t="s">
        <v>1168</v>
      </c>
      <c r="J1388" s="84" t="s">
        <v>1169</v>
      </c>
      <c r="K1388" s="127">
        <v>8</v>
      </c>
      <c r="L1388" s="127">
        <v>8</v>
      </c>
      <c r="M1388" s="127">
        <v>2</v>
      </c>
      <c r="N1388" s="127">
        <v>2</v>
      </c>
      <c r="O1388" s="127">
        <v>0</v>
      </c>
      <c r="P1388" s="128">
        <v>62.6</v>
      </c>
      <c r="Q1388" s="128">
        <v>62.6</v>
      </c>
      <c r="R1388" s="129"/>
      <c r="S1388" s="151"/>
    </row>
    <row r="1389" spans="1:19" ht="42" hidden="1" customHeight="1" x14ac:dyDescent="0.25">
      <c r="A1389" s="121">
        <v>130</v>
      </c>
      <c r="B1389" s="122" t="s">
        <v>1674</v>
      </c>
      <c r="C1389" s="123" t="s">
        <v>2214</v>
      </c>
      <c r="D1389" s="124">
        <v>45173</v>
      </c>
      <c r="E1389" s="101"/>
      <c r="F1389" s="101"/>
      <c r="G1389" s="101"/>
      <c r="H1389" s="101"/>
      <c r="I1389" s="84" t="s">
        <v>1168</v>
      </c>
      <c r="J1389" s="84" t="s">
        <v>1169</v>
      </c>
      <c r="K1389" s="127">
        <v>6</v>
      </c>
      <c r="L1389" s="127">
        <v>6</v>
      </c>
      <c r="M1389" s="127">
        <v>4</v>
      </c>
      <c r="N1389" s="127">
        <v>4</v>
      </c>
      <c r="O1389" s="127">
        <v>0</v>
      </c>
      <c r="P1389" s="128">
        <v>126.7</v>
      </c>
      <c r="Q1389" s="128">
        <v>126.7</v>
      </c>
      <c r="R1389" s="129"/>
      <c r="S1389" s="151"/>
    </row>
    <row r="1390" spans="1:19" ht="42" hidden="1" customHeight="1" x14ac:dyDescent="0.25">
      <c r="A1390" s="121">
        <v>131</v>
      </c>
      <c r="B1390" s="122" t="s">
        <v>1675</v>
      </c>
      <c r="C1390" s="123" t="s">
        <v>2240</v>
      </c>
      <c r="D1390" s="124">
        <v>44687</v>
      </c>
      <c r="E1390" s="101"/>
      <c r="F1390" s="101"/>
      <c r="G1390" s="101"/>
      <c r="H1390" s="101"/>
      <c r="I1390" s="84" t="s">
        <v>1168</v>
      </c>
      <c r="J1390" s="84" t="s">
        <v>1169</v>
      </c>
      <c r="K1390" s="127">
        <v>5</v>
      </c>
      <c r="L1390" s="127">
        <v>5</v>
      </c>
      <c r="M1390" s="127">
        <v>4</v>
      </c>
      <c r="N1390" s="127">
        <v>3</v>
      </c>
      <c r="O1390" s="127">
        <v>1</v>
      </c>
      <c r="P1390" s="128">
        <v>111.5</v>
      </c>
      <c r="Q1390" s="128">
        <v>111.5</v>
      </c>
      <c r="R1390" s="129"/>
      <c r="S1390" s="151"/>
    </row>
    <row r="1391" spans="1:19" ht="42" hidden="1" customHeight="1" x14ac:dyDescent="0.25">
      <c r="A1391" s="121">
        <v>132</v>
      </c>
      <c r="B1391" s="122" t="s">
        <v>1676</v>
      </c>
      <c r="C1391" s="123" t="s">
        <v>2241</v>
      </c>
      <c r="D1391" s="124">
        <v>44687</v>
      </c>
      <c r="E1391" s="101"/>
      <c r="F1391" s="101"/>
      <c r="G1391" s="101"/>
      <c r="H1391" s="101"/>
      <c r="I1391" s="84" t="s">
        <v>1168</v>
      </c>
      <c r="J1391" s="84" t="s">
        <v>1169</v>
      </c>
      <c r="K1391" s="127">
        <v>19</v>
      </c>
      <c r="L1391" s="127">
        <v>19</v>
      </c>
      <c r="M1391" s="127">
        <v>7</v>
      </c>
      <c r="N1391" s="127">
        <v>4</v>
      </c>
      <c r="O1391" s="127">
        <v>3</v>
      </c>
      <c r="P1391" s="128">
        <v>255</v>
      </c>
      <c r="Q1391" s="128">
        <v>255</v>
      </c>
      <c r="R1391" s="129"/>
      <c r="S1391" s="151"/>
    </row>
    <row r="1392" spans="1:19" ht="42" hidden="1" customHeight="1" x14ac:dyDescent="0.25">
      <c r="A1392" s="121">
        <v>133</v>
      </c>
      <c r="B1392" s="122" t="s">
        <v>1677</v>
      </c>
      <c r="C1392" s="123" t="s">
        <v>2242</v>
      </c>
      <c r="D1392" s="124">
        <v>44687</v>
      </c>
      <c r="E1392" s="101"/>
      <c r="F1392" s="101"/>
      <c r="G1392" s="101"/>
      <c r="H1392" s="101"/>
      <c r="I1392" s="84" t="s">
        <v>1168</v>
      </c>
      <c r="J1392" s="84" t="s">
        <v>1169</v>
      </c>
      <c r="K1392" s="127">
        <v>8</v>
      </c>
      <c r="L1392" s="127">
        <v>8</v>
      </c>
      <c r="M1392" s="127">
        <v>3</v>
      </c>
      <c r="N1392" s="127">
        <v>2</v>
      </c>
      <c r="O1392" s="127">
        <v>1</v>
      </c>
      <c r="P1392" s="128">
        <v>100.7</v>
      </c>
      <c r="Q1392" s="128">
        <v>100.7</v>
      </c>
      <c r="R1392" s="129"/>
      <c r="S1392" s="151"/>
    </row>
    <row r="1393" spans="1:19" ht="42" hidden="1" customHeight="1" x14ac:dyDescent="0.25">
      <c r="A1393" s="121">
        <v>134</v>
      </c>
      <c r="B1393" s="122" t="s">
        <v>1678</v>
      </c>
      <c r="C1393" s="123" t="s">
        <v>2243</v>
      </c>
      <c r="D1393" s="124">
        <v>44810</v>
      </c>
      <c r="E1393" s="101"/>
      <c r="F1393" s="101"/>
      <c r="G1393" s="101"/>
      <c r="H1393" s="101"/>
      <c r="I1393" s="84" t="s">
        <v>1168</v>
      </c>
      <c r="J1393" s="84" t="s">
        <v>1169</v>
      </c>
      <c r="K1393" s="127">
        <v>55</v>
      </c>
      <c r="L1393" s="127">
        <v>55</v>
      </c>
      <c r="M1393" s="127">
        <v>16</v>
      </c>
      <c r="N1393" s="127">
        <v>13</v>
      </c>
      <c r="O1393" s="127">
        <v>3</v>
      </c>
      <c r="P1393" s="128">
        <v>614.70000000000005</v>
      </c>
      <c r="Q1393" s="128">
        <v>614.70000000000005</v>
      </c>
      <c r="R1393" s="129"/>
      <c r="S1393" s="151"/>
    </row>
    <row r="1394" spans="1:19" ht="42" hidden="1" customHeight="1" x14ac:dyDescent="0.25">
      <c r="A1394" s="121">
        <v>135</v>
      </c>
      <c r="B1394" s="122" t="s">
        <v>1679</v>
      </c>
      <c r="C1394" s="123" t="s">
        <v>2244</v>
      </c>
      <c r="D1394" s="124">
        <v>44810</v>
      </c>
      <c r="E1394" s="101"/>
      <c r="F1394" s="101"/>
      <c r="G1394" s="101"/>
      <c r="H1394" s="101"/>
      <c r="I1394" s="84" t="s">
        <v>1168</v>
      </c>
      <c r="J1394" s="84" t="s">
        <v>1169</v>
      </c>
      <c r="K1394" s="127">
        <v>35</v>
      </c>
      <c r="L1394" s="127">
        <v>35</v>
      </c>
      <c r="M1394" s="127">
        <v>16</v>
      </c>
      <c r="N1394" s="127">
        <v>14</v>
      </c>
      <c r="O1394" s="127">
        <v>2</v>
      </c>
      <c r="P1394" s="128">
        <v>608</v>
      </c>
      <c r="Q1394" s="128">
        <v>608</v>
      </c>
      <c r="R1394" s="129"/>
      <c r="S1394" s="151"/>
    </row>
    <row r="1395" spans="1:19" ht="42" hidden="1" customHeight="1" x14ac:dyDescent="0.25">
      <c r="A1395" s="121">
        <v>136</v>
      </c>
      <c r="B1395" s="122" t="s">
        <v>1680</v>
      </c>
      <c r="C1395" s="123" t="s">
        <v>2245</v>
      </c>
      <c r="D1395" s="124">
        <v>44781</v>
      </c>
      <c r="E1395" s="101"/>
      <c r="F1395" s="101"/>
      <c r="G1395" s="101"/>
      <c r="H1395" s="101"/>
      <c r="I1395" s="84" t="s">
        <v>1168</v>
      </c>
      <c r="J1395" s="84" t="s">
        <v>1169</v>
      </c>
      <c r="K1395" s="127">
        <v>11</v>
      </c>
      <c r="L1395" s="127">
        <v>11</v>
      </c>
      <c r="M1395" s="127">
        <v>2</v>
      </c>
      <c r="N1395" s="127">
        <v>1</v>
      </c>
      <c r="O1395" s="127">
        <v>1</v>
      </c>
      <c r="P1395" s="128">
        <v>120.7</v>
      </c>
      <c r="Q1395" s="128">
        <v>120.7</v>
      </c>
      <c r="R1395" s="129"/>
      <c r="S1395" s="151"/>
    </row>
    <row r="1396" spans="1:19" ht="42" hidden="1" customHeight="1" x14ac:dyDescent="0.25">
      <c r="A1396" s="121">
        <v>137</v>
      </c>
      <c r="B1396" s="122" t="s">
        <v>1681</v>
      </c>
      <c r="C1396" s="123" t="s">
        <v>2246</v>
      </c>
      <c r="D1396" s="124">
        <v>44748</v>
      </c>
      <c r="E1396" s="101"/>
      <c r="F1396" s="101"/>
      <c r="G1396" s="101"/>
      <c r="H1396" s="101"/>
      <c r="I1396" s="84" t="s">
        <v>1168</v>
      </c>
      <c r="J1396" s="84" t="s">
        <v>1169</v>
      </c>
      <c r="K1396" s="127">
        <v>3</v>
      </c>
      <c r="L1396" s="127">
        <v>3</v>
      </c>
      <c r="M1396" s="127">
        <v>2</v>
      </c>
      <c r="N1396" s="127">
        <v>1</v>
      </c>
      <c r="O1396" s="127">
        <v>1</v>
      </c>
      <c r="P1396" s="128">
        <v>87.2</v>
      </c>
      <c r="Q1396" s="128">
        <v>87.2</v>
      </c>
      <c r="R1396" s="129"/>
      <c r="S1396" s="151"/>
    </row>
    <row r="1397" spans="1:19" ht="42" hidden="1" customHeight="1" x14ac:dyDescent="0.25">
      <c r="A1397" s="121">
        <v>138</v>
      </c>
      <c r="B1397" s="122" t="s">
        <v>1682</v>
      </c>
      <c r="C1397" s="123" t="s">
        <v>2247</v>
      </c>
      <c r="D1397" s="124">
        <v>44748</v>
      </c>
      <c r="E1397" s="101"/>
      <c r="F1397" s="101"/>
      <c r="G1397" s="101"/>
      <c r="H1397" s="101"/>
      <c r="I1397" s="84" t="s">
        <v>1168</v>
      </c>
      <c r="J1397" s="84" t="s">
        <v>1169</v>
      </c>
      <c r="K1397" s="127">
        <v>19</v>
      </c>
      <c r="L1397" s="127">
        <v>19</v>
      </c>
      <c r="M1397" s="127">
        <v>8</v>
      </c>
      <c r="N1397" s="127">
        <v>7</v>
      </c>
      <c r="O1397" s="127">
        <v>1</v>
      </c>
      <c r="P1397" s="128">
        <v>393.6</v>
      </c>
      <c r="Q1397" s="128">
        <v>393.6</v>
      </c>
      <c r="R1397" s="129"/>
      <c r="S1397" s="151"/>
    </row>
    <row r="1398" spans="1:19" ht="42" hidden="1" customHeight="1" x14ac:dyDescent="0.25">
      <c r="A1398" s="121">
        <v>139</v>
      </c>
      <c r="B1398" s="122" t="s">
        <v>1683</v>
      </c>
      <c r="C1398" s="123" t="s">
        <v>2248</v>
      </c>
      <c r="D1398" s="124">
        <v>44751</v>
      </c>
      <c r="E1398" s="101"/>
      <c r="F1398" s="101"/>
      <c r="G1398" s="101"/>
      <c r="H1398" s="101"/>
      <c r="I1398" s="84" t="s">
        <v>1168</v>
      </c>
      <c r="J1398" s="84" t="s">
        <v>1169</v>
      </c>
      <c r="K1398" s="127">
        <v>34</v>
      </c>
      <c r="L1398" s="127">
        <v>34</v>
      </c>
      <c r="M1398" s="127">
        <v>16</v>
      </c>
      <c r="N1398" s="127">
        <v>13</v>
      </c>
      <c r="O1398" s="127">
        <v>3</v>
      </c>
      <c r="P1398" s="128">
        <v>625.79999999999995</v>
      </c>
      <c r="Q1398" s="128">
        <v>625.79999999999995</v>
      </c>
      <c r="R1398" s="129"/>
      <c r="S1398" s="151"/>
    </row>
    <row r="1399" spans="1:19" ht="42" hidden="1" customHeight="1" x14ac:dyDescent="0.25">
      <c r="A1399" s="121">
        <v>140</v>
      </c>
      <c r="B1399" s="122" t="s">
        <v>1684</v>
      </c>
      <c r="C1399" s="123" t="s">
        <v>2249</v>
      </c>
      <c r="D1399" s="124">
        <v>44748</v>
      </c>
      <c r="E1399" s="101"/>
      <c r="F1399" s="101"/>
      <c r="G1399" s="101"/>
      <c r="H1399" s="101"/>
      <c r="I1399" s="84" t="s">
        <v>1168</v>
      </c>
      <c r="J1399" s="84" t="s">
        <v>1169</v>
      </c>
      <c r="K1399" s="127">
        <v>33</v>
      </c>
      <c r="L1399" s="127">
        <v>33</v>
      </c>
      <c r="M1399" s="127">
        <v>16</v>
      </c>
      <c r="N1399" s="127">
        <v>15</v>
      </c>
      <c r="O1399" s="127">
        <v>1</v>
      </c>
      <c r="P1399" s="128">
        <v>616.4</v>
      </c>
      <c r="Q1399" s="128">
        <v>616.4</v>
      </c>
      <c r="R1399" s="129"/>
      <c r="S1399" s="151"/>
    </row>
    <row r="1400" spans="1:19" ht="42" hidden="1" customHeight="1" x14ac:dyDescent="0.25">
      <c r="A1400" s="121">
        <v>141</v>
      </c>
      <c r="B1400" s="122" t="s">
        <v>1685</v>
      </c>
      <c r="C1400" s="123" t="s">
        <v>2250</v>
      </c>
      <c r="D1400" s="124">
        <v>44748</v>
      </c>
      <c r="E1400" s="101"/>
      <c r="F1400" s="101"/>
      <c r="G1400" s="101"/>
      <c r="H1400" s="101"/>
      <c r="I1400" s="84" t="s">
        <v>1168</v>
      </c>
      <c r="J1400" s="84" t="s">
        <v>1169</v>
      </c>
      <c r="K1400" s="127">
        <v>27</v>
      </c>
      <c r="L1400" s="127">
        <v>27</v>
      </c>
      <c r="M1400" s="127">
        <v>12</v>
      </c>
      <c r="N1400" s="127">
        <v>11</v>
      </c>
      <c r="O1400" s="127">
        <v>1</v>
      </c>
      <c r="P1400" s="128">
        <v>647.70000000000005</v>
      </c>
      <c r="Q1400" s="128">
        <v>647.70000000000005</v>
      </c>
      <c r="R1400" s="129"/>
      <c r="S1400" s="151"/>
    </row>
    <row r="1401" spans="1:19" ht="42" hidden="1" customHeight="1" x14ac:dyDescent="0.25">
      <c r="A1401" s="121">
        <v>142</v>
      </c>
      <c r="B1401" s="122" t="s">
        <v>1686</v>
      </c>
      <c r="C1401" s="123" t="s">
        <v>2205</v>
      </c>
      <c r="D1401" s="124">
        <v>44748</v>
      </c>
      <c r="E1401" s="101"/>
      <c r="F1401" s="101"/>
      <c r="G1401" s="101"/>
      <c r="H1401" s="101"/>
      <c r="I1401" s="84" t="s">
        <v>1168</v>
      </c>
      <c r="J1401" s="84" t="s">
        <v>1169</v>
      </c>
      <c r="K1401" s="127">
        <v>37</v>
      </c>
      <c r="L1401" s="127">
        <v>37</v>
      </c>
      <c r="M1401" s="127">
        <v>16</v>
      </c>
      <c r="N1401" s="127">
        <v>14</v>
      </c>
      <c r="O1401" s="127">
        <v>2</v>
      </c>
      <c r="P1401" s="128">
        <v>543.79999999999995</v>
      </c>
      <c r="Q1401" s="128">
        <v>543.79999999999995</v>
      </c>
      <c r="R1401" s="129"/>
      <c r="S1401" s="151"/>
    </row>
    <row r="1402" spans="1:19" ht="42" hidden="1" customHeight="1" x14ac:dyDescent="0.25">
      <c r="A1402" s="121">
        <v>143</v>
      </c>
      <c r="B1402" s="122" t="s">
        <v>1687</v>
      </c>
      <c r="C1402" s="123" t="s">
        <v>2251</v>
      </c>
      <c r="D1402" s="124">
        <v>44748</v>
      </c>
      <c r="E1402" s="101"/>
      <c r="F1402" s="101"/>
      <c r="G1402" s="101"/>
      <c r="H1402" s="101"/>
      <c r="I1402" s="84" t="s">
        <v>1168</v>
      </c>
      <c r="J1402" s="84" t="s">
        <v>1169</v>
      </c>
      <c r="K1402" s="127">
        <v>34</v>
      </c>
      <c r="L1402" s="127">
        <v>34</v>
      </c>
      <c r="M1402" s="127">
        <v>16</v>
      </c>
      <c r="N1402" s="127">
        <v>11</v>
      </c>
      <c r="O1402" s="127">
        <v>5</v>
      </c>
      <c r="P1402" s="128">
        <v>762.2</v>
      </c>
      <c r="Q1402" s="128">
        <v>762.2</v>
      </c>
      <c r="R1402" s="129"/>
      <c r="S1402" s="151"/>
    </row>
    <row r="1403" spans="1:19" ht="42" hidden="1" customHeight="1" x14ac:dyDescent="0.25">
      <c r="A1403" s="121">
        <v>144</v>
      </c>
      <c r="B1403" s="122" t="s">
        <v>1688</v>
      </c>
      <c r="C1403" s="123" t="s">
        <v>2252</v>
      </c>
      <c r="D1403" s="124">
        <v>44748</v>
      </c>
      <c r="E1403" s="101"/>
      <c r="F1403" s="101"/>
      <c r="G1403" s="101"/>
      <c r="H1403" s="101"/>
      <c r="I1403" s="84" t="s">
        <v>1168</v>
      </c>
      <c r="J1403" s="84" t="s">
        <v>1169</v>
      </c>
      <c r="K1403" s="127">
        <v>29</v>
      </c>
      <c r="L1403" s="127">
        <v>29</v>
      </c>
      <c r="M1403" s="127">
        <v>16</v>
      </c>
      <c r="N1403" s="127">
        <v>15</v>
      </c>
      <c r="O1403" s="127">
        <v>1</v>
      </c>
      <c r="P1403" s="128">
        <v>529.6</v>
      </c>
      <c r="Q1403" s="128">
        <v>529.6</v>
      </c>
      <c r="R1403" s="129"/>
      <c r="S1403" s="151"/>
    </row>
    <row r="1404" spans="1:19" ht="42" hidden="1" customHeight="1" x14ac:dyDescent="0.25">
      <c r="A1404" s="121">
        <v>145</v>
      </c>
      <c r="B1404" s="122" t="s">
        <v>1689</v>
      </c>
      <c r="C1404" s="123" t="s">
        <v>2253</v>
      </c>
      <c r="D1404" s="124">
        <v>44748</v>
      </c>
      <c r="E1404" s="101"/>
      <c r="F1404" s="101"/>
      <c r="G1404" s="101"/>
      <c r="H1404" s="101"/>
      <c r="I1404" s="84" t="s">
        <v>1168</v>
      </c>
      <c r="J1404" s="84" t="s">
        <v>1169</v>
      </c>
      <c r="K1404" s="127">
        <v>33</v>
      </c>
      <c r="L1404" s="127">
        <v>33</v>
      </c>
      <c r="M1404" s="127">
        <v>16</v>
      </c>
      <c r="N1404" s="127">
        <v>15</v>
      </c>
      <c r="O1404" s="127">
        <v>1</v>
      </c>
      <c r="P1404" s="128">
        <v>606.6</v>
      </c>
      <c r="Q1404" s="128">
        <v>606.6</v>
      </c>
      <c r="R1404" s="129"/>
      <c r="S1404" s="151"/>
    </row>
    <row r="1405" spans="1:19" ht="42" hidden="1" customHeight="1" x14ac:dyDescent="0.25">
      <c r="A1405" s="121">
        <v>146</v>
      </c>
      <c r="B1405" s="122" t="s">
        <v>1690</v>
      </c>
      <c r="C1405" s="123" t="s">
        <v>2254</v>
      </c>
      <c r="D1405" s="124">
        <v>44687</v>
      </c>
      <c r="E1405" s="101"/>
      <c r="F1405" s="101"/>
      <c r="G1405" s="101"/>
      <c r="H1405" s="101"/>
      <c r="I1405" s="84" t="s">
        <v>1168</v>
      </c>
      <c r="J1405" s="84" t="s">
        <v>1169</v>
      </c>
      <c r="K1405" s="127">
        <v>25</v>
      </c>
      <c r="L1405" s="127">
        <v>25</v>
      </c>
      <c r="M1405" s="127">
        <v>5</v>
      </c>
      <c r="N1405" s="127">
        <v>4</v>
      </c>
      <c r="O1405" s="127">
        <v>1</v>
      </c>
      <c r="P1405" s="128">
        <v>227.9</v>
      </c>
      <c r="Q1405" s="128">
        <v>227.9</v>
      </c>
      <c r="R1405" s="129"/>
      <c r="S1405" s="151"/>
    </row>
    <row r="1406" spans="1:19" ht="42" hidden="1" customHeight="1" x14ac:dyDescent="0.25">
      <c r="A1406" s="121">
        <v>147</v>
      </c>
      <c r="B1406" s="122" t="s">
        <v>1691</v>
      </c>
      <c r="C1406" s="123" t="s">
        <v>2255</v>
      </c>
      <c r="D1406" s="124">
        <v>44687</v>
      </c>
      <c r="E1406" s="101"/>
      <c r="F1406" s="101"/>
      <c r="G1406" s="101"/>
      <c r="H1406" s="101"/>
      <c r="I1406" s="84" t="s">
        <v>1168</v>
      </c>
      <c r="J1406" s="84" t="s">
        <v>1169</v>
      </c>
      <c r="K1406" s="127">
        <v>23</v>
      </c>
      <c r="L1406" s="127">
        <v>23</v>
      </c>
      <c r="M1406" s="127">
        <v>11</v>
      </c>
      <c r="N1406" s="127">
        <v>11</v>
      </c>
      <c r="O1406" s="127">
        <v>0</v>
      </c>
      <c r="P1406" s="128">
        <v>231.3</v>
      </c>
      <c r="Q1406" s="128">
        <v>231.3</v>
      </c>
      <c r="R1406" s="129"/>
      <c r="S1406" s="151"/>
    </row>
    <row r="1407" spans="1:19" ht="42" hidden="1" customHeight="1" x14ac:dyDescent="0.25">
      <c r="A1407" s="121">
        <v>148</v>
      </c>
      <c r="B1407" s="122" t="s">
        <v>1692</v>
      </c>
      <c r="C1407" s="123" t="s">
        <v>2256</v>
      </c>
      <c r="D1407" s="124">
        <v>44687</v>
      </c>
      <c r="E1407" s="101"/>
      <c r="F1407" s="101"/>
      <c r="G1407" s="101"/>
      <c r="H1407" s="101"/>
      <c r="I1407" s="84" t="s">
        <v>1168</v>
      </c>
      <c r="J1407" s="84" t="s">
        <v>1169</v>
      </c>
      <c r="K1407" s="127">
        <v>20</v>
      </c>
      <c r="L1407" s="127">
        <v>20</v>
      </c>
      <c r="M1407" s="127">
        <v>8</v>
      </c>
      <c r="N1407" s="127">
        <v>7</v>
      </c>
      <c r="O1407" s="127">
        <v>1</v>
      </c>
      <c r="P1407" s="128">
        <v>230.9</v>
      </c>
      <c r="Q1407" s="128">
        <v>230.9</v>
      </c>
      <c r="R1407" s="129"/>
      <c r="S1407" s="151"/>
    </row>
    <row r="1408" spans="1:19" ht="42" hidden="1" customHeight="1" x14ac:dyDescent="0.25">
      <c r="A1408" s="121">
        <v>149</v>
      </c>
      <c r="B1408" s="122" t="s">
        <v>1693</v>
      </c>
      <c r="C1408" s="123" t="s">
        <v>2257</v>
      </c>
      <c r="D1408" s="124">
        <v>44687</v>
      </c>
      <c r="E1408" s="101"/>
      <c r="F1408" s="101"/>
      <c r="G1408" s="101"/>
      <c r="H1408" s="101"/>
      <c r="I1408" s="84" t="s">
        <v>1168</v>
      </c>
      <c r="J1408" s="84" t="s">
        <v>1169</v>
      </c>
      <c r="K1408" s="127">
        <v>45</v>
      </c>
      <c r="L1408" s="127">
        <v>45</v>
      </c>
      <c r="M1408" s="127">
        <v>6</v>
      </c>
      <c r="N1408" s="127">
        <v>3</v>
      </c>
      <c r="O1408" s="127">
        <v>3</v>
      </c>
      <c r="P1408" s="128">
        <v>580.79999999999995</v>
      </c>
      <c r="Q1408" s="128">
        <v>580.79999999999995</v>
      </c>
      <c r="R1408" s="129"/>
      <c r="S1408" s="151"/>
    </row>
    <row r="1409" spans="1:19" ht="42" hidden="1" customHeight="1" x14ac:dyDescent="0.25">
      <c r="A1409" s="121">
        <v>150</v>
      </c>
      <c r="B1409" s="122" t="s">
        <v>1694</v>
      </c>
      <c r="C1409" s="123" t="s">
        <v>2258</v>
      </c>
      <c r="D1409" s="124">
        <v>44687</v>
      </c>
      <c r="E1409" s="101"/>
      <c r="F1409" s="101"/>
      <c r="G1409" s="101"/>
      <c r="H1409" s="101"/>
      <c r="I1409" s="84" t="s">
        <v>1168</v>
      </c>
      <c r="J1409" s="84" t="s">
        <v>1169</v>
      </c>
      <c r="K1409" s="127">
        <v>31</v>
      </c>
      <c r="L1409" s="127">
        <v>31</v>
      </c>
      <c r="M1409" s="127">
        <v>15</v>
      </c>
      <c r="N1409" s="127">
        <v>14</v>
      </c>
      <c r="O1409" s="127">
        <v>1</v>
      </c>
      <c r="P1409" s="128">
        <v>566.79999999999995</v>
      </c>
      <c r="Q1409" s="128">
        <v>566.79999999999995</v>
      </c>
      <c r="R1409" s="129"/>
      <c r="S1409" s="151"/>
    </row>
    <row r="1410" spans="1:19" ht="42" hidden="1" customHeight="1" x14ac:dyDescent="0.25">
      <c r="A1410" s="121">
        <v>151</v>
      </c>
      <c r="B1410" s="122" t="s">
        <v>1695</v>
      </c>
      <c r="C1410" s="123" t="s">
        <v>2259</v>
      </c>
      <c r="D1410" s="124">
        <v>44687</v>
      </c>
      <c r="E1410" s="101"/>
      <c r="F1410" s="101"/>
      <c r="G1410" s="101"/>
      <c r="H1410" s="101"/>
      <c r="I1410" s="84" t="s">
        <v>1168</v>
      </c>
      <c r="J1410" s="84" t="s">
        <v>1169</v>
      </c>
      <c r="K1410" s="127">
        <v>12</v>
      </c>
      <c r="L1410" s="127">
        <v>12</v>
      </c>
      <c r="M1410" s="127">
        <v>6</v>
      </c>
      <c r="N1410" s="127">
        <v>5</v>
      </c>
      <c r="O1410" s="127">
        <v>1</v>
      </c>
      <c r="P1410" s="128">
        <v>197.6</v>
      </c>
      <c r="Q1410" s="128">
        <v>197.6</v>
      </c>
      <c r="R1410" s="129"/>
      <c r="S1410" s="151"/>
    </row>
    <row r="1411" spans="1:19" ht="42" hidden="1" customHeight="1" x14ac:dyDescent="0.25">
      <c r="A1411" s="121">
        <v>152</v>
      </c>
      <c r="B1411" s="122" t="s">
        <v>1696</v>
      </c>
      <c r="C1411" s="123" t="s">
        <v>2260</v>
      </c>
      <c r="D1411" s="124">
        <v>44687</v>
      </c>
      <c r="E1411" s="101"/>
      <c r="F1411" s="101"/>
      <c r="G1411" s="101"/>
      <c r="H1411" s="101"/>
      <c r="I1411" s="84" t="s">
        <v>1168</v>
      </c>
      <c r="J1411" s="84" t="s">
        <v>1169</v>
      </c>
      <c r="K1411" s="127">
        <v>10</v>
      </c>
      <c r="L1411" s="127">
        <v>10</v>
      </c>
      <c r="M1411" s="127">
        <v>5</v>
      </c>
      <c r="N1411" s="127">
        <v>3</v>
      </c>
      <c r="O1411" s="127">
        <v>2</v>
      </c>
      <c r="P1411" s="128">
        <v>161.30000000000001</v>
      </c>
      <c r="Q1411" s="128">
        <v>161.30000000000001</v>
      </c>
      <c r="R1411" s="129"/>
      <c r="S1411" s="151"/>
    </row>
    <row r="1412" spans="1:19" ht="42" hidden="1" customHeight="1" x14ac:dyDescent="0.25">
      <c r="A1412" s="121">
        <v>153</v>
      </c>
      <c r="B1412" s="122" t="s">
        <v>1697</v>
      </c>
      <c r="C1412" s="123" t="s">
        <v>2261</v>
      </c>
      <c r="D1412" s="124">
        <v>44687</v>
      </c>
      <c r="E1412" s="101"/>
      <c r="F1412" s="101"/>
      <c r="G1412" s="101"/>
      <c r="H1412" s="101"/>
      <c r="I1412" s="84" t="s">
        <v>1168</v>
      </c>
      <c r="J1412" s="84" t="s">
        <v>1169</v>
      </c>
      <c r="K1412" s="127">
        <v>21</v>
      </c>
      <c r="L1412" s="127">
        <v>21</v>
      </c>
      <c r="M1412" s="127">
        <v>7</v>
      </c>
      <c r="N1412" s="127">
        <v>6</v>
      </c>
      <c r="O1412" s="127">
        <v>1</v>
      </c>
      <c r="P1412" s="128">
        <v>219.6</v>
      </c>
      <c r="Q1412" s="128">
        <v>219.6</v>
      </c>
      <c r="R1412" s="129"/>
      <c r="S1412" s="151"/>
    </row>
    <row r="1413" spans="1:19" ht="42" hidden="1" customHeight="1" x14ac:dyDescent="0.25">
      <c r="A1413" s="121">
        <v>154</v>
      </c>
      <c r="B1413" s="122" t="s">
        <v>1698</v>
      </c>
      <c r="C1413" s="123" t="s">
        <v>2262</v>
      </c>
      <c r="D1413" s="124">
        <v>44687</v>
      </c>
      <c r="E1413" s="101"/>
      <c r="F1413" s="101"/>
      <c r="G1413" s="101"/>
      <c r="H1413" s="101"/>
      <c r="I1413" s="84" t="s">
        <v>1168</v>
      </c>
      <c r="J1413" s="84" t="s">
        <v>1169</v>
      </c>
      <c r="K1413" s="127">
        <v>10</v>
      </c>
      <c r="L1413" s="127">
        <v>10</v>
      </c>
      <c r="M1413" s="127">
        <v>4</v>
      </c>
      <c r="N1413" s="127">
        <v>4</v>
      </c>
      <c r="O1413" s="127">
        <v>0</v>
      </c>
      <c r="P1413" s="128">
        <v>152.19999999999999</v>
      </c>
      <c r="Q1413" s="128">
        <v>152.19999999999999</v>
      </c>
      <c r="R1413" s="129"/>
      <c r="S1413" s="151"/>
    </row>
    <row r="1414" spans="1:19" ht="42" hidden="1" customHeight="1" x14ac:dyDescent="0.25">
      <c r="A1414" s="121">
        <v>155</v>
      </c>
      <c r="B1414" s="122" t="s">
        <v>1699</v>
      </c>
      <c r="C1414" s="123" t="s">
        <v>2263</v>
      </c>
      <c r="D1414" s="124">
        <v>44655</v>
      </c>
      <c r="E1414" s="101"/>
      <c r="F1414" s="101"/>
      <c r="G1414" s="101"/>
      <c r="H1414" s="101"/>
      <c r="I1414" s="84" t="s">
        <v>1168</v>
      </c>
      <c r="J1414" s="84" t="s">
        <v>1169</v>
      </c>
      <c r="K1414" s="127">
        <v>16</v>
      </c>
      <c r="L1414" s="127">
        <v>16</v>
      </c>
      <c r="M1414" s="127">
        <v>8</v>
      </c>
      <c r="N1414" s="127">
        <v>7</v>
      </c>
      <c r="O1414" s="127">
        <v>1</v>
      </c>
      <c r="P1414" s="128">
        <v>223.5</v>
      </c>
      <c r="Q1414" s="128">
        <v>223.5</v>
      </c>
      <c r="R1414" s="129"/>
      <c r="S1414" s="151"/>
    </row>
    <row r="1415" spans="1:19" ht="42" hidden="1" customHeight="1" x14ac:dyDescent="0.25">
      <c r="A1415" s="121">
        <v>156</v>
      </c>
      <c r="B1415" s="122" t="s">
        <v>1700</v>
      </c>
      <c r="C1415" s="123" t="s">
        <v>2264</v>
      </c>
      <c r="D1415" s="124">
        <v>44655</v>
      </c>
      <c r="E1415" s="101"/>
      <c r="F1415" s="101"/>
      <c r="G1415" s="101"/>
      <c r="H1415" s="101"/>
      <c r="I1415" s="84" t="s">
        <v>1168</v>
      </c>
      <c r="J1415" s="84" t="s">
        <v>1169</v>
      </c>
      <c r="K1415" s="127">
        <v>13</v>
      </c>
      <c r="L1415" s="127">
        <v>13</v>
      </c>
      <c r="M1415" s="127">
        <v>6</v>
      </c>
      <c r="N1415" s="127">
        <v>5</v>
      </c>
      <c r="O1415" s="127">
        <v>1</v>
      </c>
      <c r="P1415" s="128">
        <v>230.5</v>
      </c>
      <c r="Q1415" s="128">
        <v>230.5</v>
      </c>
      <c r="R1415" s="129"/>
      <c r="S1415" s="151"/>
    </row>
    <row r="1416" spans="1:19" ht="42" hidden="1" customHeight="1" x14ac:dyDescent="0.25">
      <c r="A1416" s="121">
        <v>157</v>
      </c>
      <c r="B1416" s="122" t="s">
        <v>1701</v>
      </c>
      <c r="C1416" s="123" t="s">
        <v>2265</v>
      </c>
      <c r="D1416" s="124">
        <v>44840</v>
      </c>
      <c r="E1416" s="101"/>
      <c r="F1416" s="101"/>
      <c r="G1416" s="101"/>
      <c r="H1416" s="101"/>
      <c r="I1416" s="84" t="s">
        <v>1168</v>
      </c>
      <c r="J1416" s="84" t="s">
        <v>1169</v>
      </c>
      <c r="K1416" s="127">
        <v>19</v>
      </c>
      <c r="L1416" s="127">
        <v>19</v>
      </c>
      <c r="M1416" s="127">
        <v>9</v>
      </c>
      <c r="N1416" s="127">
        <v>9</v>
      </c>
      <c r="O1416" s="127">
        <v>0</v>
      </c>
      <c r="P1416" s="128">
        <v>386.4</v>
      </c>
      <c r="Q1416" s="128">
        <v>386.4</v>
      </c>
      <c r="R1416" s="129"/>
      <c r="S1416" s="151"/>
    </row>
    <row r="1417" spans="1:19" ht="42" hidden="1" customHeight="1" x14ac:dyDescent="0.25">
      <c r="A1417" s="121">
        <v>158</v>
      </c>
      <c r="B1417" s="122" t="s">
        <v>1702</v>
      </c>
      <c r="C1417" s="123" t="s">
        <v>2266</v>
      </c>
      <c r="D1417" s="124">
        <v>44655</v>
      </c>
      <c r="E1417" s="101"/>
      <c r="F1417" s="101"/>
      <c r="G1417" s="101"/>
      <c r="H1417" s="101"/>
      <c r="I1417" s="84" t="s">
        <v>1168</v>
      </c>
      <c r="J1417" s="84" t="s">
        <v>1169</v>
      </c>
      <c r="K1417" s="127">
        <v>2</v>
      </c>
      <c r="L1417" s="127">
        <v>2</v>
      </c>
      <c r="M1417" s="127">
        <v>2</v>
      </c>
      <c r="N1417" s="127">
        <v>0</v>
      </c>
      <c r="O1417" s="127">
        <v>2</v>
      </c>
      <c r="P1417" s="128">
        <v>105.5</v>
      </c>
      <c r="Q1417" s="128">
        <v>105.5</v>
      </c>
      <c r="R1417" s="129"/>
      <c r="S1417" s="151"/>
    </row>
    <row r="1418" spans="1:19" ht="42" hidden="1" customHeight="1" x14ac:dyDescent="0.25">
      <c r="A1418" s="121">
        <v>159</v>
      </c>
      <c r="B1418" s="122" t="s">
        <v>1703</v>
      </c>
      <c r="C1418" s="123" t="s">
        <v>2267</v>
      </c>
      <c r="D1418" s="124">
        <v>44655</v>
      </c>
      <c r="E1418" s="101"/>
      <c r="F1418" s="101"/>
      <c r="G1418" s="101"/>
      <c r="H1418" s="101"/>
      <c r="I1418" s="84" t="s">
        <v>1168</v>
      </c>
      <c r="J1418" s="84" t="s">
        <v>1169</v>
      </c>
      <c r="K1418" s="127">
        <v>15</v>
      </c>
      <c r="L1418" s="127">
        <v>15</v>
      </c>
      <c r="M1418" s="127">
        <v>9</v>
      </c>
      <c r="N1418" s="127">
        <v>7</v>
      </c>
      <c r="O1418" s="127">
        <v>2</v>
      </c>
      <c r="P1418" s="128">
        <v>390.69</v>
      </c>
      <c r="Q1418" s="128">
        <v>390.69</v>
      </c>
      <c r="R1418" s="129"/>
      <c r="S1418" s="151"/>
    </row>
    <row r="1419" spans="1:19" ht="42" hidden="1" customHeight="1" x14ac:dyDescent="0.25">
      <c r="A1419" s="121">
        <v>160</v>
      </c>
      <c r="B1419" s="122" t="s">
        <v>1704</v>
      </c>
      <c r="C1419" s="123" t="s">
        <v>2268</v>
      </c>
      <c r="D1419" s="124">
        <v>44655</v>
      </c>
      <c r="E1419" s="101"/>
      <c r="F1419" s="101"/>
      <c r="G1419" s="101"/>
      <c r="H1419" s="101"/>
      <c r="I1419" s="84" t="s">
        <v>1168</v>
      </c>
      <c r="J1419" s="84" t="s">
        <v>1169</v>
      </c>
      <c r="K1419" s="127">
        <v>10</v>
      </c>
      <c r="L1419" s="127">
        <v>10</v>
      </c>
      <c r="M1419" s="127">
        <v>7</v>
      </c>
      <c r="N1419" s="127">
        <v>6</v>
      </c>
      <c r="O1419" s="127">
        <v>1</v>
      </c>
      <c r="P1419" s="128">
        <v>273.5</v>
      </c>
      <c r="Q1419" s="128">
        <v>273.5</v>
      </c>
      <c r="R1419" s="129"/>
      <c r="S1419" s="151"/>
    </row>
    <row r="1420" spans="1:19" ht="42" hidden="1" customHeight="1" x14ac:dyDescent="0.25">
      <c r="A1420" s="121">
        <v>161</v>
      </c>
      <c r="B1420" s="122" t="s">
        <v>1705</v>
      </c>
      <c r="C1420" s="123" t="s">
        <v>2269</v>
      </c>
      <c r="D1420" s="124">
        <v>44655</v>
      </c>
      <c r="E1420" s="101"/>
      <c r="F1420" s="101"/>
      <c r="G1420" s="101"/>
      <c r="H1420" s="101"/>
      <c r="I1420" s="84" t="s">
        <v>1168</v>
      </c>
      <c r="J1420" s="84" t="s">
        <v>1169</v>
      </c>
      <c r="K1420" s="127">
        <v>14</v>
      </c>
      <c r="L1420" s="127">
        <v>14</v>
      </c>
      <c r="M1420" s="127">
        <v>8</v>
      </c>
      <c r="N1420" s="127">
        <v>8</v>
      </c>
      <c r="O1420" s="127">
        <v>0</v>
      </c>
      <c r="P1420" s="128">
        <v>414.5</v>
      </c>
      <c r="Q1420" s="128">
        <v>414.5</v>
      </c>
      <c r="R1420" s="129"/>
      <c r="S1420" s="151"/>
    </row>
    <row r="1421" spans="1:19" ht="42" hidden="1" customHeight="1" x14ac:dyDescent="0.25">
      <c r="A1421" s="121">
        <v>162</v>
      </c>
      <c r="B1421" s="122" t="s">
        <v>1706</v>
      </c>
      <c r="C1421" s="123" t="s">
        <v>2270</v>
      </c>
      <c r="D1421" s="124">
        <v>44655</v>
      </c>
      <c r="E1421" s="101"/>
      <c r="F1421" s="101"/>
      <c r="G1421" s="101"/>
      <c r="H1421" s="101"/>
      <c r="I1421" s="84" t="s">
        <v>1168</v>
      </c>
      <c r="J1421" s="84" t="s">
        <v>1169</v>
      </c>
      <c r="K1421" s="127">
        <v>11</v>
      </c>
      <c r="L1421" s="127">
        <v>11</v>
      </c>
      <c r="M1421" s="127">
        <v>5</v>
      </c>
      <c r="N1421" s="127">
        <v>3</v>
      </c>
      <c r="O1421" s="127">
        <v>2</v>
      </c>
      <c r="P1421" s="128">
        <v>218.4</v>
      </c>
      <c r="Q1421" s="128">
        <v>218.4</v>
      </c>
      <c r="R1421" s="129"/>
      <c r="S1421" s="151"/>
    </row>
    <row r="1422" spans="1:19" ht="42" hidden="1" customHeight="1" x14ac:dyDescent="0.25">
      <c r="A1422" s="121">
        <v>163</v>
      </c>
      <c r="B1422" s="122" t="s">
        <v>1707</v>
      </c>
      <c r="C1422" s="123" t="s">
        <v>2271</v>
      </c>
      <c r="D1422" s="124">
        <v>44655</v>
      </c>
      <c r="E1422" s="101"/>
      <c r="F1422" s="101"/>
      <c r="G1422" s="101"/>
      <c r="H1422" s="101"/>
      <c r="I1422" s="84" t="s">
        <v>1168</v>
      </c>
      <c r="J1422" s="84" t="s">
        <v>1169</v>
      </c>
      <c r="K1422" s="127">
        <v>30</v>
      </c>
      <c r="L1422" s="127">
        <v>30</v>
      </c>
      <c r="M1422" s="127">
        <v>17</v>
      </c>
      <c r="N1422" s="127">
        <v>13</v>
      </c>
      <c r="O1422" s="127">
        <v>4</v>
      </c>
      <c r="P1422" s="128">
        <v>833.6</v>
      </c>
      <c r="Q1422" s="128">
        <v>833.6</v>
      </c>
      <c r="R1422" s="129"/>
      <c r="S1422" s="151"/>
    </row>
    <row r="1423" spans="1:19" ht="42" hidden="1" customHeight="1" x14ac:dyDescent="0.25">
      <c r="A1423" s="121">
        <v>164</v>
      </c>
      <c r="B1423" s="122" t="s">
        <v>1708</v>
      </c>
      <c r="C1423" s="123" t="s">
        <v>2272</v>
      </c>
      <c r="D1423" s="124">
        <v>44655</v>
      </c>
      <c r="E1423" s="101"/>
      <c r="F1423" s="101"/>
      <c r="G1423" s="101"/>
      <c r="H1423" s="101"/>
      <c r="I1423" s="84" t="s">
        <v>1168</v>
      </c>
      <c r="J1423" s="84" t="s">
        <v>1169</v>
      </c>
      <c r="K1423" s="127">
        <v>4</v>
      </c>
      <c r="L1423" s="127">
        <v>4</v>
      </c>
      <c r="M1423" s="127">
        <v>4</v>
      </c>
      <c r="N1423" s="127">
        <v>3</v>
      </c>
      <c r="O1423" s="127">
        <v>1</v>
      </c>
      <c r="P1423" s="128">
        <v>94.1</v>
      </c>
      <c r="Q1423" s="128">
        <v>94.1</v>
      </c>
      <c r="R1423" s="129"/>
      <c r="S1423" s="151"/>
    </row>
    <row r="1424" spans="1:19" ht="42" hidden="1" customHeight="1" x14ac:dyDescent="0.25">
      <c r="A1424" s="121">
        <v>165</v>
      </c>
      <c r="B1424" s="122" t="s">
        <v>1709</v>
      </c>
      <c r="C1424" s="123" t="s">
        <v>2273</v>
      </c>
      <c r="D1424" s="124">
        <v>44655</v>
      </c>
      <c r="E1424" s="101"/>
      <c r="F1424" s="101"/>
      <c r="G1424" s="101"/>
      <c r="H1424" s="101"/>
      <c r="I1424" s="84" t="s">
        <v>1168</v>
      </c>
      <c r="J1424" s="84" t="s">
        <v>1169</v>
      </c>
      <c r="K1424" s="127">
        <v>5</v>
      </c>
      <c r="L1424" s="127">
        <v>5</v>
      </c>
      <c r="M1424" s="127">
        <v>2</v>
      </c>
      <c r="N1424" s="127">
        <v>1</v>
      </c>
      <c r="O1424" s="127">
        <v>1</v>
      </c>
      <c r="P1424" s="128">
        <v>84</v>
      </c>
      <c r="Q1424" s="128">
        <v>84</v>
      </c>
      <c r="R1424" s="129"/>
      <c r="S1424" s="151"/>
    </row>
    <row r="1425" spans="1:19" ht="42" hidden="1" customHeight="1" x14ac:dyDescent="0.25">
      <c r="A1425" s="121">
        <v>166</v>
      </c>
      <c r="B1425" s="122" t="s">
        <v>1710</v>
      </c>
      <c r="C1425" s="123" t="s">
        <v>2274</v>
      </c>
      <c r="D1425" s="124">
        <v>44655</v>
      </c>
      <c r="E1425" s="101"/>
      <c r="F1425" s="101"/>
      <c r="G1425" s="101"/>
      <c r="H1425" s="101"/>
      <c r="I1425" s="84" t="s">
        <v>1168</v>
      </c>
      <c r="J1425" s="84" t="s">
        <v>1169</v>
      </c>
      <c r="K1425" s="127">
        <v>10</v>
      </c>
      <c r="L1425" s="127">
        <v>10</v>
      </c>
      <c r="M1425" s="127">
        <v>4</v>
      </c>
      <c r="N1425" s="127">
        <v>3</v>
      </c>
      <c r="O1425" s="127">
        <v>1</v>
      </c>
      <c r="P1425" s="128">
        <v>130.80000000000001</v>
      </c>
      <c r="Q1425" s="128">
        <v>130.80000000000001</v>
      </c>
      <c r="R1425" s="129"/>
      <c r="S1425" s="151"/>
    </row>
    <row r="1426" spans="1:19" ht="42" hidden="1" customHeight="1" x14ac:dyDescent="0.25">
      <c r="A1426" s="121">
        <v>167</v>
      </c>
      <c r="B1426" s="122" t="s">
        <v>1711</v>
      </c>
      <c r="C1426" s="123" t="s">
        <v>2275</v>
      </c>
      <c r="D1426" s="124">
        <v>45065</v>
      </c>
      <c r="E1426" s="101"/>
      <c r="F1426" s="101"/>
      <c r="G1426" s="101"/>
      <c r="H1426" s="101"/>
      <c r="I1426" s="84" t="s">
        <v>1168</v>
      </c>
      <c r="J1426" s="84" t="s">
        <v>1169</v>
      </c>
      <c r="K1426" s="127">
        <v>3</v>
      </c>
      <c r="L1426" s="127">
        <v>3</v>
      </c>
      <c r="M1426" s="127">
        <v>2</v>
      </c>
      <c r="N1426" s="127">
        <v>0</v>
      </c>
      <c r="O1426" s="127">
        <v>2</v>
      </c>
      <c r="P1426" s="128">
        <v>65.3</v>
      </c>
      <c r="Q1426" s="128">
        <v>65.3</v>
      </c>
      <c r="R1426" s="129"/>
      <c r="S1426" s="151"/>
    </row>
    <row r="1427" spans="1:19" ht="42" hidden="1" customHeight="1" x14ac:dyDescent="0.25">
      <c r="A1427" s="121">
        <v>168</v>
      </c>
      <c r="B1427" s="122" t="s">
        <v>1712</v>
      </c>
      <c r="C1427" s="123" t="s">
        <v>2276</v>
      </c>
      <c r="D1427" s="124">
        <v>44840</v>
      </c>
      <c r="E1427" s="101"/>
      <c r="F1427" s="101"/>
      <c r="G1427" s="101"/>
      <c r="H1427" s="101"/>
      <c r="I1427" s="84" t="s">
        <v>1168</v>
      </c>
      <c r="J1427" s="84" t="s">
        <v>1169</v>
      </c>
      <c r="K1427" s="127">
        <v>6</v>
      </c>
      <c r="L1427" s="127">
        <v>6</v>
      </c>
      <c r="M1427" s="127">
        <v>5</v>
      </c>
      <c r="N1427" s="127">
        <v>5</v>
      </c>
      <c r="O1427" s="127">
        <v>0</v>
      </c>
      <c r="P1427" s="128">
        <v>69</v>
      </c>
      <c r="Q1427" s="128">
        <v>69</v>
      </c>
      <c r="R1427" s="129"/>
      <c r="S1427" s="151"/>
    </row>
    <row r="1428" spans="1:19" ht="42" hidden="1" customHeight="1" x14ac:dyDescent="0.25">
      <c r="A1428" s="121">
        <v>169</v>
      </c>
      <c r="B1428" s="122" t="s">
        <v>1713</v>
      </c>
      <c r="C1428" s="123" t="s">
        <v>2277</v>
      </c>
      <c r="D1428" s="124">
        <v>44840</v>
      </c>
      <c r="E1428" s="101"/>
      <c r="F1428" s="101"/>
      <c r="G1428" s="101"/>
      <c r="H1428" s="101"/>
      <c r="I1428" s="84" t="s">
        <v>1168</v>
      </c>
      <c r="J1428" s="84" t="s">
        <v>1169</v>
      </c>
      <c r="K1428" s="127">
        <v>10</v>
      </c>
      <c r="L1428" s="127">
        <v>10</v>
      </c>
      <c r="M1428" s="127">
        <v>4</v>
      </c>
      <c r="N1428" s="127">
        <v>4</v>
      </c>
      <c r="O1428" s="127">
        <v>0</v>
      </c>
      <c r="P1428" s="128">
        <v>147</v>
      </c>
      <c r="Q1428" s="128">
        <v>147</v>
      </c>
      <c r="R1428" s="129"/>
      <c r="S1428" s="151"/>
    </row>
    <row r="1429" spans="1:19" ht="42" hidden="1" customHeight="1" x14ac:dyDescent="0.25">
      <c r="A1429" s="121">
        <v>170</v>
      </c>
      <c r="B1429" s="122" t="s">
        <v>1714</v>
      </c>
      <c r="C1429" s="123" t="s">
        <v>2278</v>
      </c>
      <c r="D1429" s="124">
        <v>44748</v>
      </c>
      <c r="E1429" s="101"/>
      <c r="F1429" s="101"/>
      <c r="G1429" s="101"/>
      <c r="H1429" s="101"/>
      <c r="I1429" s="84" t="s">
        <v>1168</v>
      </c>
      <c r="J1429" s="84" t="s">
        <v>1169</v>
      </c>
      <c r="K1429" s="127">
        <v>18</v>
      </c>
      <c r="L1429" s="127">
        <v>18</v>
      </c>
      <c r="M1429" s="127">
        <v>6</v>
      </c>
      <c r="N1429" s="127">
        <v>3</v>
      </c>
      <c r="O1429" s="127">
        <v>3</v>
      </c>
      <c r="P1429" s="128">
        <v>194.9</v>
      </c>
      <c r="Q1429" s="128">
        <v>194.9</v>
      </c>
      <c r="R1429" s="129"/>
      <c r="S1429" s="151"/>
    </row>
    <row r="1430" spans="1:19" ht="42" hidden="1" customHeight="1" x14ac:dyDescent="0.25">
      <c r="A1430" s="121">
        <v>171</v>
      </c>
      <c r="B1430" s="122" t="s">
        <v>1715</v>
      </c>
      <c r="C1430" s="123" t="s">
        <v>2279</v>
      </c>
      <c r="D1430" s="124">
        <v>44645</v>
      </c>
      <c r="E1430" s="101"/>
      <c r="F1430" s="101"/>
      <c r="G1430" s="101"/>
      <c r="H1430" s="101"/>
      <c r="I1430" s="84" t="s">
        <v>1168</v>
      </c>
      <c r="J1430" s="84" t="s">
        <v>1169</v>
      </c>
      <c r="K1430" s="127">
        <v>22</v>
      </c>
      <c r="L1430" s="127">
        <v>22</v>
      </c>
      <c r="M1430" s="127">
        <v>8</v>
      </c>
      <c r="N1430" s="127">
        <v>5</v>
      </c>
      <c r="O1430" s="127">
        <v>3</v>
      </c>
      <c r="P1430" s="128">
        <v>435.7</v>
      </c>
      <c r="Q1430" s="128">
        <v>435.7</v>
      </c>
      <c r="R1430" s="129"/>
      <c r="S1430" s="151"/>
    </row>
    <row r="1431" spans="1:19" ht="42" hidden="1" customHeight="1" x14ac:dyDescent="0.25">
      <c r="A1431" s="121">
        <v>172</v>
      </c>
      <c r="B1431" s="122" t="s">
        <v>1716</v>
      </c>
      <c r="C1431" s="123" t="s">
        <v>2280</v>
      </c>
      <c r="D1431" s="124">
        <v>44645</v>
      </c>
      <c r="E1431" s="101"/>
      <c r="F1431" s="101"/>
      <c r="G1431" s="101"/>
      <c r="H1431" s="101"/>
      <c r="I1431" s="84" t="s">
        <v>1168</v>
      </c>
      <c r="J1431" s="84" t="s">
        <v>1169</v>
      </c>
      <c r="K1431" s="127">
        <v>6</v>
      </c>
      <c r="L1431" s="127">
        <v>6</v>
      </c>
      <c r="M1431" s="127">
        <v>5</v>
      </c>
      <c r="N1431" s="127">
        <v>5</v>
      </c>
      <c r="O1431" s="127">
        <v>0</v>
      </c>
      <c r="P1431" s="128">
        <v>115.1</v>
      </c>
      <c r="Q1431" s="128">
        <v>115.1</v>
      </c>
      <c r="R1431" s="129"/>
      <c r="S1431" s="151"/>
    </row>
    <row r="1432" spans="1:19" ht="42" hidden="1" customHeight="1" x14ac:dyDescent="0.25">
      <c r="A1432" s="121">
        <v>173</v>
      </c>
      <c r="B1432" s="122" t="s">
        <v>1717</v>
      </c>
      <c r="C1432" s="123" t="s">
        <v>2281</v>
      </c>
      <c r="D1432" s="124">
        <v>44748</v>
      </c>
      <c r="E1432" s="101"/>
      <c r="F1432" s="101"/>
      <c r="G1432" s="101"/>
      <c r="H1432" s="101"/>
      <c r="I1432" s="84" t="s">
        <v>1168</v>
      </c>
      <c r="J1432" s="84" t="s">
        <v>1169</v>
      </c>
      <c r="K1432" s="127">
        <v>10</v>
      </c>
      <c r="L1432" s="127">
        <v>10</v>
      </c>
      <c r="M1432" s="127">
        <v>5</v>
      </c>
      <c r="N1432" s="127">
        <v>3</v>
      </c>
      <c r="O1432" s="127">
        <v>2</v>
      </c>
      <c r="P1432" s="128">
        <v>142.5</v>
      </c>
      <c r="Q1432" s="128">
        <v>142.5</v>
      </c>
      <c r="R1432" s="129"/>
      <c r="S1432" s="151"/>
    </row>
    <row r="1433" spans="1:19" ht="42" hidden="1" customHeight="1" x14ac:dyDescent="0.25">
      <c r="A1433" s="121">
        <v>174</v>
      </c>
      <c r="B1433" s="122" t="s">
        <v>1718</v>
      </c>
      <c r="C1433" s="123" t="s">
        <v>2282</v>
      </c>
      <c r="D1433" s="124">
        <v>44645</v>
      </c>
      <c r="E1433" s="101"/>
      <c r="F1433" s="101"/>
      <c r="G1433" s="101"/>
      <c r="H1433" s="101"/>
      <c r="I1433" s="84" t="s">
        <v>1168</v>
      </c>
      <c r="J1433" s="84" t="s">
        <v>1169</v>
      </c>
      <c r="K1433" s="127">
        <v>20</v>
      </c>
      <c r="L1433" s="127">
        <v>20</v>
      </c>
      <c r="M1433" s="127">
        <v>8</v>
      </c>
      <c r="N1433" s="127">
        <v>4</v>
      </c>
      <c r="O1433" s="127">
        <v>4</v>
      </c>
      <c r="P1433" s="128">
        <v>392.8</v>
      </c>
      <c r="Q1433" s="128">
        <v>392.8</v>
      </c>
      <c r="R1433" s="129"/>
      <c r="S1433" s="151"/>
    </row>
    <row r="1434" spans="1:19" ht="42" hidden="1" customHeight="1" x14ac:dyDescent="0.25">
      <c r="A1434" s="121">
        <v>175</v>
      </c>
      <c r="B1434" s="122" t="s">
        <v>1719</v>
      </c>
      <c r="C1434" s="123" t="s">
        <v>2283</v>
      </c>
      <c r="D1434" s="124">
        <v>44901</v>
      </c>
      <c r="E1434" s="101"/>
      <c r="F1434" s="101"/>
      <c r="G1434" s="101"/>
      <c r="H1434" s="101"/>
      <c r="I1434" s="84" t="s">
        <v>1168</v>
      </c>
      <c r="J1434" s="84" t="s">
        <v>1169</v>
      </c>
      <c r="K1434" s="127">
        <v>13</v>
      </c>
      <c r="L1434" s="127">
        <v>13</v>
      </c>
      <c r="M1434" s="127">
        <v>2</v>
      </c>
      <c r="N1434" s="127">
        <v>1</v>
      </c>
      <c r="O1434" s="127">
        <v>1</v>
      </c>
      <c r="P1434" s="128">
        <v>123.9</v>
      </c>
      <c r="Q1434" s="128">
        <v>123.9</v>
      </c>
      <c r="R1434" s="129"/>
      <c r="S1434" s="151"/>
    </row>
    <row r="1435" spans="1:19" ht="42" hidden="1" customHeight="1" x14ac:dyDescent="0.25">
      <c r="A1435" s="121">
        <v>176</v>
      </c>
      <c r="B1435" s="122" t="s">
        <v>1720</v>
      </c>
      <c r="C1435" s="123" t="s">
        <v>2284</v>
      </c>
      <c r="D1435" s="124">
        <v>44645</v>
      </c>
      <c r="E1435" s="101"/>
      <c r="F1435" s="101"/>
      <c r="G1435" s="101"/>
      <c r="H1435" s="101"/>
      <c r="I1435" s="84" t="s">
        <v>1168</v>
      </c>
      <c r="J1435" s="84" t="s">
        <v>1169</v>
      </c>
      <c r="K1435" s="127">
        <v>25</v>
      </c>
      <c r="L1435" s="127">
        <v>25</v>
      </c>
      <c r="M1435" s="127">
        <v>8</v>
      </c>
      <c r="N1435" s="127">
        <v>5</v>
      </c>
      <c r="O1435" s="127">
        <v>3</v>
      </c>
      <c r="P1435" s="128">
        <v>374.9</v>
      </c>
      <c r="Q1435" s="128">
        <v>374.9</v>
      </c>
      <c r="R1435" s="129"/>
      <c r="S1435" s="151"/>
    </row>
    <row r="1436" spans="1:19" ht="42" hidden="1" customHeight="1" x14ac:dyDescent="0.25">
      <c r="A1436" s="121">
        <v>177</v>
      </c>
      <c r="B1436" s="122" t="s">
        <v>1721</v>
      </c>
      <c r="C1436" s="123" t="s">
        <v>2285</v>
      </c>
      <c r="D1436" s="124">
        <v>44748</v>
      </c>
      <c r="E1436" s="101"/>
      <c r="F1436" s="101"/>
      <c r="G1436" s="101"/>
      <c r="H1436" s="101"/>
      <c r="I1436" s="84" t="s">
        <v>1168</v>
      </c>
      <c r="J1436" s="84" t="s">
        <v>1169</v>
      </c>
      <c r="K1436" s="127">
        <v>19</v>
      </c>
      <c r="L1436" s="127">
        <v>19</v>
      </c>
      <c r="M1436" s="127">
        <v>5</v>
      </c>
      <c r="N1436" s="127">
        <v>4</v>
      </c>
      <c r="O1436" s="127">
        <v>1</v>
      </c>
      <c r="P1436" s="128">
        <v>104.3</v>
      </c>
      <c r="Q1436" s="128">
        <v>104.3</v>
      </c>
      <c r="R1436" s="129"/>
      <c r="S1436" s="151"/>
    </row>
    <row r="1437" spans="1:19" ht="42" hidden="1" customHeight="1" x14ac:dyDescent="0.25">
      <c r="A1437" s="121">
        <v>178</v>
      </c>
      <c r="B1437" s="122" t="s">
        <v>1722</v>
      </c>
      <c r="C1437" s="123" t="s">
        <v>2094</v>
      </c>
      <c r="D1437" s="124">
        <v>44748</v>
      </c>
      <c r="E1437" s="101"/>
      <c r="F1437" s="101"/>
      <c r="G1437" s="101"/>
      <c r="H1437" s="101"/>
      <c r="I1437" s="84" t="s">
        <v>1168</v>
      </c>
      <c r="J1437" s="84" t="s">
        <v>1169</v>
      </c>
      <c r="K1437" s="127">
        <v>12</v>
      </c>
      <c r="L1437" s="127">
        <v>12</v>
      </c>
      <c r="M1437" s="127">
        <v>5</v>
      </c>
      <c r="N1437" s="127">
        <v>4</v>
      </c>
      <c r="O1437" s="127">
        <v>1</v>
      </c>
      <c r="P1437" s="128">
        <v>150.80000000000001</v>
      </c>
      <c r="Q1437" s="128">
        <v>150.80000000000001</v>
      </c>
      <c r="R1437" s="129"/>
      <c r="S1437" s="151"/>
    </row>
    <row r="1438" spans="1:19" ht="42" hidden="1" customHeight="1" x14ac:dyDescent="0.25">
      <c r="A1438" s="121">
        <v>179</v>
      </c>
      <c r="B1438" s="122" t="s">
        <v>1723</v>
      </c>
      <c r="C1438" s="123" t="s">
        <v>2286</v>
      </c>
      <c r="D1438" s="124">
        <v>44810</v>
      </c>
      <c r="E1438" s="101"/>
      <c r="F1438" s="101"/>
      <c r="G1438" s="101"/>
      <c r="H1438" s="101"/>
      <c r="I1438" s="84" t="s">
        <v>1168</v>
      </c>
      <c r="J1438" s="84" t="s">
        <v>1169</v>
      </c>
      <c r="K1438" s="127">
        <v>14</v>
      </c>
      <c r="L1438" s="127">
        <v>14</v>
      </c>
      <c r="M1438" s="127">
        <v>8</v>
      </c>
      <c r="N1438" s="127">
        <v>8</v>
      </c>
      <c r="O1438" s="127">
        <v>0</v>
      </c>
      <c r="P1438" s="128">
        <v>284.7</v>
      </c>
      <c r="Q1438" s="128">
        <v>284.7</v>
      </c>
      <c r="R1438" s="129"/>
      <c r="S1438" s="151"/>
    </row>
    <row r="1439" spans="1:19" ht="42" hidden="1" customHeight="1" x14ac:dyDescent="0.25">
      <c r="A1439" s="121">
        <v>180</v>
      </c>
      <c r="B1439" s="122" t="s">
        <v>1724</v>
      </c>
      <c r="C1439" s="123" t="s">
        <v>2287</v>
      </c>
      <c r="D1439" s="124">
        <v>44645</v>
      </c>
      <c r="E1439" s="101"/>
      <c r="F1439" s="101"/>
      <c r="G1439" s="101"/>
      <c r="H1439" s="101"/>
      <c r="I1439" s="84" t="s">
        <v>1168</v>
      </c>
      <c r="J1439" s="84" t="s">
        <v>1169</v>
      </c>
      <c r="K1439" s="127">
        <v>4</v>
      </c>
      <c r="L1439" s="127">
        <v>4</v>
      </c>
      <c r="M1439" s="127">
        <v>3</v>
      </c>
      <c r="N1439" s="127">
        <v>2</v>
      </c>
      <c r="O1439" s="127">
        <v>1</v>
      </c>
      <c r="P1439" s="128">
        <v>106.8</v>
      </c>
      <c r="Q1439" s="128">
        <v>106.8</v>
      </c>
      <c r="R1439" s="129"/>
      <c r="S1439" s="151"/>
    </row>
    <row r="1440" spans="1:19" ht="42" hidden="1" customHeight="1" x14ac:dyDescent="0.25">
      <c r="A1440" s="121">
        <v>181</v>
      </c>
      <c r="B1440" s="122" t="s">
        <v>1725</v>
      </c>
      <c r="C1440" s="123" t="s">
        <v>2288</v>
      </c>
      <c r="D1440" s="124">
        <v>44645</v>
      </c>
      <c r="E1440" s="101"/>
      <c r="F1440" s="101"/>
      <c r="G1440" s="101"/>
      <c r="H1440" s="101"/>
      <c r="I1440" s="84" t="s">
        <v>1168</v>
      </c>
      <c r="J1440" s="84" t="s">
        <v>1169</v>
      </c>
      <c r="K1440" s="127">
        <v>23</v>
      </c>
      <c r="L1440" s="127">
        <v>23</v>
      </c>
      <c r="M1440" s="127">
        <v>8</v>
      </c>
      <c r="N1440" s="127">
        <v>7</v>
      </c>
      <c r="O1440" s="127">
        <v>1</v>
      </c>
      <c r="P1440" s="128">
        <v>396.5</v>
      </c>
      <c r="Q1440" s="128">
        <v>396.5</v>
      </c>
      <c r="R1440" s="129"/>
      <c r="S1440" s="151"/>
    </row>
    <row r="1441" spans="1:19" ht="42" hidden="1" customHeight="1" x14ac:dyDescent="0.25">
      <c r="A1441" s="121">
        <v>182</v>
      </c>
      <c r="B1441" s="122" t="s">
        <v>1726</v>
      </c>
      <c r="C1441" s="123" t="s">
        <v>2289</v>
      </c>
      <c r="D1441" s="124">
        <v>44718</v>
      </c>
      <c r="E1441" s="101"/>
      <c r="F1441" s="101"/>
      <c r="G1441" s="101"/>
      <c r="H1441" s="101"/>
      <c r="I1441" s="84" t="s">
        <v>1168</v>
      </c>
      <c r="J1441" s="84" t="s">
        <v>1169</v>
      </c>
      <c r="K1441" s="127">
        <v>12</v>
      </c>
      <c r="L1441" s="127">
        <v>12</v>
      </c>
      <c r="M1441" s="127">
        <v>6</v>
      </c>
      <c r="N1441" s="127">
        <v>6</v>
      </c>
      <c r="O1441" s="127">
        <v>0</v>
      </c>
      <c r="P1441" s="128">
        <v>185.4</v>
      </c>
      <c r="Q1441" s="128">
        <v>185.4</v>
      </c>
      <c r="R1441" s="129"/>
      <c r="S1441" s="151"/>
    </row>
    <row r="1442" spans="1:19" ht="42" hidden="1" customHeight="1" x14ac:dyDescent="0.25">
      <c r="A1442" s="121">
        <v>183</v>
      </c>
      <c r="B1442" s="122" t="s">
        <v>1727</v>
      </c>
      <c r="C1442" s="123" t="s">
        <v>2290</v>
      </c>
      <c r="D1442" s="124">
        <v>44840</v>
      </c>
      <c r="E1442" s="101"/>
      <c r="F1442" s="101"/>
      <c r="G1442" s="101"/>
      <c r="H1442" s="101"/>
      <c r="I1442" s="84" t="s">
        <v>1168</v>
      </c>
      <c r="J1442" s="84" t="s">
        <v>1169</v>
      </c>
      <c r="K1442" s="127">
        <v>10</v>
      </c>
      <c r="L1442" s="127">
        <v>10</v>
      </c>
      <c r="M1442" s="127">
        <v>4</v>
      </c>
      <c r="N1442" s="127">
        <v>4</v>
      </c>
      <c r="O1442" s="127">
        <v>0</v>
      </c>
      <c r="P1442" s="128">
        <v>133.1</v>
      </c>
      <c r="Q1442" s="128">
        <v>133.1</v>
      </c>
      <c r="R1442" s="129"/>
      <c r="S1442" s="151"/>
    </row>
    <row r="1443" spans="1:19" ht="42" hidden="1" customHeight="1" x14ac:dyDescent="0.25">
      <c r="A1443" s="121">
        <v>184</v>
      </c>
      <c r="B1443" s="122" t="s">
        <v>1728</v>
      </c>
      <c r="C1443" s="123" t="s">
        <v>2291</v>
      </c>
      <c r="D1443" s="124">
        <v>44687</v>
      </c>
      <c r="E1443" s="101"/>
      <c r="F1443" s="101"/>
      <c r="G1443" s="101"/>
      <c r="H1443" s="101"/>
      <c r="I1443" s="84" t="s">
        <v>1168</v>
      </c>
      <c r="J1443" s="84" t="s">
        <v>1169</v>
      </c>
      <c r="K1443" s="127">
        <v>5</v>
      </c>
      <c r="L1443" s="127">
        <v>5</v>
      </c>
      <c r="M1443" s="127">
        <v>3</v>
      </c>
      <c r="N1443" s="127">
        <v>2</v>
      </c>
      <c r="O1443" s="127">
        <v>1</v>
      </c>
      <c r="P1443" s="128">
        <v>156.5</v>
      </c>
      <c r="Q1443" s="128">
        <v>156.5</v>
      </c>
      <c r="R1443" s="129"/>
      <c r="S1443" s="151"/>
    </row>
    <row r="1444" spans="1:19" ht="42" hidden="1" customHeight="1" x14ac:dyDescent="0.25">
      <c r="A1444" s="121">
        <v>185</v>
      </c>
      <c r="B1444" s="122" t="s">
        <v>1729</v>
      </c>
      <c r="C1444" s="123" t="s">
        <v>2292</v>
      </c>
      <c r="D1444" s="124">
        <v>44687</v>
      </c>
      <c r="E1444" s="101"/>
      <c r="F1444" s="101"/>
      <c r="G1444" s="101"/>
      <c r="H1444" s="101"/>
      <c r="I1444" s="84" t="s">
        <v>1168</v>
      </c>
      <c r="J1444" s="84" t="s">
        <v>1169</v>
      </c>
      <c r="K1444" s="127">
        <v>8</v>
      </c>
      <c r="L1444" s="127">
        <v>8</v>
      </c>
      <c r="M1444" s="127">
        <v>3</v>
      </c>
      <c r="N1444" s="127">
        <v>1</v>
      </c>
      <c r="O1444" s="127">
        <v>2</v>
      </c>
      <c r="P1444" s="128">
        <v>86.1</v>
      </c>
      <c r="Q1444" s="128">
        <v>86.1</v>
      </c>
      <c r="R1444" s="129"/>
      <c r="S1444" s="151"/>
    </row>
    <row r="1445" spans="1:19" ht="42" hidden="1" customHeight="1" x14ac:dyDescent="0.25">
      <c r="A1445" s="121">
        <v>186</v>
      </c>
      <c r="B1445" s="122" t="s">
        <v>1730</v>
      </c>
      <c r="C1445" s="123" t="s">
        <v>2293</v>
      </c>
      <c r="D1445" s="124">
        <v>44655</v>
      </c>
      <c r="E1445" s="101"/>
      <c r="F1445" s="101"/>
      <c r="G1445" s="101"/>
      <c r="H1445" s="101"/>
      <c r="I1445" s="84" t="s">
        <v>1168</v>
      </c>
      <c r="J1445" s="84" t="s">
        <v>1169</v>
      </c>
      <c r="K1445" s="127">
        <v>2</v>
      </c>
      <c r="L1445" s="127">
        <v>2</v>
      </c>
      <c r="M1445" s="127">
        <v>2</v>
      </c>
      <c r="N1445" s="127">
        <v>1</v>
      </c>
      <c r="O1445" s="127">
        <v>1</v>
      </c>
      <c r="P1445" s="128">
        <v>81.7</v>
      </c>
      <c r="Q1445" s="128">
        <v>81.7</v>
      </c>
      <c r="R1445" s="129"/>
      <c r="S1445" s="151"/>
    </row>
    <row r="1446" spans="1:19" ht="42" hidden="1" customHeight="1" x14ac:dyDescent="0.25">
      <c r="A1446" s="121">
        <v>187</v>
      </c>
      <c r="B1446" s="122" t="s">
        <v>1731</v>
      </c>
      <c r="C1446" s="123" t="s">
        <v>2294</v>
      </c>
      <c r="D1446" s="124">
        <v>44687</v>
      </c>
      <c r="E1446" s="101"/>
      <c r="F1446" s="101"/>
      <c r="G1446" s="101"/>
      <c r="H1446" s="101"/>
      <c r="I1446" s="84" t="s">
        <v>1168</v>
      </c>
      <c r="J1446" s="84" t="s">
        <v>1169</v>
      </c>
      <c r="K1446" s="127">
        <v>10</v>
      </c>
      <c r="L1446" s="127">
        <v>10</v>
      </c>
      <c r="M1446" s="127">
        <v>4</v>
      </c>
      <c r="N1446" s="127">
        <v>2</v>
      </c>
      <c r="O1446" s="127">
        <v>2</v>
      </c>
      <c r="P1446" s="128">
        <v>148.6</v>
      </c>
      <c r="Q1446" s="128">
        <v>148.6</v>
      </c>
      <c r="R1446" s="129"/>
      <c r="S1446" s="151"/>
    </row>
    <row r="1447" spans="1:19" ht="42" hidden="1" customHeight="1" x14ac:dyDescent="0.25">
      <c r="A1447" s="121">
        <v>188</v>
      </c>
      <c r="B1447" s="122" t="s">
        <v>1732</v>
      </c>
      <c r="C1447" s="123" t="s">
        <v>2295</v>
      </c>
      <c r="D1447" s="124">
        <v>44840</v>
      </c>
      <c r="E1447" s="101"/>
      <c r="F1447" s="101"/>
      <c r="G1447" s="101"/>
      <c r="H1447" s="101"/>
      <c r="I1447" s="84" t="s">
        <v>1168</v>
      </c>
      <c r="J1447" s="84" t="s">
        <v>1169</v>
      </c>
      <c r="K1447" s="127">
        <v>1</v>
      </c>
      <c r="L1447" s="127">
        <v>1</v>
      </c>
      <c r="M1447" s="127">
        <v>2</v>
      </c>
      <c r="N1447" s="127">
        <v>1</v>
      </c>
      <c r="O1447" s="127">
        <v>1</v>
      </c>
      <c r="P1447" s="128">
        <v>24.7</v>
      </c>
      <c r="Q1447" s="128">
        <v>24.7</v>
      </c>
      <c r="R1447" s="129"/>
      <c r="S1447" s="151"/>
    </row>
    <row r="1448" spans="1:19" ht="42" hidden="1" customHeight="1" x14ac:dyDescent="0.25">
      <c r="A1448" s="121">
        <v>189</v>
      </c>
      <c r="B1448" s="122" t="s">
        <v>1733</v>
      </c>
      <c r="C1448" s="123" t="s">
        <v>2296</v>
      </c>
      <c r="D1448" s="124">
        <v>44687</v>
      </c>
      <c r="E1448" s="101"/>
      <c r="F1448" s="101"/>
      <c r="G1448" s="101"/>
      <c r="H1448" s="101"/>
      <c r="I1448" s="84" t="s">
        <v>1168</v>
      </c>
      <c r="J1448" s="84" t="s">
        <v>1169</v>
      </c>
      <c r="K1448" s="127">
        <v>7</v>
      </c>
      <c r="L1448" s="127">
        <v>7</v>
      </c>
      <c r="M1448" s="127">
        <v>3</v>
      </c>
      <c r="N1448" s="127">
        <v>2</v>
      </c>
      <c r="O1448" s="127">
        <v>1</v>
      </c>
      <c r="P1448" s="128">
        <v>133.1</v>
      </c>
      <c r="Q1448" s="128">
        <v>133.1</v>
      </c>
      <c r="R1448" s="129"/>
      <c r="S1448" s="151"/>
    </row>
    <row r="1449" spans="1:19" ht="42" hidden="1" customHeight="1" x14ac:dyDescent="0.25">
      <c r="A1449" s="121">
        <v>190</v>
      </c>
      <c r="B1449" s="122" t="s">
        <v>1734</v>
      </c>
      <c r="C1449" s="123" t="s">
        <v>2297</v>
      </c>
      <c r="D1449" s="124">
        <v>44840</v>
      </c>
      <c r="E1449" s="101"/>
      <c r="F1449" s="101"/>
      <c r="G1449" s="101"/>
      <c r="H1449" s="101"/>
      <c r="I1449" s="84" t="s">
        <v>1168</v>
      </c>
      <c r="J1449" s="84" t="s">
        <v>1169</v>
      </c>
      <c r="K1449" s="127">
        <v>5</v>
      </c>
      <c r="L1449" s="127">
        <v>5</v>
      </c>
      <c r="M1449" s="127">
        <v>3</v>
      </c>
      <c r="N1449" s="127">
        <v>2</v>
      </c>
      <c r="O1449" s="127">
        <v>1</v>
      </c>
      <c r="P1449" s="128">
        <v>67.099999999999994</v>
      </c>
      <c r="Q1449" s="128">
        <v>67.099999999999994</v>
      </c>
      <c r="R1449" s="129"/>
      <c r="S1449" s="151"/>
    </row>
    <row r="1450" spans="1:19" ht="42" hidden="1" customHeight="1" x14ac:dyDescent="0.25">
      <c r="A1450" s="121">
        <v>191</v>
      </c>
      <c r="B1450" s="122" t="s">
        <v>1735</v>
      </c>
      <c r="C1450" s="123" t="s">
        <v>2298</v>
      </c>
      <c r="D1450" s="124">
        <v>44840</v>
      </c>
      <c r="E1450" s="101"/>
      <c r="F1450" s="101"/>
      <c r="G1450" s="101"/>
      <c r="H1450" s="101"/>
      <c r="I1450" s="84" t="s">
        <v>1168</v>
      </c>
      <c r="J1450" s="84" t="s">
        <v>1169</v>
      </c>
      <c r="K1450" s="127">
        <v>2</v>
      </c>
      <c r="L1450" s="127">
        <v>2</v>
      </c>
      <c r="M1450" s="127">
        <v>2</v>
      </c>
      <c r="N1450" s="127">
        <v>1</v>
      </c>
      <c r="O1450" s="127">
        <v>1</v>
      </c>
      <c r="P1450" s="128">
        <v>50.3</v>
      </c>
      <c r="Q1450" s="128">
        <v>50.3</v>
      </c>
      <c r="R1450" s="129"/>
      <c r="S1450" s="151"/>
    </row>
    <row r="1451" spans="1:19" ht="42" hidden="1" customHeight="1" x14ac:dyDescent="0.25">
      <c r="A1451" s="121">
        <v>192</v>
      </c>
      <c r="B1451" s="122" t="s">
        <v>1736</v>
      </c>
      <c r="C1451" s="123" t="s">
        <v>2299</v>
      </c>
      <c r="D1451" s="124">
        <v>44687</v>
      </c>
      <c r="E1451" s="101"/>
      <c r="F1451" s="101"/>
      <c r="G1451" s="101"/>
      <c r="H1451" s="101"/>
      <c r="I1451" s="84" t="s">
        <v>1168</v>
      </c>
      <c r="J1451" s="84" t="s">
        <v>1169</v>
      </c>
      <c r="K1451" s="127">
        <v>15</v>
      </c>
      <c r="L1451" s="127">
        <v>15</v>
      </c>
      <c r="M1451" s="127">
        <v>6</v>
      </c>
      <c r="N1451" s="127">
        <v>5</v>
      </c>
      <c r="O1451" s="127">
        <v>1</v>
      </c>
      <c r="P1451" s="128">
        <v>247.1</v>
      </c>
      <c r="Q1451" s="128">
        <v>247.1</v>
      </c>
      <c r="R1451" s="129"/>
      <c r="S1451" s="151"/>
    </row>
    <row r="1452" spans="1:19" ht="42" hidden="1" customHeight="1" x14ac:dyDescent="0.25">
      <c r="A1452" s="121">
        <v>193</v>
      </c>
      <c r="B1452" s="122" t="s">
        <v>1737</v>
      </c>
      <c r="C1452" s="123" t="s">
        <v>2300</v>
      </c>
      <c r="D1452" s="124">
        <v>44687</v>
      </c>
      <c r="E1452" s="101"/>
      <c r="F1452" s="101"/>
      <c r="G1452" s="101"/>
      <c r="H1452" s="101"/>
      <c r="I1452" s="84" t="s">
        <v>1168</v>
      </c>
      <c r="J1452" s="84" t="s">
        <v>1169</v>
      </c>
      <c r="K1452" s="127">
        <v>2</v>
      </c>
      <c r="L1452" s="127">
        <v>2</v>
      </c>
      <c r="M1452" s="127">
        <v>2</v>
      </c>
      <c r="N1452" s="127">
        <v>1</v>
      </c>
      <c r="O1452" s="127">
        <v>1</v>
      </c>
      <c r="P1452" s="128">
        <v>78.5</v>
      </c>
      <c r="Q1452" s="128">
        <v>78.5</v>
      </c>
      <c r="R1452" s="129"/>
      <c r="S1452" s="151"/>
    </row>
    <row r="1453" spans="1:19" ht="42" hidden="1" customHeight="1" x14ac:dyDescent="0.25">
      <c r="A1453" s="121">
        <v>194</v>
      </c>
      <c r="B1453" s="122" t="s">
        <v>1738</v>
      </c>
      <c r="C1453" s="123" t="s">
        <v>2301</v>
      </c>
      <c r="D1453" s="124">
        <v>44687</v>
      </c>
      <c r="E1453" s="101"/>
      <c r="F1453" s="101"/>
      <c r="G1453" s="101"/>
      <c r="H1453" s="101"/>
      <c r="I1453" s="84" t="s">
        <v>1168</v>
      </c>
      <c r="J1453" s="84" t="s">
        <v>1169</v>
      </c>
      <c r="K1453" s="127">
        <v>6</v>
      </c>
      <c r="L1453" s="127">
        <v>6</v>
      </c>
      <c r="M1453" s="127">
        <v>2</v>
      </c>
      <c r="N1453" s="127">
        <v>1</v>
      </c>
      <c r="O1453" s="127">
        <v>1</v>
      </c>
      <c r="P1453" s="128">
        <v>52.1</v>
      </c>
      <c r="Q1453" s="128">
        <v>52.1</v>
      </c>
      <c r="R1453" s="129"/>
      <c r="S1453" s="151"/>
    </row>
    <row r="1454" spans="1:19" ht="42" hidden="1" customHeight="1" x14ac:dyDescent="0.25">
      <c r="A1454" s="121">
        <v>195</v>
      </c>
      <c r="B1454" s="122" t="s">
        <v>1739</v>
      </c>
      <c r="C1454" s="123" t="s">
        <v>2302</v>
      </c>
      <c r="D1454" s="124">
        <v>45261</v>
      </c>
      <c r="E1454" s="101"/>
      <c r="F1454" s="101"/>
      <c r="G1454" s="101"/>
      <c r="H1454" s="101"/>
      <c r="I1454" s="84" t="s">
        <v>1168</v>
      </c>
      <c r="J1454" s="84" t="s">
        <v>1169</v>
      </c>
      <c r="K1454" s="127">
        <v>3</v>
      </c>
      <c r="L1454" s="127">
        <v>3</v>
      </c>
      <c r="M1454" s="127">
        <v>3</v>
      </c>
      <c r="N1454" s="127">
        <v>3</v>
      </c>
      <c r="O1454" s="127">
        <v>0</v>
      </c>
      <c r="P1454" s="128">
        <v>54.1</v>
      </c>
      <c r="Q1454" s="128">
        <v>54.1</v>
      </c>
      <c r="R1454" s="129"/>
      <c r="S1454" s="151"/>
    </row>
    <row r="1455" spans="1:19" ht="42" hidden="1" customHeight="1" x14ac:dyDescent="0.25">
      <c r="A1455" s="121">
        <v>196</v>
      </c>
      <c r="B1455" s="122" t="s">
        <v>1740</v>
      </c>
      <c r="C1455" s="123" t="s">
        <v>2303</v>
      </c>
      <c r="D1455" s="124">
        <v>44687</v>
      </c>
      <c r="E1455" s="101"/>
      <c r="F1455" s="101"/>
      <c r="G1455" s="101"/>
      <c r="H1455" s="101"/>
      <c r="I1455" s="84" t="s">
        <v>1168</v>
      </c>
      <c r="J1455" s="84" t="s">
        <v>1169</v>
      </c>
      <c r="K1455" s="127">
        <v>9</v>
      </c>
      <c r="L1455" s="127">
        <v>9</v>
      </c>
      <c r="M1455" s="127">
        <v>3</v>
      </c>
      <c r="N1455" s="127">
        <v>3</v>
      </c>
      <c r="O1455" s="127">
        <v>0</v>
      </c>
      <c r="P1455" s="128">
        <v>173.6</v>
      </c>
      <c r="Q1455" s="128">
        <v>173.6</v>
      </c>
      <c r="R1455" s="129"/>
      <c r="S1455" s="151"/>
    </row>
    <row r="1456" spans="1:19" ht="42" hidden="1" customHeight="1" x14ac:dyDescent="0.25">
      <c r="A1456" s="121">
        <v>197</v>
      </c>
      <c r="B1456" s="122" t="s">
        <v>1741</v>
      </c>
      <c r="C1456" s="123" t="s">
        <v>2304</v>
      </c>
      <c r="D1456" s="124">
        <v>44687</v>
      </c>
      <c r="E1456" s="101"/>
      <c r="F1456" s="101"/>
      <c r="G1456" s="101"/>
      <c r="H1456" s="101"/>
      <c r="I1456" s="84" t="s">
        <v>1168</v>
      </c>
      <c r="J1456" s="84" t="s">
        <v>1169</v>
      </c>
      <c r="K1456" s="127">
        <v>6</v>
      </c>
      <c r="L1456" s="127">
        <v>6</v>
      </c>
      <c r="M1456" s="127">
        <v>3</v>
      </c>
      <c r="N1456" s="127">
        <v>2</v>
      </c>
      <c r="O1456" s="127">
        <v>1</v>
      </c>
      <c r="P1456" s="128">
        <v>75.7</v>
      </c>
      <c r="Q1456" s="128">
        <v>75.7</v>
      </c>
      <c r="R1456" s="129"/>
      <c r="S1456" s="151"/>
    </row>
    <row r="1457" spans="1:19" ht="42" hidden="1" customHeight="1" x14ac:dyDescent="0.25">
      <c r="A1457" s="121">
        <v>198</v>
      </c>
      <c r="B1457" s="122" t="s">
        <v>1742</v>
      </c>
      <c r="C1457" s="123" t="s">
        <v>2305</v>
      </c>
      <c r="D1457" s="124">
        <v>44840</v>
      </c>
      <c r="E1457" s="101"/>
      <c r="F1457" s="101"/>
      <c r="G1457" s="101"/>
      <c r="H1457" s="101"/>
      <c r="I1457" s="84" t="s">
        <v>1168</v>
      </c>
      <c r="J1457" s="84" t="s">
        <v>1169</v>
      </c>
      <c r="K1457" s="127">
        <v>25</v>
      </c>
      <c r="L1457" s="127">
        <v>25</v>
      </c>
      <c r="M1457" s="127">
        <v>8</v>
      </c>
      <c r="N1457" s="127">
        <v>3</v>
      </c>
      <c r="O1457" s="127">
        <v>5</v>
      </c>
      <c r="P1457" s="128">
        <v>370.8</v>
      </c>
      <c r="Q1457" s="128">
        <v>370.8</v>
      </c>
      <c r="R1457" s="129"/>
      <c r="S1457" s="151"/>
    </row>
    <row r="1458" spans="1:19" ht="42" hidden="1" customHeight="1" x14ac:dyDescent="0.25">
      <c r="A1458" s="121">
        <v>199</v>
      </c>
      <c r="B1458" s="122" t="s">
        <v>1743</v>
      </c>
      <c r="C1458" s="123" t="s">
        <v>2306</v>
      </c>
      <c r="D1458" s="124">
        <v>44781</v>
      </c>
      <c r="E1458" s="101"/>
      <c r="F1458" s="101"/>
      <c r="G1458" s="101"/>
      <c r="H1458" s="101"/>
      <c r="I1458" s="84" t="s">
        <v>1168</v>
      </c>
      <c r="J1458" s="84" t="s">
        <v>1169</v>
      </c>
      <c r="K1458" s="127">
        <v>14</v>
      </c>
      <c r="L1458" s="127">
        <v>14</v>
      </c>
      <c r="M1458" s="127">
        <v>5</v>
      </c>
      <c r="N1458" s="127">
        <v>1</v>
      </c>
      <c r="O1458" s="127">
        <v>4</v>
      </c>
      <c r="P1458" s="128">
        <v>232.9</v>
      </c>
      <c r="Q1458" s="128">
        <v>232.9</v>
      </c>
      <c r="R1458" s="129"/>
      <c r="S1458" s="151"/>
    </row>
    <row r="1459" spans="1:19" ht="42" hidden="1" customHeight="1" x14ac:dyDescent="0.25">
      <c r="A1459" s="121">
        <v>200</v>
      </c>
      <c r="B1459" s="122" t="s">
        <v>1744</v>
      </c>
      <c r="C1459" s="123" t="s">
        <v>2307</v>
      </c>
      <c r="D1459" s="124">
        <v>44687</v>
      </c>
      <c r="E1459" s="101"/>
      <c r="F1459" s="101"/>
      <c r="G1459" s="101"/>
      <c r="H1459" s="101"/>
      <c r="I1459" s="84" t="s">
        <v>1168</v>
      </c>
      <c r="J1459" s="84" t="s">
        <v>1169</v>
      </c>
      <c r="K1459" s="127">
        <v>6</v>
      </c>
      <c r="L1459" s="127">
        <v>6</v>
      </c>
      <c r="M1459" s="127">
        <v>2</v>
      </c>
      <c r="N1459" s="127">
        <v>1</v>
      </c>
      <c r="O1459" s="127">
        <v>1</v>
      </c>
      <c r="P1459" s="128">
        <v>67.5</v>
      </c>
      <c r="Q1459" s="128">
        <v>67.5</v>
      </c>
      <c r="R1459" s="129"/>
      <c r="S1459" s="151"/>
    </row>
    <row r="1460" spans="1:19" ht="42" hidden="1" customHeight="1" x14ac:dyDescent="0.25">
      <c r="A1460" s="121">
        <v>201</v>
      </c>
      <c r="B1460" s="122" t="s">
        <v>1745</v>
      </c>
      <c r="C1460" s="123" t="s">
        <v>2308</v>
      </c>
      <c r="D1460" s="124">
        <v>44687</v>
      </c>
      <c r="E1460" s="101"/>
      <c r="F1460" s="101"/>
      <c r="G1460" s="101"/>
      <c r="H1460" s="101"/>
      <c r="I1460" s="84" t="s">
        <v>1168</v>
      </c>
      <c r="J1460" s="84" t="s">
        <v>1169</v>
      </c>
      <c r="K1460" s="127">
        <v>10</v>
      </c>
      <c r="L1460" s="127">
        <v>10</v>
      </c>
      <c r="M1460" s="127">
        <v>2</v>
      </c>
      <c r="N1460" s="127">
        <v>1</v>
      </c>
      <c r="O1460" s="127">
        <v>1</v>
      </c>
      <c r="P1460" s="128">
        <v>80.7</v>
      </c>
      <c r="Q1460" s="128">
        <v>80.7</v>
      </c>
      <c r="R1460" s="129"/>
      <c r="S1460" s="151"/>
    </row>
    <row r="1461" spans="1:19" ht="42" hidden="1" customHeight="1" x14ac:dyDescent="0.25">
      <c r="A1461" s="121">
        <v>202</v>
      </c>
      <c r="B1461" s="122" t="s">
        <v>1746</v>
      </c>
      <c r="C1461" s="123" t="s">
        <v>2309</v>
      </c>
      <c r="D1461" s="124">
        <v>44872</v>
      </c>
      <c r="E1461" s="101"/>
      <c r="F1461" s="101"/>
      <c r="G1461" s="101"/>
      <c r="H1461" s="101"/>
      <c r="I1461" s="84" t="s">
        <v>1168</v>
      </c>
      <c r="J1461" s="84" t="s">
        <v>1169</v>
      </c>
      <c r="K1461" s="127">
        <v>10</v>
      </c>
      <c r="L1461" s="127">
        <v>10</v>
      </c>
      <c r="M1461" s="127">
        <v>3</v>
      </c>
      <c r="N1461" s="127">
        <v>2</v>
      </c>
      <c r="O1461" s="127">
        <v>1</v>
      </c>
      <c r="P1461" s="128">
        <v>96.6</v>
      </c>
      <c r="Q1461" s="128">
        <v>96.6</v>
      </c>
      <c r="R1461" s="129"/>
      <c r="S1461" s="151"/>
    </row>
    <row r="1462" spans="1:19" ht="42" hidden="1" customHeight="1" x14ac:dyDescent="0.25">
      <c r="A1462" s="121">
        <v>203</v>
      </c>
      <c r="B1462" s="122" t="s">
        <v>1747</v>
      </c>
      <c r="C1462" s="123" t="s">
        <v>2310</v>
      </c>
      <c r="D1462" s="124">
        <v>44687</v>
      </c>
      <c r="E1462" s="101"/>
      <c r="F1462" s="101"/>
      <c r="G1462" s="101"/>
      <c r="H1462" s="101"/>
      <c r="I1462" s="84" t="s">
        <v>1168</v>
      </c>
      <c r="J1462" s="84" t="s">
        <v>1169</v>
      </c>
      <c r="K1462" s="127">
        <v>2</v>
      </c>
      <c r="L1462" s="127">
        <v>2</v>
      </c>
      <c r="M1462" s="127">
        <v>2</v>
      </c>
      <c r="N1462" s="127">
        <v>2</v>
      </c>
      <c r="O1462" s="127">
        <v>0</v>
      </c>
      <c r="P1462" s="128">
        <v>60.2</v>
      </c>
      <c r="Q1462" s="128">
        <v>60.2</v>
      </c>
      <c r="R1462" s="129"/>
      <c r="S1462" s="151"/>
    </row>
    <row r="1463" spans="1:19" ht="42" hidden="1" customHeight="1" x14ac:dyDescent="0.25">
      <c r="A1463" s="121">
        <v>204</v>
      </c>
      <c r="B1463" s="122" t="s">
        <v>1748</v>
      </c>
      <c r="C1463" s="123" t="s">
        <v>2311</v>
      </c>
      <c r="D1463" s="124">
        <v>44687</v>
      </c>
      <c r="E1463" s="101"/>
      <c r="F1463" s="101"/>
      <c r="G1463" s="101"/>
      <c r="H1463" s="101"/>
      <c r="I1463" s="84" t="s">
        <v>1168</v>
      </c>
      <c r="J1463" s="84" t="s">
        <v>1169</v>
      </c>
      <c r="K1463" s="127">
        <v>5</v>
      </c>
      <c r="L1463" s="127">
        <v>5</v>
      </c>
      <c r="M1463" s="127">
        <v>1</v>
      </c>
      <c r="N1463" s="127">
        <v>0</v>
      </c>
      <c r="O1463" s="127">
        <v>1</v>
      </c>
      <c r="P1463" s="128">
        <v>41.4</v>
      </c>
      <c r="Q1463" s="128">
        <v>41.4</v>
      </c>
      <c r="R1463" s="129"/>
      <c r="S1463" s="151"/>
    </row>
    <row r="1464" spans="1:19" ht="42" hidden="1" customHeight="1" x14ac:dyDescent="0.25">
      <c r="A1464" s="121">
        <v>205</v>
      </c>
      <c r="B1464" s="122" t="s">
        <v>1749</v>
      </c>
      <c r="C1464" s="123" t="s">
        <v>2312</v>
      </c>
      <c r="D1464" s="124">
        <v>44687</v>
      </c>
      <c r="E1464" s="101"/>
      <c r="F1464" s="101"/>
      <c r="G1464" s="101"/>
      <c r="H1464" s="101"/>
      <c r="I1464" s="84" t="s">
        <v>1168</v>
      </c>
      <c r="J1464" s="84" t="s">
        <v>1169</v>
      </c>
      <c r="K1464" s="127">
        <v>10</v>
      </c>
      <c r="L1464" s="127">
        <v>10</v>
      </c>
      <c r="M1464" s="127">
        <v>3</v>
      </c>
      <c r="N1464" s="127">
        <v>3</v>
      </c>
      <c r="O1464" s="127">
        <v>0</v>
      </c>
      <c r="P1464" s="128">
        <v>38.5</v>
      </c>
      <c r="Q1464" s="128">
        <v>38.5</v>
      </c>
      <c r="R1464" s="129"/>
      <c r="S1464" s="151"/>
    </row>
    <row r="1465" spans="1:19" s="116" customFormat="1" ht="20.25" hidden="1" x14ac:dyDescent="0.25">
      <c r="A1465" s="205" t="s">
        <v>1190</v>
      </c>
      <c r="B1465" s="206"/>
      <c r="C1465" s="144"/>
      <c r="D1465" s="144"/>
      <c r="E1465" s="101"/>
      <c r="F1465" s="101"/>
      <c r="G1465" s="101"/>
      <c r="H1465" s="101"/>
      <c r="I1465" s="143"/>
      <c r="J1465" s="143"/>
      <c r="K1465" s="115">
        <v>43</v>
      </c>
      <c r="L1465" s="115">
        <v>43</v>
      </c>
      <c r="M1465" s="115">
        <v>15</v>
      </c>
      <c r="N1465" s="115">
        <v>10</v>
      </c>
      <c r="O1465" s="115">
        <v>5</v>
      </c>
      <c r="P1465" s="110">
        <v>625.5</v>
      </c>
      <c r="Q1465" s="110">
        <v>625.5</v>
      </c>
      <c r="R1465" s="129"/>
      <c r="S1465" s="151"/>
    </row>
    <row r="1466" spans="1:19" ht="49.5" hidden="1" customHeight="1" x14ac:dyDescent="0.25">
      <c r="A1466" s="121">
        <v>1</v>
      </c>
      <c r="B1466" s="122" t="s">
        <v>1750</v>
      </c>
      <c r="C1466" s="123" t="s">
        <v>2313</v>
      </c>
      <c r="D1466" s="124">
        <v>45014</v>
      </c>
      <c r="E1466" s="101"/>
      <c r="F1466" s="101"/>
      <c r="G1466" s="101"/>
      <c r="H1466" s="101"/>
      <c r="I1466" s="84" t="s">
        <v>1167</v>
      </c>
      <c r="J1466" s="84" t="s">
        <v>1168</v>
      </c>
      <c r="K1466" s="127">
        <v>43</v>
      </c>
      <c r="L1466" s="127">
        <v>43</v>
      </c>
      <c r="M1466" s="127">
        <v>15</v>
      </c>
      <c r="N1466" s="127">
        <v>10</v>
      </c>
      <c r="O1466" s="127">
        <v>5</v>
      </c>
      <c r="P1466" s="128">
        <v>625.5</v>
      </c>
      <c r="Q1466" s="128">
        <v>625.5</v>
      </c>
      <c r="R1466" s="129"/>
      <c r="S1466" s="151"/>
    </row>
    <row r="1467" spans="1:19" ht="39" customHeight="1" x14ac:dyDescent="0.25">
      <c r="A1467" s="121">
        <v>95</v>
      </c>
      <c r="B1467" s="122" t="s">
        <v>1751</v>
      </c>
      <c r="C1467" s="123" t="s">
        <v>2314</v>
      </c>
      <c r="D1467" s="124">
        <v>44925</v>
      </c>
      <c r="E1467" s="101"/>
      <c r="F1467" s="101"/>
      <c r="G1467" s="101"/>
      <c r="H1467" s="101"/>
      <c r="I1467" s="84" t="s">
        <v>1168</v>
      </c>
      <c r="J1467" s="84" t="s">
        <v>1169</v>
      </c>
      <c r="K1467" s="127">
        <v>24</v>
      </c>
      <c r="L1467" s="127">
        <v>24</v>
      </c>
      <c r="M1467" s="127">
        <v>15</v>
      </c>
      <c r="N1467" s="127">
        <v>13</v>
      </c>
      <c r="O1467" s="127">
        <v>2</v>
      </c>
      <c r="P1467" s="128">
        <v>526.1</v>
      </c>
      <c r="Q1467" s="128">
        <v>526.1</v>
      </c>
      <c r="R1467" s="129"/>
      <c r="S1467" s="151"/>
    </row>
    <row r="1468" spans="1:19" ht="39" customHeight="1" x14ac:dyDescent="0.25">
      <c r="A1468" s="121">
        <v>96</v>
      </c>
      <c r="B1468" s="122" t="s">
        <v>1752</v>
      </c>
      <c r="C1468" s="123" t="s">
        <v>2315</v>
      </c>
      <c r="D1468" s="124">
        <v>44925</v>
      </c>
      <c r="E1468" s="101"/>
      <c r="F1468" s="101"/>
      <c r="G1468" s="101"/>
      <c r="H1468" s="101"/>
      <c r="I1468" s="84" t="s">
        <v>1168</v>
      </c>
      <c r="J1468" s="84" t="s">
        <v>1169</v>
      </c>
      <c r="K1468" s="127">
        <v>28</v>
      </c>
      <c r="L1468" s="127">
        <v>28</v>
      </c>
      <c r="M1468" s="127">
        <v>13</v>
      </c>
      <c r="N1468" s="127">
        <v>9</v>
      </c>
      <c r="O1468" s="127">
        <v>4</v>
      </c>
      <c r="P1468" s="128">
        <v>562.9</v>
      </c>
      <c r="Q1468" s="128">
        <v>562.9</v>
      </c>
      <c r="R1468" s="129"/>
      <c r="S1468" s="151"/>
    </row>
    <row r="1469" spans="1:19" ht="39" customHeight="1" x14ac:dyDescent="0.25">
      <c r="A1469" s="121">
        <v>97</v>
      </c>
      <c r="B1469" s="122" t="s">
        <v>1753</v>
      </c>
      <c r="C1469" s="123" t="s">
        <v>2316</v>
      </c>
      <c r="D1469" s="124">
        <v>44925</v>
      </c>
      <c r="E1469" s="101"/>
      <c r="F1469" s="101"/>
      <c r="G1469" s="101"/>
      <c r="H1469" s="101"/>
      <c r="I1469" s="84" t="s">
        <v>1168</v>
      </c>
      <c r="J1469" s="84" t="s">
        <v>1169</v>
      </c>
      <c r="K1469" s="127">
        <v>17</v>
      </c>
      <c r="L1469" s="127">
        <v>17</v>
      </c>
      <c r="M1469" s="127">
        <v>8</v>
      </c>
      <c r="N1469" s="127">
        <v>1</v>
      </c>
      <c r="O1469" s="127">
        <v>7</v>
      </c>
      <c r="P1469" s="128">
        <v>367.8</v>
      </c>
      <c r="Q1469" s="128">
        <v>367.8</v>
      </c>
      <c r="R1469" s="129"/>
      <c r="S1469" s="151"/>
    </row>
    <row r="1470" spans="1:19" ht="21" customHeight="1" x14ac:dyDescent="0.25">
      <c r="A1470" s="121">
        <v>98</v>
      </c>
      <c r="B1470" s="122" t="s">
        <v>1754</v>
      </c>
      <c r="C1470" s="123" t="s">
        <v>2317</v>
      </c>
      <c r="D1470" s="124">
        <v>44925</v>
      </c>
      <c r="E1470" s="101"/>
      <c r="F1470" s="101"/>
      <c r="G1470" s="101"/>
      <c r="H1470" s="101"/>
      <c r="I1470" s="84" t="s">
        <v>1168</v>
      </c>
      <c r="J1470" s="84" t="s">
        <v>1169</v>
      </c>
      <c r="K1470" s="127">
        <v>50</v>
      </c>
      <c r="L1470" s="127">
        <v>50</v>
      </c>
      <c r="M1470" s="127">
        <v>17</v>
      </c>
      <c r="N1470" s="127">
        <v>7</v>
      </c>
      <c r="O1470" s="127">
        <v>10</v>
      </c>
      <c r="P1470" s="128">
        <v>728.5</v>
      </c>
      <c r="Q1470" s="128">
        <v>728.5</v>
      </c>
      <c r="R1470" s="129"/>
      <c r="S1470" s="151"/>
    </row>
    <row r="1471" spans="1:19" s="116" customFormat="1" ht="20.25" hidden="1" x14ac:dyDescent="0.25">
      <c r="A1471" s="205" t="s">
        <v>1831</v>
      </c>
      <c r="B1471" s="206"/>
      <c r="C1471" s="144"/>
      <c r="D1471" s="144"/>
      <c r="E1471" s="101"/>
      <c r="F1471" s="101"/>
      <c r="G1471" s="101"/>
      <c r="H1471" s="101"/>
      <c r="I1471" s="143"/>
      <c r="J1471" s="143"/>
      <c r="K1471" s="115">
        <f>SUM(K1472:K1478)</f>
        <v>141</v>
      </c>
      <c r="L1471" s="115">
        <f t="shared" ref="L1471:Q1471" si="124">SUM(L1472:L1478)</f>
        <v>141</v>
      </c>
      <c r="M1471" s="115">
        <v>66</v>
      </c>
      <c r="N1471" s="115">
        <v>53</v>
      </c>
      <c r="O1471" s="115">
        <v>13</v>
      </c>
      <c r="P1471" s="110">
        <f t="shared" si="124"/>
        <v>2492.8000000000002</v>
      </c>
      <c r="Q1471" s="110">
        <f t="shared" si="124"/>
        <v>2492.8000000000002</v>
      </c>
      <c r="R1471" s="129"/>
      <c r="S1471" s="151"/>
    </row>
    <row r="1472" spans="1:19" ht="21" hidden="1" customHeight="1" x14ac:dyDescent="0.25">
      <c r="A1472" s="121">
        <v>1</v>
      </c>
      <c r="B1472" s="122" t="s">
        <v>1755</v>
      </c>
      <c r="C1472" s="123" t="s">
        <v>2318</v>
      </c>
      <c r="D1472" s="124">
        <v>44603</v>
      </c>
      <c r="E1472" s="101"/>
      <c r="F1472" s="101"/>
      <c r="G1472" s="101"/>
      <c r="H1472" s="101"/>
      <c r="I1472" s="84" t="s">
        <v>1167</v>
      </c>
      <c r="J1472" s="84" t="s">
        <v>1168</v>
      </c>
      <c r="K1472" s="127">
        <v>5</v>
      </c>
      <c r="L1472" s="127">
        <v>5</v>
      </c>
      <c r="M1472" s="127">
        <v>3</v>
      </c>
      <c r="N1472" s="127">
        <v>0</v>
      </c>
      <c r="O1472" s="127">
        <v>3</v>
      </c>
      <c r="P1472" s="128">
        <v>52.3</v>
      </c>
      <c r="Q1472" s="128">
        <v>52.3</v>
      </c>
      <c r="R1472" s="129"/>
      <c r="S1472" s="151"/>
    </row>
    <row r="1473" spans="1:19" ht="21" hidden="1" customHeight="1" x14ac:dyDescent="0.25">
      <c r="A1473" s="121">
        <v>2</v>
      </c>
      <c r="B1473" s="122" t="s">
        <v>1756</v>
      </c>
      <c r="C1473" s="123" t="s">
        <v>2319</v>
      </c>
      <c r="D1473" s="124">
        <v>45149</v>
      </c>
      <c r="E1473" s="101"/>
      <c r="F1473" s="101"/>
      <c r="G1473" s="101"/>
      <c r="H1473" s="101"/>
      <c r="I1473" s="84" t="s">
        <v>1167</v>
      </c>
      <c r="J1473" s="84" t="s">
        <v>1168</v>
      </c>
      <c r="K1473" s="127">
        <v>19</v>
      </c>
      <c r="L1473" s="127">
        <v>19</v>
      </c>
      <c r="M1473" s="127">
        <v>8</v>
      </c>
      <c r="N1473" s="127">
        <v>5</v>
      </c>
      <c r="O1473" s="127">
        <v>3</v>
      </c>
      <c r="P1473" s="128">
        <v>311.7</v>
      </c>
      <c r="Q1473" s="128">
        <v>311.7</v>
      </c>
      <c r="R1473" s="129"/>
      <c r="S1473" s="151"/>
    </row>
    <row r="1474" spans="1:19" ht="21" hidden="1" customHeight="1" x14ac:dyDescent="0.25">
      <c r="A1474" s="121">
        <v>3</v>
      </c>
      <c r="B1474" s="122" t="s">
        <v>1757</v>
      </c>
      <c r="C1474" s="123" t="s">
        <v>2319</v>
      </c>
      <c r="D1474" s="124">
        <v>45149</v>
      </c>
      <c r="E1474" s="101"/>
      <c r="F1474" s="101"/>
      <c r="G1474" s="101"/>
      <c r="H1474" s="101"/>
      <c r="I1474" s="84" t="s">
        <v>1167</v>
      </c>
      <c r="J1474" s="84" t="s">
        <v>1168</v>
      </c>
      <c r="K1474" s="127">
        <v>9</v>
      </c>
      <c r="L1474" s="127">
        <v>9</v>
      </c>
      <c r="M1474" s="127">
        <v>8</v>
      </c>
      <c r="N1474" s="127">
        <v>8</v>
      </c>
      <c r="O1474" s="127">
        <v>0</v>
      </c>
      <c r="P1474" s="128">
        <v>314.2</v>
      </c>
      <c r="Q1474" s="128">
        <v>314.2</v>
      </c>
      <c r="R1474" s="129"/>
      <c r="S1474" s="151"/>
    </row>
    <row r="1475" spans="1:19" ht="21" hidden="1" customHeight="1" x14ac:dyDescent="0.25">
      <c r="A1475" s="121">
        <v>4</v>
      </c>
      <c r="B1475" s="122" t="s">
        <v>1758</v>
      </c>
      <c r="C1475" s="123" t="s">
        <v>2319</v>
      </c>
      <c r="D1475" s="124">
        <v>45149</v>
      </c>
      <c r="E1475" s="101"/>
      <c r="F1475" s="101"/>
      <c r="G1475" s="101"/>
      <c r="H1475" s="101"/>
      <c r="I1475" s="84" t="s">
        <v>1167</v>
      </c>
      <c r="J1475" s="84" t="s">
        <v>1168</v>
      </c>
      <c r="K1475" s="127">
        <v>17</v>
      </c>
      <c r="L1475" s="127">
        <v>17</v>
      </c>
      <c r="M1475" s="127">
        <v>8</v>
      </c>
      <c r="N1475" s="127">
        <v>8</v>
      </c>
      <c r="O1475" s="127">
        <v>0</v>
      </c>
      <c r="P1475" s="128">
        <v>317.10000000000002</v>
      </c>
      <c r="Q1475" s="128">
        <v>317.10000000000002</v>
      </c>
      <c r="R1475" s="129"/>
      <c r="S1475" s="151"/>
    </row>
    <row r="1476" spans="1:19" ht="21" hidden="1" customHeight="1" x14ac:dyDescent="0.25">
      <c r="A1476" s="121">
        <v>5</v>
      </c>
      <c r="B1476" s="122" t="s">
        <v>1759</v>
      </c>
      <c r="C1476" s="123" t="s">
        <v>2319</v>
      </c>
      <c r="D1476" s="124">
        <v>45149</v>
      </c>
      <c r="E1476" s="101"/>
      <c r="F1476" s="101"/>
      <c r="G1476" s="101"/>
      <c r="H1476" s="101"/>
      <c r="I1476" s="84" t="s">
        <v>1167</v>
      </c>
      <c r="J1476" s="84" t="s">
        <v>1168</v>
      </c>
      <c r="K1476" s="127">
        <v>16</v>
      </c>
      <c r="L1476" s="127">
        <v>16</v>
      </c>
      <c r="M1476" s="127">
        <v>10</v>
      </c>
      <c r="N1476" s="127">
        <v>9</v>
      </c>
      <c r="O1476" s="127">
        <v>1</v>
      </c>
      <c r="P1476" s="128">
        <v>513.4</v>
      </c>
      <c r="Q1476" s="128">
        <v>513.4</v>
      </c>
      <c r="R1476" s="129"/>
      <c r="S1476" s="151"/>
    </row>
    <row r="1477" spans="1:19" ht="21" hidden="1" customHeight="1" x14ac:dyDescent="0.25">
      <c r="A1477" s="121">
        <v>6</v>
      </c>
      <c r="B1477" s="122" t="s">
        <v>1760</v>
      </c>
      <c r="C1477" s="123" t="s">
        <v>2319</v>
      </c>
      <c r="D1477" s="124">
        <v>45149</v>
      </c>
      <c r="E1477" s="101"/>
      <c r="F1477" s="101"/>
      <c r="G1477" s="101"/>
      <c r="H1477" s="101"/>
      <c r="I1477" s="84" t="s">
        <v>1167</v>
      </c>
      <c r="J1477" s="84" t="s">
        <v>1168</v>
      </c>
      <c r="K1477" s="127">
        <v>46</v>
      </c>
      <c r="L1477" s="127">
        <v>46</v>
      </c>
      <c r="M1477" s="127">
        <v>21</v>
      </c>
      <c r="N1477" s="127">
        <v>18</v>
      </c>
      <c r="O1477" s="127">
        <v>3</v>
      </c>
      <c r="P1477" s="128">
        <v>507.7</v>
      </c>
      <c r="Q1477" s="128">
        <v>507.7</v>
      </c>
      <c r="R1477" s="129"/>
      <c r="S1477" s="151"/>
    </row>
    <row r="1478" spans="1:19" ht="21" hidden="1" customHeight="1" x14ac:dyDescent="0.25">
      <c r="A1478" s="121">
        <v>7</v>
      </c>
      <c r="B1478" s="122" t="s">
        <v>1856</v>
      </c>
      <c r="C1478" s="123">
        <v>355</v>
      </c>
      <c r="D1478" s="124">
        <v>45350</v>
      </c>
      <c r="E1478" s="101"/>
      <c r="F1478" s="101"/>
      <c r="G1478" s="101"/>
      <c r="H1478" s="101"/>
      <c r="I1478" s="84" t="s">
        <v>1167</v>
      </c>
      <c r="J1478" s="84" t="s">
        <v>1168</v>
      </c>
      <c r="K1478" s="127">
        <v>29</v>
      </c>
      <c r="L1478" s="127">
        <v>29</v>
      </c>
      <c r="M1478" s="127">
        <v>8</v>
      </c>
      <c r="N1478" s="127">
        <v>5</v>
      </c>
      <c r="O1478" s="127">
        <v>3</v>
      </c>
      <c r="P1478" s="128">
        <v>476.4</v>
      </c>
      <c r="Q1478" s="128">
        <v>476.4</v>
      </c>
      <c r="R1478" s="129"/>
      <c r="S1478" s="151"/>
    </row>
    <row r="1479" spans="1:19" s="116" customFormat="1" ht="20.25" hidden="1" x14ac:dyDescent="0.25">
      <c r="A1479" s="205" t="s">
        <v>1195</v>
      </c>
      <c r="B1479" s="206"/>
      <c r="C1479" s="144"/>
      <c r="D1479" s="144"/>
      <c r="E1479" s="101"/>
      <c r="F1479" s="101"/>
      <c r="G1479" s="101"/>
      <c r="H1479" s="101"/>
      <c r="I1479" s="143"/>
      <c r="J1479" s="143"/>
      <c r="K1479" s="115">
        <v>232</v>
      </c>
      <c r="L1479" s="115">
        <v>232</v>
      </c>
      <c r="M1479" s="115">
        <v>116</v>
      </c>
      <c r="N1479" s="115">
        <v>105</v>
      </c>
      <c r="O1479" s="115">
        <v>11</v>
      </c>
      <c r="P1479" s="110">
        <v>3067.47</v>
      </c>
      <c r="Q1479" s="110">
        <v>3067.47</v>
      </c>
      <c r="R1479" s="129"/>
      <c r="S1479" s="151"/>
    </row>
    <row r="1480" spans="1:19" ht="21" hidden="1" customHeight="1" x14ac:dyDescent="0.25">
      <c r="A1480" s="121">
        <v>1</v>
      </c>
      <c r="B1480" s="122" t="s">
        <v>1761</v>
      </c>
      <c r="C1480" s="123" t="s">
        <v>2320</v>
      </c>
      <c r="D1480" s="124">
        <v>44911</v>
      </c>
      <c r="E1480" s="101"/>
      <c r="F1480" s="101"/>
      <c r="G1480" s="101"/>
      <c r="H1480" s="101"/>
      <c r="I1480" s="84" t="s">
        <v>1167</v>
      </c>
      <c r="J1480" s="84" t="s">
        <v>1168</v>
      </c>
      <c r="K1480" s="127">
        <v>212</v>
      </c>
      <c r="L1480" s="127">
        <v>212</v>
      </c>
      <c r="M1480" s="127">
        <v>110</v>
      </c>
      <c r="N1480" s="127">
        <v>102</v>
      </c>
      <c r="O1480" s="127">
        <v>8</v>
      </c>
      <c r="P1480" s="128">
        <v>2687.87</v>
      </c>
      <c r="Q1480" s="128">
        <v>2687.87</v>
      </c>
      <c r="R1480" s="129"/>
      <c r="S1480" s="151"/>
    </row>
    <row r="1481" spans="1:19" ht="46.5" hidden="1" customHeight="1" x14ac:dyDescent="0.25">
      <c r="A1481" s="121">
        <v>2</v>
      </c>
      <c r="B1481" s="122" t="s">
        <v>1762</v>
      </c>
      <c r="C1481" s="123" t="s">
        <v>2321</v>
      </c>
      <c r="D1481" s="124">
        <v>44860</v>
      </c>
      <c r="E1481" s="101"/>
      <c r="F1481" s="101"/>
      <c r="G1481" s="101"/>
      <c r="H1481" s="101"/>
      <c r="I1481" s="84" t="s">
        <v>1167</v>
      </c>
      <c r="J1481" s="84" t="s">
        <v>1168</v>
      </c>
      <c r="K1481" s="127">
        <v>20</v>
      </c>
      <c r="L1481" s="127">
        <v>20</v>
      </c>
      <c r="M1481" s="127">
        <v>6</v>
      </c>
      <c r="N1481" s="127">
        <v>3</v>
      </c>
      <c r="O1481" s="127">
        <v>3</v>
      </c>
      <c r="P1481" s="128">
        <v>379.6</v>
      </c>
      <c r="Q1481" s="128">
        <v>379.6</v>
      </c>
      <c r="R1481" s="129"/>
      <c r="S1481" s="151"/>
    </row>
    <row r="1482" spans="1:19" s="116" customFormat="1" ht="20.25" hidden="1" x14ac:dyDescent="0.25">
      <c r="A1482" s="205" t="s">
        <v>1204</v>
      </c>
      <c r="B1482" s="206"/>
      <c r="C1482" s="144"/>
      <c r="D1482" s="144"/>
      <c r="E1482" s="101"/>
      <c r="F1482" s="101"/>
      <c r="G1482" s="101"/>
      <c r="H1482" s="101"/>
      <c r="I1482" s="143"/>
      <c r="J1482" s="143"/>
      <c r="K1482" s="115">
        <v>213</v>
      </c>
      <c r="L1482" s="115">
        <v>213</v>
      </c>
      <c r="M1482" s="115">
        <v>103</v>
      </c>
      <c r="N1482" s="115">
        <v>43</v>
      </c>
      <c r="O1482" s="115">
        <v>60</v>
      </c>
      <c r="P1482" s="110">
        <v>3690.6</v>
      </c>
      <c r="Q1482" s="110">
        <v>3690.6</v>
      </c>
      <c r="R1482" s="129"/>
      <c r="S1482" s="151"/>
    </row>
    <row r="1483" spans="1:19" ht="51" hidden="1" customHeight="1" x14ac:dyDescent="0.25">
      <c r="A1483" s="121">
        <v>1</v>
      </c>
      <c r="B1483" s="122" t="s">
        <v>1763</v>
      </c>
      <c r="C1483" s="123" t="s">
        <v>2322</v>
      </c>
      <c r="D1483" s="124">
        <v>45063</v>
      </c>
      <c r="E1483" s="101"/>
      <c r="F1483" s="101"/>
      <c r="G1483" s="101"/>
      <c r="H1483" s="101"/>
      <c r="I1483" s="84" t="s">
        <v>1168</v>
      </c>
      <c r="J1483" s="84" t="s">
        <v>1169</v>
      </c>
      <c r="K1483" s="127">
        <v>10</v>
      </c>
      <c r="L1483" s="127">
        <v>10</v>
      </c>
      <c r="M1483" s="127">
        <v>3</v>
      </c>
      <c r="N1483" s="127">
        <v>1</v>
      </c>
      <c r="O1483" s="127">
        <v>2</v>
      </c>
      <c r="P1483" s="128">
        <v>132.5</v>
      </c>
      <c r="Q1483" s="128">
        <v>132.5</v>
      </c>
      <c r="R1483" s="129"/>
      <c r="S1483" s="151"/>
    </row>
    <row r="1484" spans="1:19" ht="42" hidden="1" customHeight="1" x14ac:dyDescent="0.25">
      <c r="A1484" s="121">
        <v>2</v>
      </c>
      <c r="B1484" s="122" t="s">
        <v>1764</v>
      </c>
      <c r="C1484" s="123" t="s">
        <v>2323</v>
      </c>
      <c r="D1484" s="124">
        <v>45225</v>
      </c>
      <c r="E1484" s="101"/>
      <c r="F1484" s="101"/>
      <c r="G1484" s="101"/>
      <c r="H1484" s="101"/>
      <c r="I1484" s="84" t="s">
        <v>1168</v>
      </c>
      <c r="J1484" s="84" t="s">
        <v>1169</v>
      </c>
      <c r="K1484" s="127">
        <v>4</v>
      </c>
      <c r="L1484" s="127">
        <v>4</v>
      </c>
      <c r="M1484" s="127">
        <v>2</v>
      </c>
      <c r="N1484" s="127">
        <v>0</v>
      </c>
      <c r="O1484" s="127">
        <v>2</v>
      </c>
      <c r="P1484" s="128">
        <v>72.7</v>
      </c>
      <c r="Q1484" s="128">
        <v>72.7</v>
      </c>
      <c r="R1484" s="129"/>
      <c r="S1484" s="151"/>
    </row>
    <row r="1485" spans="1:19" ht="42" hidden="1" customHeight="1" x14ac:dyDescent="0.25">
      <c r="A1485" s="121">
        <v>3</v>
      </c>
      <c r="B1485" s="122" t="s">
        <v>1765</v>
      </c>
      <c r="C1485" s="123" t="s">
        <v>2324</v>
      </c>
      <c r="D1485" s="124">
        <v>45063</v>
      </c>
      <c r="E1485" s="101"/>
      <c r="F1485" s="101"/>
      <c r="G1485" s="101"/>
      <c r="H1485" s="101"/>
      <c r="I1485" s="84" t="s">
        <v>1168</v>
      </c>
      <c r="J1485" s="84" t="s">
        <v>1169</v>
      </c>
      <c r="K1485" s="127">
        <v>10</v>
      </c>
      <c r="L1485" s="127">
        <v>10</v>
      </c>
      <c r="M1485" s="127">
        <v>4</v>
      </c>
      <c r="N1485" s="127">
        <v>0</v>
      </c>
      <c r="O1485" s="127">
        <v>4</v>
      </c>
      <c r="P1485" s="128">
        <v>107.4</v>
      </c>
      <c r="Q1485" s="128">
        <v>107.4</v>
      </c>
      <c r="R1485" s="129"/>
      <c r="S1485" s="151"/>
    </row>
    <row r="1486" spans="1:19" ht="42" hidden="1" customHeight="1" x14ac:dyDescent="0.25">
      <c r="A1486" s="121">
        <v>4</v>
      </c>
      <c r="B1486" s="122" t="s">
        <v>1766</v>
      </c>
      <c r="C1486" s="123" t="s">
        <v>2325</v>
      </c>
      <c r="D1486" s="124">
        <v>45204</v>
      </c>
      <c r="E1486" s="101"/>
      <c r="F1486" s="101"/>
      <c r="G1486" s="101"/>
      <c r="H1486" s="101"/>
      <c r="I1486" s="84" t="s">
        <v>1168</v>
      </c>
      <c r="J1486" s="84" t="s">
        <v>1169</v>
      </c>
      <c r="K1486" s="127">
        <v>3</v>
      </c>
      <c r="L1486" s="127">
        <v>3</v>
      </c>
      <c r="M1486" s="127">
        <v>4</v>
      </c>
      <c r="N1486" s="127">
        <v>2</v>
      </c>
      <c r="O1486" s="127">
        <v>2</v>
      </c>
      <c r="P1486" s="128">
        <v>98.4</v>
      </c>
      <c r="Q1486" s="128">
        <v>98.4</v>
      </c>
      <c r="R1486" s="129"/>
      <c r="S1486" s="151"/>
    </row>
    <row r="1487" spans="1:19" ht="42" hidden="1" customHeight="1" x14ac:dyDescent="0.25">
      <c r="A1487" s="121">
        <v>5</v>
      </c>
      <c r="B1487" s="122" t="s">
        <v>1767</v>
      </c>
      <c r="C1487" s="123" t="s">
        <v>2326</v>
      </c>
      <c r="D1487" s="124">
        <v>45204</v>
      </c>
      <c r="E1487" s="101"/>
      <c r="F1487" s="101"/>
      <c r="G1487" s="101"/>
      <c r="H1487" s="101"/>
      <c r="I1487" s="84" t="s">
        <v>1168</v>
      </c>
      <c r="J1487" s="84" t="s">
        <v>1169</v>
      </c>
      <c r="K1487" s="127">
        <v>37</v>
      </c>
      <c r="L1487" s="127">
        <v>37</v>
      </c>
      <c r="M1487" s="127">
        <v>26</v>
      </c>
      <c r="N1487" s="127">
        <v>6</v>
      </c>
      <c r="O1487" s="127">
        <v>20</v>
      </c>
      <c r="P1487" s="128">
        <v>538</v>
      </c>
      <c r="Q1487" s="128">
        <v>538</v>
      </c>
      <c r="R1487" s="129"/>
      <c r="S1487" s="151"/>
    </row>
    <row r="1488" spans="1:19" ht="42" hidden="1" customHeight="1" x14ac:dyDescent="0.25">
      <c r="A1488" s="121">
        <v>6</v>
      </c>
      <c r="B1488" s="122" t="s">
        <v>1768</v>
      </c>
      <c r="C1488" s="123" t="s">
        <v>2327</v>
      </c>
      <c r="D1488" s="124">
        <v>45239</v>
      </c>
      <c r="E1488" s="101"/>
      <c r="F1488" s="101"/>
      <c r="G1488" s="101"/>
      <c r="H1488" s="101"/>
      <c r="I1488" s="84" t="s">
        <v>1168</v>
      </c>
      <c r="J1488" s="84" t="s">
        <v>1169</v>
      </c>
      <c r="K1488" s="127">
        <v>25</v>
      </c>
      <c r="L1488" s="127">
        <v>25</v>
      </c>
      <c r="M1488" s="127">
        <v>8</v>
      </c>
      <c r="N1488" s="127">
        <v>4</v>
      </c>
      <c r="O1488" s="127">
        <v>4</v>
      </c>
      <c r="P1488" s="128">
        <v>344.5</v>
      </c>
      <c r="Q1488" s="128">
        <v>344.5</v>
      </c>
      <c r="R1488" s="129"/>
      <c r="S1488" s="151"/>
    </row>
    <row r="1489" spans="1:19" ht="42" hidden="1" customHeight="1" x14ac:dyDescent="0.25">
      <c r="A1489" s="121">
        <v>7</v>
      </c>
      <c r="B1489" s="122" t="s">
        <v>1769</v>
      </c>
      <c r="C1489" s="123" t="s">
        <v>2328</v>
      </c>
      <c r="D1489" s="124">
        <v>45204</v>
      </c>
      <c r="E1489" s="101"/>
      <c r="F1489" s="101"/>
      <c r="G1489" s="101"/>
      <c r="H1489" s="101"/>
      <c r="I1489" s="84" t="s">
        <v>1168</v>
      </c>
      <c r="J1489" s="84" t="s">
        <v>1169</v>
      </c>
      <c r="K1489" s="127">
        <v>26</v>
      </c>
      <c r="L1489" s="127">
        <v>26</v>
      </c>
      <c r="M1489" s="127">
        <v>16</v>
      </c>
      <c r="N1489" s="127">
        <v>14</v>
      </c>
      <c r="O1489" s="127">
        <v>2</v>
      </c>
      <c r="P1489" s="128">
        <v>658.2</v>
      </c>
      <c r="Q1489" s="128">
        <v>658.2</v>
      </c>
      <c r="R1489" s="129"/>
      <c r="S1489" s="151"/>
    </row>
    <row r="1490" spans="1:19" ht="42" hidden="1" customHeight="1" x14ac:dyDescent="0.25">
      <c r="A1490" s="121">
        <v>8</v>
      </c>
      <c r="B1490" s="122" t="s">
        <v>1770</v>
      </c>
      <c r="C1490" s="123" t="s">
        <v>2329</v>
      </c>
      <c r="D1490" s="124">
        <v>45204</v>
      </c>
      <c r="E1490" s="101"/>
      <c r="F1490" s="101"/>
      <c r="G1490" s="101"/>
      <c r="H1490" s="101"/>
      <c r="I1490" s="84" t="s">
        <v>1168</v>
      </c>
      <c r="J1490" s="84" t="s">
        <v>1169</v>
      </c>
      <c r="K1490" s="127">
        <v>26</v>
      </c>
      <c r="L1490" s="127">
        <v>26</v>
      </c>
      <c r="M1490" s="127">
        <v>8</v>
      </c>
      <c r="N1490" s="127">
        <v>6</v>
      </c>
      <c r="O1490" s="127">
        <v>2</v>
      </c>
      <c r="P1490" s="128">
        <v>379.5</v>
      </c>
      <c r="Q1490" s="128">
        <v>379.5</v>
      </c>
      <c r="R1490" s="129"/>
      <c r="S1490" s="151"/>
    </row>
    <row r="1491" spans="1:19" ht="42" hidden="1" customHeight="1" x14ac:dyDescent="0.25">
      <c r="A1491" s="121">
        <v>9</v>
      </c>
      <c r="B1491" s="122" t="s">
        <v>1771</v>
      </c>
      <c r="C1491" s="123" t="s">
        <v>2330</v>
      </c>
      <c r="D1491" s="124">
        <v>45204</v>
      </c>
      <c r="E1491" s="101"/>
      <c r="F1491" s="101"/>
      <c r="G1491" s="101"/>
      <c r="H1491" s="101"/>
      <c r="I1491" s="84" t="s">
        <v>1168</v>
      </c>
      <c r="J1491" s="84" t="s">
        <v>1169</v>
      </c>
      <c r="K1491" s="127">
        <v>33</v>
      </c>
      <c r="L1491" s="127">
        <v>33</v>
      </c>
      <c r="M1491" s="127">
        <v>12</v>
      </c>
      <c r="N1491" s="127">
        <v>9</v>
      </c>
      <c r="O1491" s="127">
        <v>3</v>
      </c>
      <c r="P1491" s="128">
        <v>611.70000000000005</v>
      </c>
      <c r="Q1491" s="128">
        <v>611.70000000000005</v>
      </c>
      <c r="R1491" s="129"/>
      <c r="S1491" s="151"/>
    </row>
    <row r="1492" spans="1:19" ht="42" hidden="1" customHeight="1" x14ac:dyDescent="0.25">
      <c r="A1492" s="121">
        <v>10</v>
      </c>
      <c r="B1492" s="122" t="s">
        <v>1772</v>
      </c>
      <c r="C1492" s="123" t="s">
        <v>2331</v>
      </c>
      <c r="D1492" s="124">
        <v>44686</v>
      </c>
      <c r="E1492" s="101"/>
      <c r="F1492" s="101"/>
      <c r="G1492" s="101"/>
      <c r="H1492" s="101"/>
      <c r="I1492" s="84" t="s">
        <v>1168</v>
      </c>
      <c r="J1492" s="84" t="s">
        <v>1169</v>
      </c>
      <c r="K1492" s="127">
        <v>10</v>
      </c>
      <c r="L1492" s="127">
        <v>10</v>
      </c>
      <c r="M1492" s="127">
        <v>4</v>
      </c>
      <c r="N1492" s="127">
        <v>0</v>
      </c>
      <c r="O1492" s="127">
        <v>4</v>
      </c>
      <c r="P1492" s="128">
        <v>100.7</v>
      </c>
      <c r="Q1492" s="128">
        <v>100.7</v>
      </c>
      <c r="R1492" s="129"/>
      <c r="S1492" s="151"/>
    </row>
    <row r="1493" spans="1:19" ht="42" hidden="1" customHeight="1" x14ac:dyDescent="0.25">
      <c r="A1493" s="121">
        <v>11</v>
      </c>
      <c r="B1493" s="122" t="s">
        <v>1773</v>
      </c>
      <c r="C1493" s="123" t="s">
        <v>2332</v>
      </c>
      <c r="D1493" s="124">
        <v>44942</v>
      </c>
      <c r="E1493" s="101"/>
      <c r="F1493" s="101"/>
      <c r="G1493" s="101"/>
      <c r="H1493" s="101"/>
      <c r="I1493" s="84" t="s">
        <v>1168</v>
      </c>
      <c r="J1493" s="84" t="s">
        <v>1169</v>
      </c>
      <c r="K1493" s="127">
        <v>5</v>
      </c>
      <c r="L1493" s="127">
        <v>5</v>
      </c>
      <c r="M1493" s="127">
        <v>8</v>
      </c>
      <c r="N1493" s="127">
        <v>1</v>
      </c>
      <c r="O1493" s="127">
        <v>7</v>
      </c>
      <c r="P1493" s="128">
        <v>364.5</v>
      </c>
      <c r="Q1493" s="128">
        <v>364.5</v>
      </c>
      <c r="R1493" s="129"/>
      <c r="S1493" s="151"/>
    </row>
    <row r="1494" spans="1:19" ht="42" hidden="1" customHeight="1" x14ac:dyDescent="0.25">
      <c r="A1494" s="121">
        <v>12</v>
      </c>
      <c r="B1494" s="122" t="s">
        <v>1774</v>
      </c>
      <c r="C1494" s="123" t="s">
        <v>2333</v>
      </c>
      <c r="D1494" s="124">
        <v>44895</v>
      </c>
      <c r="E1494" s="101"/>
      <c r="F1494" s="101"/>
      <c r="G1494" s="101"/>
      <c r="H1494" s="101"/>
      <c r="I1494" s="84" t="s">
        <v>1168</v>
      </c>
      <c r="J1494" s="84" t="s">
        <v>1169</v>
      </c>
      <c r="K1494" s="127">
        <v>4</v>
      </c>
      <c r="L1494" s="127">
        <v>4</v>
      </c>
      <c r="M1494" s="127">
        <v>2</v>
      </c>
      <c r="N1494" s="127">
        <v>0</v>
      </c>
      <c r="O1494" s="127">
        <v>2</v>
      </c>
      <c r="P1494" s="128">
        <v>84.6</v>
      </c>
      <c r="Q1494" s="128">
        <v>84.6</v>
      </c>
      <c r="R1494" s="129"/>
      <c r="S1494" s="151"/>
    </row>
    <row r="1495" spans="1:19" ht="21" hidden="1" customHeight="1" x14ac:dyDescent="0.25">
      <c r="A1495" s="121">
        <v>13</v>
      </c>
      <c r="B1495" s="122" t="s">
        <v>1775</v>
      </c>
      <c r="C1495" s="123" t="s">
        <v>2334</v>
      </c>
      <c r="D1495" s="124">
        <v>45063</v>
      </c>
      <c r="E1495" s="101"/>
      <c r="F1495" s="101"/>
      <c r="G1495" s="101"/>
      <c r="H1495" s="101"/>
      <c r="I1495" s="84" t="s">
        <v>1168</v>
      </c>
      <c r="J1495" s="84" t="s">
        <v>1169</v>
      </c>
      <c r="K1495" s="127">
        <v>10</v>
      </c>
      <c r="L1495" s="127">
        <v>10</v>
      </c>
      <c r="M1495" s="127">
        <v>4</v>
      </c>
      <c r="N1495" s="127">
        <v>0</v>
      </c>
      <c r="O1495" s="127">
        <v>4</v>
      </c>
      <c r="P1495" s="128">
        <v>94.6</v>
      </c>
      <c r="Q1495" s="128">
        <v>94.6</v>
      </c>
      <c r="R1495" s="129"/>
      <c r="S1495" s="151"/>
    </row>
    <row r="1496" spans="1:19" ht="21" hidden="1" customHeight="1" x14ac:dyDescent="0.25">
      <c r="A1496" s="121">
        <v>14</v>
      </c>
      <c r="B1496" s="122" t="s">
        <v>1776</v>
      </c>
      <c r="C1496" s="123" t="s">
        <v>2335</v>
      </c>
      <c r="D1496" s="124">
        <v>45225</v>
      </c>
      <c r="E1496" s="101"/>
      <c r="F1496" s="101"/>
      <c r="G1496" s="101"/>
      <c r="H1496" s="101"/>
      <c r="I1496" s="84" t="s">
        <v>1168</v>
      </c>
      <c r="J1496" s="84" t="s">
        <v>1169</v>
      </c>
      <c r="K1496" s="127">
        <v>10</v>
      </c>
      <c r="L1496" s="127">
        <v>10</v>
      </c>
      <c r="M1496" s="127">
        <v>2</v>
      </c>
      <c r="N1496" s="127">
        <v>0</v>
      </c>
      <c r="O1496" s="127">
        <v>2</v>
      </c>
      <c r="P1496" s="128">
        <v>103.3</v>
      </c>
      <c r="Q1496" s="128">
        <v>103.3</v>
      </c>
      <c r="R1496" s="129"/>
      <c r="S1496" s="151"/>
    </row>
    <row r="1497" spans="1:19" s="116" customFormat="1" ht="20.25" hidden="1" x14ac:dyDescent="0.25">
      <c r="A1497" s="205" t="s">
        <v>1200</v>
      </c>
      <c r="B1497" s="206"/>
      <c r="C1497" s="144"/>
      <c r="D1497" s="144"/>
      <c r="E1497" s="101"/>
      <c r="F1497" s="101"/>
      <c r="G1497" s="101"/>
      <c r="H1497" s="101"/>
      <c r="I1497" s="143"/>
      <c r="J1497" s="143"/>
      <c r="K1497" s="115">
        <f>SUM(K1498:K1499)</f>
        <v>286</v>
      </c>
      <c r="L1497" s="115">
        <f>SUM(L1498:L1499)</f>
        <v>286</v>
      </c>
      <c r="M1497" s="115">
        <v>241</v>
      </c>
      <c r="N1497" s="115">
        <v>192</v>
      </c>
      <c r="O1497" s="115">
        <v>49</v>
      </c>
      <c r="P1497" s="110">
        <f>SUM(P1498:P1499)</f>
        <v>5509.1</v>
      </c>
      <c r="Q1497" s="110">
        <f>SUM(Q1498:Q1499)</f>
        <v>5509.1</v>
      </c>
      <c r="R1497" s="129"/>
      <c r="S1497" s="151"/>
    </row>
    <row r="1498" spans="1:19" ht="42" hidden="1" customHeight="1" x14ac:dyDescent="0.25">
      <c r="A1498" s="121">
        <v>1</v>
      </c>
      <c r="B1498" s="122" t="s">
        <v>1777</v>
      </c>
      <c r="C1498" s="123" t="s">
        <v>2336</v>
      </c>
      <c r="D1498" s="124">
        <v>45015</v>
      </c>
      <c r="E1498" s="101"/>
      <c r="F1498" s="101"/>
      <c r="G1498" s="101"/>
      <c r="H1498" s="101"/>
      <c r="I1498" s="84" t="s">
        <v>1167</v>
      </c>
      <c r="J1498" s="84" t="s">
        <v>1168</v>
      </c>
      <c r="K1498" s="127">
        <v>161</v>
      </c>
      <c r="L1498" s="127">
        <v>161</v>
      </c>
      <c r="M1498" s="127">
        <v>60</v>
      </c>
      <c r="N1498" s="127">
        <v>42</v>
      </c>
      <c r="O1498" s="127">
        <v>18</v>
      </c>
      <c r="P1498" s="128">
        <v>2744.7</v>
      </c>
      <c r="Q1498" s="128">
        <v>2744.7</v>
      </c>
      <c r="R1498" s="129"/>
      <c r="S1498" s="151"/>
    </row>
    <row r="1499" spans="1:19" ht="42" hidden="1" customHeight="1" x14ac:dyDescent="0.25">
      <c r="A1499" s="121">
        <v>2</v>
      </c>
      <c r="B1499" s="122" t="s">
        <v>1778</v>
      </c>
      <c r="C1499" s="123" t="s">
        <v>2336</v>
      </c>
      <c r="D1499" s="124">
        <v>45015</v>
      </c>
      <c r="E1499" s="101"/>
      <c r="F1499" s="101"/>
      <c r="G1499" s="101"/>
      <c r="H1499" s="101"/>
      <c r="I1499" s="84" t="s">
        <v>1167</v>
      </c>
      <c r="J1499" s="84" t="s">
        <v>1168</v>
      </c>
      <c r="K1499" s="127">
        <v>125</v>
      </c>
      <c r="L1499" s="127">
        <v>125</v>
      </c>
      <c r="M1499" s="127">
        <v>61</v>
      </c>
      <c r="N1499" s="127">
        <v>50</v>
      </c>
      <c r="O1499" s="127">
        <v>11</v>
      </c>
      <c r="P1499" s="128">
        <v>2764.4</v>
      </c>
      <c r="Q1499" s="128">
        <v>2764.4</v>
      </c>
      <c r="R1499" s="129"/>
      <c r="S1499" s="151"/>
    </row>
    <row r="1500" spans="1:19" s="116" customFormat="1" ht="20.25" hidden="1" x14ac:dyDescent="0.25">
      <c r="A1500" s="205" t="s">
        <v>1827</v>
      </c>
      <c r="B1500" s="206"/>
      <c r="C1500" s="144"/>
      <c r="D1500" s="144"/>
      <c r="E1500" s="101"/>
      <c r="F1500" s="101"/>
      <c r="G1500" s="101"/>
      <c r="H1500" s="101"/>
      <c r="I1500" s="143"/>
      <c r="J1500" s="143"/>
      <c r="K1500" s="115">
        <f>SUM(K1501:K1512)</f>
        <v>366</v>
      </c>
      <c r="L1500" s="115">
        <f t="shared" ref="L1500:Q1500" si="125">SUM(L1501:L1512)</f>
        <v>366</v>
      </c>
      <c r="M1500" s="115">
        <v>140</v>
      </c>
      <c r="N1500" s="115">
        <v>87</v>
      </c>
      <c r="O1500" s="115">
        <v>53</v>
      </c>
      <c r="P1500" s="110">
        <f t="shared" si="125"/>
        <v>4611.62</v>
      </c>
      <c r="Q1500" s="110">
        <f t="shared" si="125"/>
        <v>4611.62</v>
      </c>
      <c r="R1500" s="129"/>
      <c r="S1500" s="151"/>
    </row>
    <row r="1501" spans="1:19" ht="21" hidden="1" customHeight="1" x14ac:dyDescent="0.25">
      <c r="A1501" s="121">
        <v>1</v>
      </c>
      <c r="B1501" s="122" t="s">
        <v>1779</v>
      </c>
      <c r="C1501" s="123" t="s">
        <v>2337</v>
      </c>
      <c r="D1501" s="124">
        <v>45135</v>
      </c>
      <c r="E1501" s="101"/>
      <c r="F1501" s="101"/>
      <c r="G1501" s="101"/>
      <c r="H1501" s="101"/>
      <c r="I1501" s="84" t="s">
        <v>1168</v>
      </c>
      <c r="J1501" s="84" t="s">
        <v>1169</v>
      </c>
      <c r="K1501" s="127">
        <v>9</v>
      </c>
      <c r="L1501" s="127">
        <v>9</v>
      </c>
      <c r="M1501" s="127">
        <v>7</v>
      </c>
      <c r="N1501" s="127">
        <v>4</v>
      </c>
      <c r="O1501" s="127">
        <v>3</v>
      </c>
      <c r="P1501" s="128">
        <v>194.3</v>
      </c>
      <c r="Q1501" s="128">
        <v>194.3</v>
      </c>
      <c r="R1501" s="129"/>
      <c r="S1501" s="151"/>
    </row>
    <row r="1502" spans="1:19" ht="21" hidden="1" customHeight="1" x14ac:dyDescent="0.25">
      <c r="A1502" s="121">
        <v>2</v>
      </c>
      <c r="B1502" s="122" t="s">
        <v>1780</v>
      </c>
      <c r="C1502" s="123" t="s">
        <v>2338</v>
      </c>
      <c r="D1502" s="124">
        <v>44575</v>
      </c>
      <c r="E1502" s="101"/>
      <c r="F1502" s="101"/>
      <c r="G1502" s="101"/>
      <c r="H1502" s="101"/>
      <c r="I1502" s="84" t="s">
        <v>1168</v>
      </c>
      <c r="J1502" s="84" t="s">
        <v>1169</v>
      </c>
      <c r="K1502" s="127">
        <v>48</v>
      </c>
      <c r="L1502" s="127">
        <v>48</v>
      </c>
      <c r="M1502" s="127">
        <v>17</v>
      </c>
      <c r="N1502" s="127">
        <v>9</v>
      </c>
      <c r="O1502" s="127">
        <v>8</v>
      </c>
      <c r="P1502" s="128">
        <v>346.72</v>
      </c>
      <c r="Q1502" s="128">
        <v>346.72</v>
      </c>
      <c r="R1502" s="129"/>
      <c r="S1502" s="151"/>
    </row>
    <row r="1503" spans="1:19" ht="21" hidden="1" customHeight="1" x14ac:dyDescent="0.25">
      <c r="A1503" s="121">
        <v>3</v>
      </c>
      <c r="B1503" s="122" t="s">
        <v>1781</v>
      </c>
      <c r="C1503" s="123" t="s">
        <v>2339</v>
      </c>
      <c r="D1503" s="124">
        <v>44904</v>
      </c>
      <c r="E1503" s="101"/>
      <c r="F1503" s="101"/>
      <c r="G1503" s="101"/>
      <c r="H1503" s="101"/>
      <c r="I1503" s="84" t="s">
        <v>1168</v>
      </c>
      <c r="J1503" s="84" t="s">
        <v>1169</v>
      </c>
      <c r="K1503" s="127">
        <v>38</v>
      </c>
      <c r="L1503" s="127">
        <v>38</v>
      </c>
      <c r="M1503" s="127">
        <v>9</v>
      </c>
      <c r="N1503" s="127">
        <v>4</v>
      </c>
      <c r="O1503" s="127">
        <v>5</v>
      </c>
      <c r="P1503" s="128">
        <v>439.6</v>
      </c>
      <c r="Q1503" s="128">
        <v>439.6</v>
      </c>
      <c r="R1503" s="129"/>
      <c r="S1503" s="151"/>
    </row>
    <row r="1504" spans="1:19" ht="21" hidden="1" customHeight="1" x14ac:dyDescent="0.25">
      <c r="A1504" s="121">
        <v>4</v>
      </c>
      <c r="B1504" s="122" t="s">
        <v>1782</v>
      </c>
      <c r="C1504" s="123" t="s">
        <v>2339</v>
      </c>
      <c r="D1504" s="124">
        <v>44904</v>
      </c>
      <c r="E1504" s="101"/>
      <c r="F1504" s="101"/>
      <c r="G1504" s="101"/>
      <c r="H1504" s="101"/>
      <c r="I1504" s="84" t="s">
        <v>1168</v>
      </c>
      <c r="J1504" s="84" t="s">
        <v>1169</v>
      </c>
      <c r="K1504" s="127">
        <v>53</v>
      </c>
      <c r="L1504" s="127">
        <v>53</v>
      </c>
      <c r="M1504" s="127">
        <v>19</v>
      </c>
      <c r="N1504" s="127">
        <v>8</v>
      </c>
      <c r="O1504" s="127">
        <v>11</v>
      </c>
      <c r="P1504" s="128">
        <v>691.2</v>
      </c>
      <c r="Q1504" s="128">
        <v>691.2</v>
      </c>
      <c r="R1504" s="129"/>
      <c r="S1504" s="151"/>
    </row>
    <row r="1505" spans="1:19" ht="21" hidden="1" customHeight="1" x14ac:dyDescent="0.25">
      <c r="A1505" s="121">
        <v>5</v>
      </c>
      <c r="B1505" s="122" t="s">
        <v>1783</v>
      </c>
      <c r="C1505" s="123" t="s">
        <v>2339</v>
      </c>
      <c r="D1505" s="124">
        <v>44904</v>
      </c>
      <c r="E1505" s="101"/>
      <c r="F1505" s="101"/>
      <c r="G1505" s="101"/>
      <c r="H1505" s="101"/>
      <c r="I1505" s="84" t="s">
        <v>1168</v>
      </c>
      <c r="J1505" s="84" t="s">
        <v>1169</v>
      </c>
      <c r="K1505" s="127">
        <v>23</v>
      </c>
      <c r="L1505" s="127">
        <v>23</v>
      </c>
      <c r="M1505" s="127">
        <v>10</v>
      </c>
      <c r="N1505" s="127">
        <v>4</v>
      </c>
      <c r="O1505" s="127">
        <v>6</v>
      </c>
      <c r="P1505" s="128">
        <v>493.9</v>
      </c>
      <c r="Q1505" s="128">
        <v>493.9</v>
      </c>
      <c r="R1505" s="129"/>
      <c r="S1505" s="151"/>
    </row>
    <row r="1506" spans="1:19" ht="21" hidden="1" customHeight="1" x14ac:dyDescent="0.25">
      <c r="A1506" s="121">
        <v>6</v>
      </c>
      <c r="B1506" s="122" t="s">
        <v>1784</v>
      </c>
      <c r="C1506" s="123" t="s">
        <v>2339</v>
      </c>
      <c r="D1506" s="124">
        <v>44904</v>
      </c>
      <c r="E1506" s="101"/>
      <c r="F1506" s="101"/>
      <c r="G1506" s="101"/>
      <c r="H1506" s="101"/>
      <c r="I1506" s="84" t="s">
        <v>1168</v>
      </c>
      <c r="J1506" s="84" t="s">
        <v>1169</v>
      </c>
      <c r="K1506" s="127">
        <v>42</v>
      </c>
      <c r="L1506" s="127">
        <v>42</v>
      </c>
      <c r="M1506" s="127">
        <v>16</v>
      </c>
      <c r="N1506" s="127">
        <v>12</v>
      </c>
      <c r="O1506" s="127">
        <v>4</v>
      </c>
      <c r="P1506" s="128">
        <v>446.4</v>
      </c>
      <c r="Q1506" s="128">
        <v>446.4</v>
      </c>
      <c r="R1506" s="129"/>
      <c r="S1506" s="151"/>
    </row>
    <row r="1507" spans="1:19" ht="21" hidden="1" customHeight="1" x14ac:dyDescent="0.25">
      <c r="A1507" s="121">
        <v>7</v>
      </c>
      <c r="B1507" s="122" t="s">
        <v>1785</v>
      </c>
      <c r="C1507" s="123" t="s">
        <v>2339</v>
      </c>
      <c r="D1507" s="124">
        <v>44904</v>
      </c>
      <c r="E1507" s="101"/>
      <c r="F1507" s="101"/>
      <c r="G1507" s="101"/>
      <c r="H1507" s="101"/>
      <c r="I1507" s="84" t="s">
        <v>1168</v>
      </c>
      <c r="J1507" s="84" t="s">
        <v>1169</v>
      </c>
      <c r="K1507" s="127">
        <v>39</v>
      </c>
      <c r="L1507" s="127">
        <v>39</v>
      </c>
      <c r="M1507" s="127">
        <v>17</v>
      </c>
      <c r="N1507" s="127">
        <v>13</v>
      </c>
      <c r="O1507" s="127">
        <v>4</v>
      </c>
      <c r="P1507" s="128">
        <v>435.7</v>
      </c>
      <c r="Q1507" s="128">
        <v>435.7</v>
      </c>
      <c r="R1507" s="129"/>
      <c r="S1507" s="151"/>
    </row>
    <row r="1508" spans="1:19" ht="21" hidden="1" customHeight="1" x14ac:dyDescent="0.25">
      <c r="A1508" s="121">
        <v>8</v>
      </c>
      <c r="B1508" s="122" t="s">
        <v>1786</v>
      </c>
      <c r="C1508" s="123" t="s">
        <v>2339</v>
      </c>
      <c r="D1508" s="124">
        <v>44904</v>
      </c>
      <c r="E1508" s="101"/>
      <c r="F1508" s="101"/>
      <c r="G1508" s="101"/>
      <c r="H1508" s="101"/>
      <c r="I1508" s="84" t="s">
        <v>1168</v>
      </c>
      <c r="J1508" s="84" t="s">
        <v>1169</v>
      </c>
      <c r="K1508" s="127">
        <v>34</v>
      </c>
      <c r="L1508" s="127">
        <v>34</v>
      </c>
      <c r="M1508" s="127">
        <v>13</v>
      </c>
      <c r="N1508" s="127">
        <v>10</v>
      </c>
      <c r="O1508" s="127">
        <v>3</v>
      </c>
      <c r="P1508" s="128">
        <v>445.1</v>
      </c>
      <c r="Q1508" s="128">
        <v>445.1</v>
      </c>
      <c r="R1508" s="129"/>
      <c r="S1508" s="151"/>
    </row>
    <row r="1509" spans="1:19" ht="21" hidden="1" customHeight="1" x14ac:dyDescent="0.25">
      <c r="A1509" s="121">
        <v>9</v>
      </c>
      <c r="B1509" s="122" t="s">
        <v>1787</v>
      </c>
      <c r="C1509" s="123" t="s">
        <v>2339</v>
      </c>
      <c r="D1509" s="124">
        <v>44904</v>
      </c>
      <c r="E1509" s="101"/>
      <c r="F1509" s="101"/>
      <c r="G1509" s="101"/>
      <c r="H1509" s="101"/>
      <c r="I1509" s="84" t="s">
        <v>1168</v>
      </c>
      <c r="J1509" s="84" t="s">
        <v>1169</v>
      </c>
      <c r="K1509" s="127">
        <v>40</v>
      </c>
      <c r="L1509" s="127">
        <v>40</v>
      </c>
      <c r="M1509" s="127">
        <v>16</v>
      </c>
      <c r="N1509" s="127">
        <v>14</v>
      </c>
      <c r="O1509" s="127">
        <v>2</v>
      </c>
      <c r="P1509" s="128">
        <v>448.8</v>
      </c>
      <c r="Q1509" s="128">
        <v>448.8</v>
      </c>
      <c r="R1509" s="129"/>
      <c r="S1509" s="151"/>
    </row>
    <row r="1510" spans="1:19" ht="45" hidden="1" customHeight="1" x14ac:dyDescent="0.25">
      <c r="A1510" s="121">
        <v>10</v>
      </c>
      <c r="B1510" s="122" t="s">
        <v>1788</v>
      </c>
      <c r="C1510" s="123" t="s">
        <v>2337</v>
      </c>
      <c r="D1510" s="124">
        <v>45135</v>
      </c>
      <c r="E1510" s="101"/>
      <c r="F1510" s="101"/>
      <c r="G1510" s="101"/>
      <c r="H1510" s="101"/>
      <c r="I1510" s="84" t="s">
        <v>1168</v>
      </c>
      <c r="J1510" s="84" t="s">
        <v>1169</v>
      </c>
      <c r="K1510" s="127">
        <v>20</v>
      </c>
      <c r="L1510" s="127">
        <v>20</v>
      </c>
      <c r="M1510" s="127">
        <v>6</v>
      </c>
      <c r="N1510" s="127">
        <v>5</v>
      </c>
      <c r="O1510" s="127">
        <v>1</v>
      </c>
      <c r="P1510" s="128">
        <v>288.3</v>
      </c>
      <c r="Q1510" s="128">
        <v>288.3</v>
      </c>
      <c r="R1510" s="129"/>
      <c r="S1510" s="151"/>
    </row>
    <row r="1511" spans="1:19" ht="45" hidden="1" customHeight="1" x14ac:dyDescent="0.25">
      <c r="A1511" s="121">
        <v>11</v>
      </c>
      <c r="B1511" s="122" t="s">
        <v>1789</v>
      </c>
      <c r="C1511" s="123" t="s">
        <v>2337</v>
      </c>
      <c r="D1511" s="124">
        <v>45135</v>
      </c>
      <c r="E1511" s="101"/>
      <c r="F1511" s="101"/>
      <c r="G1511" s="101"/>
      <c r="H1511" s="101"/>
      <c r="I1511" s="84" t="s">
        <v>1168</v>
      </c>
      <c r="J1511" s="84" t="s">
        <v>1169</v>
      </c>
      <c r="K1511" s="127">
        <v>10</v>
      </c>
      <c r="L1511" s="127">
        <v>10</v>
      </c>
      <c r="M1511" s="127">
        <v>6</v>
      </c>
      <c r="N1511" s="127">
        <v>4</v>
      </c>
      <c r="O1511" s="127">
        <v>2</v>
      </c>
      <c r="P1511" s="128">
        <v>179.1</v>
      </c>
      <c r="Q1511" s="128">
        <v>179.1</v>
      </c>
      <c r="R1511" s="129"/>
      <c r="S1511" s="151"/>
    </row>
    <row r="1512" spans="1:19" ht="45" hidden="1" customHeight="1" x14ac:dyDescent="0.25">
      <c r="A1512" s="121">
        <v>12</v>
      </c>
      <c r="B1512" s="122" t="s">
        <v>1790</v>
      </c>
      <c r="C1512" s="123" t="s">
        <v>2337</v>
      </c>
      <c r="D1512" s="124">
        <v>45135</v>
      </c>
      <c r="E1512" s="101"/>
      <c r="F1512" s="101"/>
      <c r="G1512" s="101"/>
      <c r="H1512" s="101"/>
      <c r="I1512" s="84" t="s">
        <v>1168</v>
      </c>
      <c r="J1512" s="84" t="s">
        <v>1169</v>
      </c>
      <c r="K1512" s="127">
        <v>10</v>
      </c>
      <c r="L1512" s="127">
        <v>10</v>
      </c>
      <c r="M1512" s="127">
        <v>4</v>
      </c>
      <c r="N1512" s="127">
        <v>0</v>
      </c>
      <c r="O1512" s="127">
        <v>4</v>
      </c>
      <c r="P1512" s="128">
        <v>202.5</v>
      </c>
      <c r="Q1512" s="128">
        <v>202.5</v>
      </c>
      <c r="R1512" s="129"/>
      <c r="S1512" s="151"/>
    </row>
    <row r="1513" spans="1:19" s="116" customFormat="1" ht="20.25" hidden="1" x14ac:dyDescent="0.25">
      <c r="A1513" s="205" t="s">
        <v>1201</v>
      </c>
      <c r="B1513" s="206"/>
      <c r="C1513" s="144"/>
      <c r="D1513" s="144"/>
      <c r="E1513" s="101"/>
      <c r="F1513" s="101"/>
      <c r="G1513" s="101"/>
      <c r="H1513" s="101"/>
      <c r="I1513" s="143"/>
      <c r="J1513" s="143"/>
      <c r="K1513" s="115">
        <f>SUM(K1514:K1545)</f>
        <v>671</v>
      </c>
      <c r="L1513" s="115">
        <f t="shared" ref="L1513:Q1513" si="126">SUM(L1514:L1545)</f>
        <v>671</v>
      </c>
      <c r="M1513" s="115">
        <v>314</v>
      </c>
      <c r="N1513" s="115">
        <v>207</v>
      </c>
      <c r="O1513" s="115">
        <v>107</v>
      </c>
      <c r="P1513" s="110">
        <f t="shared" si="126"/>
        <v>13860.6</v>
      </c>
      <c r="Q1513" s="110">
        <f t="shared" si="126"/>
        <v>13860.6</v>
      </c>
      <c r="R1513" s="129"/>
      <c r="S1513" s="151"/>
    </row>
    <row r="1514" spans="1:19" ht="42" hidden="1" customHeight="1" x14ac:dyDescent="0.25">
      <c r="A1514" s="121">
        <v>1</v>
      </c>
      <c r="B1514" s="122" t="s">
        <v>1791</v>
      </c>
      <c r="C1514" s="123" t="s">
        <v>2340</v>
      </c>
      <c r="D1514" s="124">
        <v>44840</v>
      </c>
      <c r="E1514" s="101"/>
      <c r="F1514" s="101"/>
      <c r="G1514" s="101"/>
      <c r="H1514" s="101"/>
      <c r="I1514" s="84" t="s">
        <v>1168</v>
      </c>
      <c r="J1514" s="84" t="s">
        <v>1169</v>
      </c>
      <c r="K1514" s="127">
        <v>19</v>
      </c>
      <c r="L1514" s="127">
        <v>19</v>
      </c>
      <c r="M1514" s="127">
        <v>11</v>
      </c>
      <c r="N1514" s="127">
        <v>5</v>
      </c>
      <c r="O1514" s="127">
        <v>6</v>
      </c>
      <c r="P1514" s="128">
        <v>385</v>
      </c>
      <c r="Q1514" s="128">
        <v>385</v>
      </c>
      <c r="R1514" s="129"/>
      <c r="S1514" s="151"/>
    </row>
    <row r="1515" spans="1:19" ht="42" hidden="1" customHeight="1" x14ac:dyDescent="0.25">
      <c r="A1515" s="121">
        <v>2</v>
      </c>
      <c r="B1515" s="122" t="s">
        <v>1792</v>
      </c>
      <c r="C1515" s="123" t="s">
        <v>2341</v>
      </c>
      <c r="D1515" s="124">
        <v>45092</v>
      </c>
      <c r="E1515" s="101"/>
      <c r="F1515" s="101"/>
      <c r="G1515" s="101"/>
      <c r="H1515" s="101"/>
      <c r="I1515" s="84" t="s">
        <v>1168</v>
      </c>
      <c r="J1515" s="84" t="s">
        <v>1169</v>
      </c>
      <c r="K1515" s="127">
        <v>31</v>
      </c>
      <c r="L1515" s="127">
        <v>31</v>
      </c>
      <c r="M1515" s="127">
        <v>8</v>
      </c>
      <c r="N1515" s="127">
        <v>4</v>
      </c>
      <c r="O1515" s="127">
        <v>4</v>
      </c>
      <c r="P1515" s="128">
        <v>500.2</v>
      </c>
      <c r="Q1515" s="128">
        <v>500.2</v>
      </c>
      <c r="R1515" s="129"/>
      <c r="S1515" s="151"/>
    </row>
    <row r="1516" spans="1:19" ht="42" hidden="1" customHeight="1" x14ac:dyDescent="0.25">
      <c r="A1516" s="121">
        <v>3</v>
      </c>
      <c r="B1516" s="122" t="s">
        <v>1793</v>
      </c>
      <c r="C1516" s="123" t="s">
        <v>2342</v>
      </c>
      <c r="D1516" s="124">
        <v>45092</v>
      </c>
      <c r="E1516" s="101"/>
      <c r="F1516" s="101"/>
      <c r="G1516" s="101"/>
      <c r="H1516" s="101"/>
      <c r="I1516" s="84" t="s">
        <v>1168</v>
      </c>
      <c r="J1516" s="84" t="s">
        <v>1169</v>
      </c>
      <c r="K1516" s="127">
        <v>71</v>
      </c>
      <c r="L1516" s="127">
        <v>71</v>
      </c>
      <c r="M1516" s="127">
        <v>30</v>
      </c>
      <c r="N1516" s="127">
        <v>24</v>
      </c>
      <c r="O1516" s="127">
        <v>6</v>
      </c>
      <c r="P1516" s="128">
        <v>1619.2</v>
      </c>
      <c r="Q1516" s="128">
        <v>1619.2</v>
      </c>
      <c r="R1516" s="129"/>
      <c r="S1516" s="151"/>
    </row>
    <row r="1517" spans="1:19" ht="42" hidden="1" customHeight="1" x14ac:dyDescent="0.25">
      <c r="A1517" s="121">
        <v>4</v>
      </c>
      <c r="B1517" s="122" t="s">
        <v>1794</v>
      </c>
      <c r="C1517" s="123" t="s">
        <v>2343</v>
      </c>
      <c r="D1517" s="124">
        <v>45092</v>
      </c>
      <c r="E1517" s="101"/>
      <c r="F1517" s="101"/>
      <c r="G1517" s="101"/>
      <c r="H1517" s="101"/>
      <c r="I1517" s="84" t="s">
        <v>1168</v>
      </c>
      <c r="J1517" s="84" t="s">
        <v>1169</v>
      </c>
      <c r="K1517" s="127">
        <v>98</v>
      </c>
      <c r="L1517" s="127">
        <v>98</v>
      </c>
      <c r="M1517" s="127">
        <v>35</v>
      </c>
      <c r="N1517" s="127">
        <v>27</v>
      </c>
      <c r="O1517" s="127">
        <v>8</v>
      </c>
      <c r="P1517" s="128">
        <v>2057.3000000000002</v>
      </c>
      <c r="Q1517" s="128">
        <v>2057.3000000000002</v>
      </c>
      <c r="R1517" s="129"/>
      <c r="S1517" s="151"/>
    </row>
    <row r="1518" spans="1:19" ht="42" hidden="1" customHeight="1" x14ac:dyDescent="0.25">
      <c r="A1518" s="121">
        <v>5</v>
      </c>
      <c r="B1518" s="122" t="s">
        <v>1795</v>
      </c>
      <c r="C1518" s="123" t="s">
        <v>2344</v>
      </c>
      <c r="D1518" s="124">
        <v>45092</v>
      </c>
      <c r="E1518" s="101"/>
      <c r="F1518" s="101"/>
      <c r="G1518" s="101"/>
      <c r="H1518" s="101"/>
      <c r="I1518" s="84" t="s">
        <v>1168</v>
      </c>
      <c r="J1518" s="84" t="s">
        <v>1169</v>
      </c>
      <c r="K1518" s="127">
        <v>72</v>
      </c>
      <c r="L1518" s="127">
        <v>72</v>
      </c>
      <c r="M1518" s="127">
        <v>24</v>
      </c>
      <c r="N1518" s="127">
        <v>19</v>
      </c>
      <c r="O1518" s="127">
        <v>5</v>
      </c>
      <c r="P1518" s="128">
        <v>1523.7</v>
      </c>
      <c r="Q1518" s="128">
        <v>1523.7</v>
      </c>
      <c r="R1518" s="129"/>
      <c r="S1518" s="151"/>
    </row>
    <row r="1519" spans="1:19" ht="42" hidden="1" customHeight="1" x14ac:dyDescent="0.25">
      <c r="A1519" s="121">
        <v>6</v>
      </c>
      <c r="B1519" s="122" t="s">
        <v>1796</v>
      </c>
      <c r="C1519" s="123" t="s">
        <v>2345</v>
      </c>
      <c r="D1519" s="124">
        <v>45092</v>
      </c>
      <c r="E1519" s="101"/>
      <c r="F1519" s="101"/>
      <c r="G1519" s="101"/>
      <c r="H1519" s="101"/>
      <c r="I1519" s="84" t="s">
        <v>1168</v>
      </c>
      <c r="J1519" s="84" t="s">
        <v>1169</v>
      </c>
      <c r="K1519" s="127">
        <v>21</v>
      </c>
      <c r="L1519" s="127">
        <v>21</v>
      </c>
      <c r="M1519" s="127">
        <v>15</v>
      </c>
      <c r="N1519" s="127">
        <v>2</v>
      </c>
      <c r="O1519" s="127">
        <v>13</v>
      </c>
      <c r="P1519" s="128">
        <v>307.3</v>
      </c>
      <c r="Q1519" s="128">
        <v>307.3</v>
      </c>
      <c r="R1519" s="129"/>
      <c r="S1519" s="151"/>
    </row>
    <row r="1520" spans="1:19" ht="42" hidden="1" customHeight="1" x14ac:dyDescent="0.25">
      <c r="A1520" s="121">
        <v>7</v>
      </c>
      <c r="B1520" s="122" t="s">
        <v>1797</v>
      </c>
      <c r="C1520" s="123" t="s">
        <v>2346</v>
      </c>
      <c r="D1520" s="124">
        <v>45092</v>
      </c>
      <c r="E1520" s="101"/>
      <c r="F1520" s="101"/>
      <c r="G1520" s="101"/>
      <c r="H1520" s="101"/>
      <c r="I1520" s="84" t="s">
        <v>1168</v>
      </c>
      <c r="J1520" s="84" t="s">
        <v>1169</v>
      </c>
      <c r="K1520" s="127">
        <v>11</v>
      </c>
      <c r="L1520" s="127">
        <v>11</v>
      </c>
      <c r="M1520" s="127">
        <v>5</v>
      </c>
      <c r="N1520" s="127">
        <v>0</v>
      </c>
      <c r="O1520" s="127">
        <v>5</v>
      </c>
      <c r="P1520" s="128">
        <v>168.9</v>
      </c>
      <c r="Q1520" s="128">
        <v>168.9</v>
      </c>
      <c r="R1520" s="129"/>
      <c r="S1520" s="151"/>
    </row>
    <row r="1521" spans="1:19" ht="42" hidden="1" customHeight="1" x14ac:dyDescent="0.25">
      <c r="A1521" s="121">
        <v>8</v>
      </c>
      <c r="B1521" s="122" t="s">
        <v>1798</v>
      </c>
      <c r="C1521" s="123" t="s">
        <v>2347</v>
      </c>
      <c r="D1521" s="124">
        <v>45092</v>
      </c>
      <c r="E1521" s="101"/>
      <c r="F1521" s="101"/>
      <c r="G1521" s="101"/>
      <c r="H1521" s="101"/>
      <c r="I1521" s="84" t="s">
        <v>1168</v>
      </c>
      <c r="J1521" s="84" t="s">
        <v>1169</v>
      </c>
      <c r="K1521" s="127">
        <v>23</v>
      </c>
      <c r="L1521" s="127">
        <v>23</v>
      </c>
      <c r="M1521" s="127">
        <v>18</v>
      </c>
      <c r="N1521" s="127">
        <v>18</v>
      </c>
      <c r="O1521" s="127">
        <v>0</v>
      </c>
      <c r="P1521" s="128">
        <v>306.89999999999998</v>
      </c>
      <c r="Q1521" s="128">
        <v>306.89999999999998</v>
      </c>
      <c r="R1521" s="129"/>
      <c r="S1521" s="151"/>
    </row>
    <row r="1522" spans="1:19" ht="42" hidden="1" customHeight="1" x14ac:dyDescent="0.25">
      <c r="A1522" s="121">
        <v>9</v>
      </c>
      <c r="B1522" s="122" t="s">
        <v>1799</v>
      </c>
      <c r="C1522" s="123" t="s">
        <v>2348</v>
      </c>
      <c r="D1522" s="124">
        <v>45092</v>
      </c>
      <c r="E1522" s="101"/>
      <c r="F1522" s="101"/>
      <c r="G1522" s="101"/>
      <c r="H1522" s="101"/>
      <c r="I1522" s="84" t="s">
        <v>1168</v>
      </c>
      <c r="J1522" s="84" t="s">
        <v>1169</v>
      </c>
      <c r="K1522" s="127">
        <v>12</v>
      </c>
      <c r="L1522" s="127">
        <v>12</v>
      </c>
      <c r="M1522" s="127">
        <v>3</v>
      </c>
      <c r="N1522" s="127">
        <v>2</v>
      </c>
      <c r="O1522" s="127">
        <v>1</v>
      </c>
      <c r="P1522" s="128">
        <v>117.3</v>
      </c>
      <c r="Q1522" s="128">
        <v>117.3</v>
      </c>
      <c r="R1522" s="129"/>
      <c r="S1522" s="151"/>
    </row>
    <row r="1523" spans="1:19" ht="42" hidden="1" customHeight="1" x14ac:dyDescent="0.25">
      <c r="A1523" s="121">
        <v>10</v>
      </c>
      <c r="B1523" s="122" t="s">
        <v>1800</v>
      </c>
      <c r="C1523" s="123" t="s">
        <v>2349</v>
      </c>
      <c r="D1523" s="124">
        <v>45271</v>
      </c>
      <c r="E1523" s="101"/>
      <c r="F1523" s="101"/>
      <c r="G1523" s="101"/>
      <c r="H1523" s="101"/>
      <c r="I1523" s="84" t="s">
        <v>1168</v>
      </c>
      <c r="J1523" s="84" t="s">
        <v>1169</v>
      </c>
      <c r="K1523" s="127">
        <v>2</v>
      </c>
      <c r="L1523" s="127">
        <v>2</v>
      </c>
      <c r="M1523" s="127">
        <v>2</v>
      </c>
      <c r="N1523" s="127">
        <v>1</v>
      </c>
      <c r="O1523" s="127">
        <v>1</v>
      </c>
      <c r="P1523" s="128">
        <v>62.8</v>
      </c>
      <c r="Q1523" s="128">
        <v>62.8</v>
      </c>
      <c r="R1523" s="129"/>
      <c r="S1523" s="151"/>
    </row>
    <row r="1524" spans="1:19" ht="42" hidden="1" customHeight="1" x14ac:dyDescent="0.25">
      <c r="A1524" s="121">
        <v>11</v>
      </c>
      <c r="B1524" s="122" t="s">
        <v>1801</v>
      </c>
      <c r="C1524" s="123" t="s">
        <v>2350</v>
      </c>
      <c r="D1524" s="124">
        <v>45092</v>
      </c>
      <c r="E1524" s="101"/>
      <c r="F1524" s="101"/>
      <c r="G1524" s="101"/>
      <c r="H1524" s="101"/>
      <c r="I1524" s="84" t="s">
        <v>1168</v>
      </c>
      <c r="J1524" s="84" t="s">
        <v>1169</v>
      </c>
      <c r="K1524" s="127">
        <v>12</v>
      </c>
      <c r="L1524" s="127">
        <v>12</v>
      </c>
      <c r="M1524" s="127">
        <v>2</v>
      </c>
      <c r="N1524" s="127">
        <v>2</v>
      </c>
      <c r="O1524" s="127">
        <v>0</v>
      </c>
      <c r="P1524" s="128">
        <v>157.19999999999999</v>
      </c>
      <c r="Q1524" s="128">
        <v>157.19999999999999</v>
      </c>
      <c r="R1524" s="129"/>
      <c r="S1524" s="151"/>
    </row>
    <row r="1525" spans="1:19" ht="42" hidden="1" customHeight="1" x14ac:dyDescent="0.25">
      <c r="A1525" s="121">
        <v>12</v>
      </c>
      <c r="B1525" s="122" t="s">
        <v>1802</v>
      </c>
      <c r="C1525" s="123" t="s">
        <v>2351</v>
      </c>
      <c r="D1525" s="124">
        <v>45092</v>
      </c>
      <c r="E1525" s="101"/>
      <c r="F1525" s="101"/>
      <c r="G1525" s="101"/>
      <c r="H1525" s="101"/>
      <c r="I1525" s="84" t="s">
        <v>1168</v>
      </c>
      <c r="J1525" s="84" t="s">
        <v>1169</v>
      </c>
      <c r="K1525" s="127">
        <v>10</v>
      </c>
      <c r="L1525" s="127">
        <v>10</v>
      </c>
      <c r="M1525" s="127">
        <v>2</v>
      </c>
      <c r="N1525" s="127">
        <v>2</v>
      </c>
      <c r="O1525" s="127">
        <v>0</v>
      </c>
      <c r="P1525" s="128">
        <v>242</v>
      </c>
      <c r="Q1525" s="128">
        <v>242</v>
      </c>
      <c r="R1525" s="129"/>
      <c r="S1525" s="151"/>
    </row>
    <row r="1526" spans="1:19" ht="42" hidden="1" customHeight="1" x14ac:dyDescent="0.25">
      <c r="A1526" s="121">
        <v>13</v>
      </c>
      <c r="B1526" s="122" t="s">
        <v>1803</v>
      </c>
      <c r="C1526" s="123" t="s">
        <v>2352</v>
      </c>
      <c r="D1526" s="124">
        <v>45092</v>
      </c>
      <c r="E1526" s="101"/>
      <c r="F1526" s="101"/>
      <c r="G1526" s="101"/>
      <c r="H1526" s="101"/>
      <c r="I1526" s="84" t="s">
        <v>1168</v>
      </c>
      <c r="J1526" s="84" t="s">
        <v>1169</v>
      </c>
      <c r="K1526" s="127">
        <v>26</v>
      </c>
      <c r="L1526" s="127">
        <v>26</v>
      </c>
      <c r="M1526" s="127">
        <v>8</v>
      </c>
      <c r="N1526" s="127">
        <v>6</v>
      </c>
      <c r="O1526" s="127">
        <v>2</v>
      </c>
      <c r="P1526" s="128">
        <v>406.8</v>
      </c>
      <c r="Q1526" s="128">
        <v>406.8</v>
      </c>
      <c r="R1526" s="129"/>
      <c r="S1526" s="151"/>
    </row>
    <row r="1527" spans="1:19" ht="42" hidden="1" customHeight="1" x14ac:dyDescent="0.25">
      <c r="A1527" s="121">
        <v>14</v>
      </c>
      <c r="B1527" s="122" t="s">
        <v>1804</v>
      </c>
      <c r="C1527" s="123" t="s">
        <v>2353</v>
      </c>
      <c r="D1527" s="124">
        <v>45092</v>
      </c>
      <c r="E1527" s="101"/>
      <c r="F1527" s="101"/>
      <c r="G1527" s="101"/>
      <c r="H1527" s="101"/>
      <c r="I1527" s="84" t="s">
        <v>1168</v>
      </c>
      <c r="J1527" s="84" t="s">
        <v>1169</v>
      </c>
      <c r="K1527" s="127">
        <v>46</v>
      </c>
      <c r="L1527" s="127">
        <v>46</v>
      </c>
      <c r="M1527" s="127">
        <v>15</v>
      </c>
      <c r="N1527" s="127">
        <v>9</v>
      </c>
      <c r="O1527" s="127">
        <v>6</v>
      </c>
      <c r="P1527" s="128">
        <v>351.2</v>
      </c>
      <c r="Q1527" s="128">
        <v>351.2</v>
      </c>
      <c r="R1527" s="129"/>
      <c r="S1527" s="151"/>
    </row>
    <row r="1528" spans="1:19" ht="42" hidden="1" customHeight="1" x14ac:dyDescent="0.25">
      <c r="A1528" s="121">
        <v>15</v>
      </c>
      <c r="B1528" s="122" t="s">
        <v>1805</v>
      </c>
      <c r="C1528" s="123" t="s">
        <v>2354</v>
      </c>
      <c r="D1528" s="124">
        <v>45271</v>
      </c>
      <c r="E1528" s="101"/>
      <c r="F1528" s="101"/>
      <c r="G1528" s="101"/>
      <c r="H1528" s="101"/>
      <c r="I1528" s="84" t="s">
        <v>1168</v>
      </c>
      <c r="J1528" s="84" t="s">
        <v>1169</v>
      </c>
      <c r="K1528" s="127">
        <v>11</v>
      </c>
      <c r="L1528" s="127">
        <v>11</v>
      </c>
      <c r="M1528" s="127">
        <v>6</v>
      </c>
      <c r="N1528" s="127">
        <v>5</v>
      </c>
      <c r="O1528" s="127">
        <v>1</v>
      </c>
      <c r="P1528" s="128">
        <v>287.5</v>
      </c>
      <c r="Q1528" s="128">
        <v>287.5</v>
      </c>
      <c r="R1528" s="129"/>
      <c r="S1528" s="151"/>
    </row>
    <row r="1529" spans="1:19" ht="42" hidden="1" customHeight="1" x14ac:dyDescent="0.25">
      <c r="A1529" s="121">
        <v>16</v>
      </c>
      <c r="B1529" s="122" t="s">
        <v>1806</v>
      </c>
      <c r="C1529" s="123" t="s">
        <v>2355</v>
      </c>
      <c r="D1529" s="124">
        <v>45092</v>
      </c>
      <c r="E1529" s="101"/>
      <c r="F1529" s="101"/>
      <c r="G1529" s="101"/>
      <c r="H1529" s="101"/>
      <c r="I1529" s="84" t="s">
        <v>1168</v>
      </c>
      <c r="J1529" s="84" t="s">
        <v>1169</v>
      </c>
      <c r="K1529" s="127">
        <v>25</v>
      </c>
      <c r="L1529" s="127">
        <v>25</v>
      </c>
      <c r="M1529" s="127">
        <v>8</v>
      </c>
      <c r="N1529" s="127">
        <v>3</v>
      </c>
      <c r="O1529" s="127">
        <v>5</v>
      </c>
      <c r="P1529" s="128">
        <v>322.8</v>
      </c>
      <c r="Q1529" s="128">
        <v>322.8</v>
      </c>
      <c r="R1529" s="129"/>
      <c r="S1529" s="151"/>
    </row>
    <row r="1530" spans="1:19" ht="42" hidden="1" customHeight="1" x14ac:dyDescent="0.25">
      <c r="A1530" s="121">
        <v>17</v>
      </c>
      <c r="B1530" s="122" t="s">
        <v>1807</v>
      </c>
      <c r="C1530" s="123" t="s">
        <v>2356</v>
      </c>
      <c r="D1530" s="124">
        <v>45092</v>
      </c>
      <c r="E1530" s="101"/>
      <c r="F1530" s="101"/>
      <c r="G1530" s="101"/>
      <c r="H1530" s="101"/>
      <c r="I1530" s="84" t="s">
        <v>1168</v>
      </c>
      <c r="J1530" s="84" t="s">
        <v>1169</v>
      </c>
      <c r="K1530" s="127">
        <v>17</v>
      </c>
      <c r="L1530" s="127">
        <v>17</v>
      </c>
      <c r="M1530" s="127">
        <v>9</v>
      </c>
      <c r="N1530" s="127">
        <v>8</v>
      </c>
      <c r="O1530" s="127">
        <v>1</v>
      </c>
      <c r="P1530" s="128">
        <v>317.5</v>
      </c>
      <c r="Q1530" s="128">
        <v>317.5</v>
      </c>
      <c r="R1530" s="129"/>
      <c r="S1530" s="151"/>
    </row>
    <row r="1531" spans="1:19" ht="42" hidden="1" customHeight="1" x14ac:dyDescent="0.25">
      <c r="A1531" s="121">
        <v>18</v>
      </c>
      <c r="B1531" s="122" t="s">
        <v>1808</v>
      </c>
      <c r="C1531" s="123" t="s">
        <v>2357</v>
      </c>
      <c r="D1531" s="124">
        <v>45099</v>
      </c>
      <c r="E1531" s="101"/>
      <c r="F1531" s="101"/>
      <c r="G1531" s="101"/>
      <c r="H1531" s="101"/>
      <c r="I1531" s="84" t="s">
        <v>1168</v>
      </c>
      <c r="J1531" s="84" t="s">
        <v>1169</v>
      </c>
      <c r="K1531" s="127">
        <v>5</v>
      </c>
      <c r="L1531" s="127">
        <v>5</v>
      </c>
      <c r="M1531" s="127">
        <v>6</v>
      </c>
      <c r="N1531" s="127">
        <v>1</v>
      </c>
      <c r="O1531" s="127">
        <v>5</v>
      </c>
      <c r="P1531" s="128">
        <v>234.5</v>
      </c>
      <c r="Q1531" s="128">
        <v>234.5</v>
      </c>
      <c r="R1531" s="129"/>
      <c r="S1531" s="151"/>
    </row>
    <row r="1532" spans="1:19" ht="42" hidden="1" customHeight="1" x14ac:dyDescent="0.25">
      <c r="A1532" s="121">
        <v>19</v>
      </c>
      <c r="B1532" s="122" t="s">
        <v>1870</v>
      </c>
      <c r="C1532" s="123">
        <v>4650</v>
      </c>
      <c r="D1532" s="124">
        <v>45271</v>
      </c>
      <c r="E1532" s="101"/>
      <c r="F1532" s="101"/>
      <c r="G1532" s="101"/>
      <c r="H1532" s="101"/>
      <c r="I1532" s="84" t="s">
        <v>1168</v>
      </c>
      <c r="J1532" s="84" t="s">
        <v>1169</v>
      </c>
      <c r="K1532" s="127">
        <v>14</v>
      </c>
      <c r="L1532" s="127">
        <v>14</v>
      </c>
      <c r="M1532" s="127">
        <v>13</v>
      </c>
      <c r="N1532" s="127">
        <v>7</v>
      </c>
      <c r="O1532" s="127">
        <v>6</v>
      </c>
      <c r="P1532" s="128">
        <v>740.5</v>
      </c>
      <c r="Q1532" s="128">
        <v>740.5</v>
      </c>
      <c r="R1532" s="129"/>
      <c r="S1532" s="151"/>
    </row>
    <row r="1533" spans="1:19" ht="42" hidden="1" customHeight="1" x14ac:dyDescent="0.25">
      <c r="A1533" s="121">
        <v>20</v>
      </c>
      <c r="B1533" s="122" t="s">
        <v>1871</v>
      </c>
      <c r="C1533" s="123">
        <v>4655</v>
      </c>
      <c r="D1533" s="124">
        <v>45271</v>
      </c>
      <c r="E1533" s="101"/>
      <c r="F1533" s="101"/>
      <c r="G1533" s="101"/>
      <c r="H1533" s="101"/>
      <c r="I1533" s="84" t="s">
        <v>1168</v>
      </c>
      <c r="J1533" s="84" t="s">
        <v>1169</v>
      </c>
      <c r="K1533" s="127">
        <v>17</v>
      </c>
      <c r="L1533" s="127">
        <v>17</v>
      </c>
      <c r="M1533" s="127">
        <v>7</v>
      </c>
      <c r="N1533" s="127">
        <v>3</v>
      </c>
      <c r="O1533" s="127">
        <v>4</v>
      </c>
      <c r="P1533" s="128">
        <v>208.6</v>
      </c>
      <c r="Q1533" s="128">
        <v>208.6</v>
      </c>
      <c r="R1533" s="129"/>
      <c r="S1533" s="151"/>
    </row>
    <row r="1534" spans="1:19" ht="42" hidden="1" customHeight="1" x14ac:dyDescent="0.25">
      <c r="A1534" s="121">
        <v>21</v>
      </c>
      <c r="B1534" s="147" t="s">
        <v>1872</v>
      </c>
      <c r="C1534" s="145">
        <v>4653</v>
      </c>
      <c r="D1534" s="146">
        <v>45271</v>
      </c>
      <c r="E1534" s="101"/>
      <c r="F1534" s="101"/>
      <c r="G1534" s="101"/>
      <c r="H1534" s="101"/>
      <c r="I1534" s="84" t="s">
        <v>1168</v>
      </c>
      <c r="J1534" s="84" t="s">
        <v>1169</v>
      </c>
      <c r="K1534" s="127">
        <v>4</v>
      </c>
      <c r="L1534" s="127">
        <v>4</v>
      </c>
      <c r="M1534" s="127">
        <v>4</v>
      </c>
      <c r="N1534" s="127">
        <v>3</v>
      </c>
      <c r="O1534" s="127">
        <v>1</v>
      </c>
      <c r="P1534" s="128">
        <v>162.6</v>
      </c>
      <c r="Q1534" s="128">
        <v>162.6</v>
      </c>
      <c r="R1534" s="129"/>
      <c r="S1534" s="151"/>
    </row>
    <row r="1535" spans="1:19" ht="42" hidden="1" customHeight="1" x14ac:dyDescent="0.25">
      <c r="A1535" s="121">
        <v>22</v>
      </c>
      <c r="B1535" s="122" t="s">
        <v>1873</v>
      </c>
      <c r="C1535" s="123">
        <v>4654</v>
      </c>
      <c r="D1535" s="124">
        <v>45271</v>
      </c>
      <c r="E1535" s="101"/>
      <c r="F1535" s="101"/>
      <c r="G1535" s="101"/>
      <c r="H1535" s="101"/>
      <c r="I1535" s="84" t="s">
        <v>1168</v>
      </c>
      <c r="J1535" s="84" t="s">
        <v>1169</v>
      </c>
      <c r="K1535" s="127">
        <v>8</v>
      </c>
      <c r="L1535" s="127">
        <v>8</v>
      </c>
      <c r="M1535" s="127">
        <v>5</v>
      </c>
      <c r="N1535" s="127">
        <v>3</v>
      </c>
      <c r="O1535" s="127">
        <v>2</v>
      </c>
      <c r="P1535" s="128">
        <v>162.4</v>
      </c>
      <c r="Q1535" s="128">
        <v>162.4</v>
      </c>
      <c r="R1535" s="129"/>
      <c r="S1535" s="151"/>
    </row>
    <row r="1536" spans="1:19" ht="42" hidden="1" customHeight="1" x14ac:dyDescent="0.25">
      <c r="A1536" s="121">
        <v>23</v>
      </c>
      <c r="B1536" s="122" t="s">
        <v>1874</v>
      </c>
      <c r="C1536" s="123">
        <v>4655</v>
      </c>
      <c r="D1536" s="124">
        <v>45271</v>
      </c>
      <c r="E1536" s="101"/>
      <c r="F1536" s="101"/>
      <c r="G1536" s="101"/>
      <c r="H1536" s="101"/>
      <c r="I1536" s="84" t="s">
        <v>1168</v>
      </c>
      <c r="J1536" s="84" t="s">
        <v>1169</v>
      </c>
      <c r="K1536" s="127">
        <v>15</v>
      </c>
      <c r="L1536" s="127">
        <v>15</v>
      </c>
      <c r="M1536" s="127">
        <v>12</v>
      </c>
      <c r="N1536" s="127">
        <v>8</v>
      </c>
      <c r="O1536" s="127">
        <v>4</v>
      </c>
      <c r="P1536" s="128">
        <v>396</v>
      </c>
      <c r="Q1536" s="128">
        <v>396</v>
      </c>
      <c r="R1536" s="129"/>
      <c r="S1536" s="151"/>
    </row>
    <row r="1537" spans="1:19" ht="42" hidden="1" customHeight="1" x14ac:dyDescent="0.25">
      <c r="A1537" s="121">
        <v>24</v>
      </c>
      <c r="B1537" s="122" t="s">
        <v>1875</v>
      </c>
      <c r="C1537" s="123">
        <v>4650</v>
      </c>
      <c r="D1537" s="124">
        <v>45271</v>
      </c>
      <c r="E1537" s="101"/>
      <c r="F1537" s="101"/>
      <c r="G1537" s="101"/>
      <c r="H1537" s="101"/>
      <c r="I1537" s="84" t="s">
        <v>1168</v>
      </c>
      <c r="J1537" s="84" t="s">
        <v>1169</v>
      </c>
      <c r="K1537" s="127">
        <v>13</v>
      </c>
      <c r="L1537" s="127">
        <v>13</v>
      </c>
      <c r="M1537" s="127">
        <v>4</v>
      </c>
      <c r="N1537" s="127">
        <v>3</v>
      </c>
      <c r="O1537" s="127">
        <v>1</v>
      </c>
      <c r="P1537" s="128">
        <v>193.2</v>
      </c>
      <c r="Q1537" s="128">
        <v>193.2</v>
      </c>
      <c r="R1537" s="129"/>
      <c r="S1537" s="151"/>
    </row>
    <row r="1538" spans="1:19" ht="42" hidden="1" customHeight="1" x14ac:dyDescent="0.25">
      <c r="A1538" s="121">
        <v>25</v>
      </c>
      <c r="B1538" s="122" t="s">
        <v>1876</v>
      </c>
      <c r="C1538" s="123">
        <v>4468</v>
      </c>
      <c r="D1538" s="124">
        <v>45260</v>
      </c>
      <c r="E1538" s="101"/>
      <c r="F1538" s="101"/>
      <c r="G1538" s="101"/>
      <c r="H1538" s="101"/>
      <c r="I1538" s="84" t="s">
        <v>1168</v>
      </c>
      <c r="J1538" s="84" t="s">
        <v>1169</v>
      </c>
      <c r="K1538" s="127">
        <v>10</v>
      </c>
      <c r="L1538" s="127">
        <v>10</v>
      </c>
      <c r="M1538" s="127">
        <v>6</v>
      </c>
      <c r="N1538" s="127">
        <v>5</v>
      </c>
      <c r="O1538" s="127">
        <v>1</v>
      </c>
      <c r="P1538" s="128">
        <v>207.4</v>
      </c>
      <c r="Q1538" s="128">
        <v>207.4</v>
      </c>
      <c r="R1538" s="129"/>
      <c r="S1538" s="151"/>
    </row>
    <row r="1539" spans="1:19" ht="42" hidden="1" customHeight="1" x14ac:dyDescent="0.25">
      <c r="A1539" s="121">
        <v>26</v>
      </c>
      <c r="B1539" s="122" t="s">
        <v>1877</v>
      </c>
      <c r="C1539" s="123">
        <v>552</v>
      </c>
      <c r="D1539" s="124">
        <v>45338</v>
      </c>
      <c r="E1539" s="101"/>
      <c r="F1539" s="101"/>
      <c r="G1539" s="101"/>
      <c r="H1539" s="101"/>
      <c r="I1539" s="84" t="s">
        <v>1168</v>
      </c>
      <c r="J1539" s="84" t="s">
        <v>1169</v>
      </c>
      <c r="K1539" s="127">
        <v>6</v>
      </c>
      <c r="L1539" s="127">
        <v>6</v>
      </c>
      <c r="M1539" s="127">
        <v>6</v>
      </c>
      <c r="N1539" s="127">
        <v>2</v>
      </c>
      <c r="O1539" s="127">
        <v>4</v>
      </c>
      <c r="P1539" s="128">
        <v>254.6</v>
      </c>
      <c r="Q1539" s="128">
        <v>254.6</v>
      </c>
      <c r="R1539" s="129"/>
      <c r="S1539" s="151"/>
    </row>
    <row r="1540" spans="1:19" ht="42" hidden="1" customHeight="1" x14ac:dyDescent="0.25">
      <c r="A1540" s="121">
        <v>27</v>
      </c>
      <c r="B1540" s="122" t="s">
        <v>1878</v>
      </c>
      <c r="C1540" s="123">
        <v>4408</v>
      </c>
      <c r="D1540" s="124">
        <v>45259</v>
      </c>
      <c r="E1540" s="101"/>
      <c r="F1540" s="101"/>
      <c r="G1540" s="101"/>
      <c r="H1540" s="101"/>
      <c r="I1540" s="84" t="s">
        <v>1168</v>
      </c>
      <c r="J1540" s="84" t="s">
        <v>1169</v>
      </c>
      <c r="K1540" s="127">
        <v>8</v>
      </c>
      <c r="L1540" s="127">
        <v>8</v>
      </c>
      <c r="M1540" s="127">
        <v>10</v>
      </c>
      <c r="N1540" s="127">
        <v>9</v>
      </c>
      <c r="O1540" s="127">
        <v>1</v>
      </c>
      <c r="P1540" s="128">
        <v>125.5</v>
      </c>
      <c r="Q1540" s="128">
        <v>125.5</v>
      </c>
      <c r="R1540" s="129"/>
      <c r="S1540" s="151"/>
    </row>
    <row r="1541" spans="1:19" ht="42" hidden="1" customHeight="1" x14ac:dyDescent="0.25">
      <c r="A1541" s="121">
        <v>28</v>
      </c>
      <c r="B1541" s="122" t="s">
        <v>1879</v>
      </c>
      <c r="C1541" s="123">
        <v>4649</v>
      </c>
      <c r="D1541" s="124">
        <v>45271</v>
      </c>
      <c r="E1541" s="101"/>
      <c r="F1541" s="101"/>
      <c r="G1541" s="101"/>
      <c r="H1541" s="101"/>
      <c r="I1541" s="84" t="s">
        <v>1168</v>
      </c>
      <c r="J1541" s="84" t="s">
        <v>1169</v>
      </c>
      <c r="K1541" s="127">
        <v>29</v>
      </c>
      <c r="L1541" s="127">
        <v>29</v>
      </c>
      <c r="M1541" s="127">
        <v>16</v>
      </c>
      <c r="N1541" s="127">
        <v>15</v>
      </c>
      <c r="O1541" s="127">
        <v>1</v>
      </c>
      <c r="P1541" s="128">
        <v>743.7</v>
      </c>
      <c r="Q1541" s="128">
        <v>743.7</v>
      </c>
      <c r="R1541" s="129"/>
      <c r="S1541" s="151"/>
    </row>
    <row r="1542" spans="1:19" ht="42" hidden="1" customHeight="1" x14ac:dyDescent="0.25">
      <c r="A1542" s="121">
        <v>29</v>
      </c>
      <c r="B1542" s="122" t="s">
        <v>1880</v>
      </c>
      <c r="C1542" s="123">
        <v>4647</v>
      </c>
      <c r="D1542" s="124">
        <v>45271</v>
      </c>
      <c r="E1542" s="101"/>
      <c r="F1542" s="101"/>
      <c r="G1542" s="101"/>
      <c r="H1542" s="101"/>
      <c r="I1542" s="84" t="s">
        <v>1168</v>
      </c>
      <c r="J1542" s="84" t="s">
        <v>1169</v>
      </c>
      <c r="K1542" s="127">
        <v>3</v>
      </c>
      <c r="L1542" s="127">
        <v>3</v>
      </c>
      <c r="M1542" s="127">
        <v>3</v>
      </c>
      <c r="N1542" s="127">
        <v>1</v>
      </c>
      <c r="O1542" s="127">
        <v>2</v>
      </c>
      <c r="P1542" s="128">
        <v>134.4</v>
      </c>
      <c r="Q1542" s="128">
        <v>134.4</v>
      </c>
      <c r="R1542" s="129"/>
      <c r="S1542" s="151"/>
    </row>
    <row r="1543" spans="1:19" ht="42" hidden="1" customHeight="1" x14ac:dyDescent="0.25">
      <c r="A1543" s="121">
        <v>30</v>
      </c>
      <c r="B1543" s="122" t="s">
        <v>1881</v>
      </c>
      <c r="C1543" s="123">
        <v>548</v>
      </c>
      <c r="D1543" s="124">
        <v>45338</v>
      </c>
      <c r="E1543" s="101"/>
      <c r="F1543" s="101"/>
      <c r="G1543" s="101"/>
      <c r="H1543" s="101"/>
      <c r="I1543" s="84" t="s">
        <v>1168</v>
      </c>
      <c r="J1543" s="84" t="s">
        <v>1169</v>
      </c>
      <c r="K1543" s="127">
        <v>8</v>
      </c>
      <c r="L1543" s="127">
        <v>8</v>
      </c>
      <c r="M1543" s="127">
        <v>5</v>
      </c>
      <c r="N1543" s="127">
        <v>2</v>
      </c>
      <c r="O1543" s="127">
        <v>3</v>
      </c>
      <c r="P1543" s="128">
        <v>125.5</v>
      </c>
      <c r="Q1543" s="128">
        <v>125.5</v>
      </c>
      <c r="R1543" s="129"/>
      <c r="S1543" s="151"/>
    </row>
    <row r="1544" spans="1:19" ht="42" hidden="1" customHeight="1" x14ac:dyDescent="0.25">
      <c r="A1544" s="121">
        <v>31</v>
      </c>
      <c r="B1544" s="122" t="s">
        <v>1882</v>
      </c>
      <c r="C1544" s="123">
        <v>550</v>
      </c>
      <c r="D1544" s="124">
        <v>45338</v>
      </c>
      <c r="E1544" s="101"/>
      <c r="F1544" s="101"/>
      <c r="G1544" s="101"/>
      <c r="H1544" s="101"/>
      <c r="I1544" s="84" t="s">
        <v>1168</v>
      </c>
      <c r="J1544" s="84" t="s">
        <v>1169</v>
      </c>
      <c r="K1544" s="127">
        <v>8</v>
      </c>
      <c r="L1544" s="127">
        <v>8</v>
      </c>
      <c r="M1544" s="127">
        <v>8</v>
      </c>
      <c r="N1544" s="127">
        <v>2</v>
      </c>
      <c r="O1544" s="127">
        <v>6</v>
      </c>
      <c r="P1544" s="128">
        <v>615.6</v>
      </c>
      <c r="Q1544" s="128">
        <v>615.6</v>
      </c>
      <c r="R1544" s="129"/>
      <c r="S1544" s="151"/>
    </row>
    <row r="1545" spans="1:19" ht="42" hidden="1" customHeight="1" x14ac:dyDescent="0.25">
      <c r="A1545" s="121">
        <v>32</v>
      </c>
      <c r="B1545" s="122" t="s">
        <v>1883</v>
      </c>
      <c r="C1545" s="123">
        <v>551</v>
      </c>
      <c r="D1545" s="124">
        <v>45338</v>
      </c>
      <c r="E1545" s="101"/>
      <c r="F1545" s="101"/>
      <c r="G1545" s="101"/>
      <c r="H1545" s="101"/>
      <c r="I1545" s="84" t="s">
        <v>1168</v>
      </c>
      <c r="J1545" s="84" t="s">
        <v>1169</v>
      </c>
      <c r="K1545" s="127">
        <v>16</v>
      </c>
      <c r="L1545" s="127">
        <v>16</v>
      </c>
      <c r="M1545" s="127">
        <v>8</v>
      </c>
      <c r="N1545" s="127">
        <v>6</v>
      </c>
      <c r="O1545" s="127">
        <v>2</v>
      </c>
      <c r="P1545" s="128">
        <v>422.5</v>
      </c>
      <c r="Q1545" s="128">
        <v>422.5</v>
      </c>
      <c r="R1545" s="129"/>
      <c r="S1545" s="151"/>
    </row>
    <row r="1546" spans="1:19" s="116" customFormat="1" ht="20.25" hidden="1" x14ac:dyDescent="0.25">
      <c r="A1546" s="205" t="s">
        <v>1828</v>
      </c>
      <c r="B1546" s="206"/>
      <c r="C1546" s="144"/>
      <c r="D1546" s="144"/>
      <c r="E1546" s="101"/>
      <c r="F1546" s="101"/>
      <c r="G1546" s="101"/>
      <c r="H1546" s="101"/>
      <c r="I1546" s="143"/>
      <c r="J1546" s="143"/>
      <c r="K1546" s="115">
        <f>SUM(K1547)</f>
        <v>60</v>
      </c>
      <c r="L1546" s="115">
        <f t="shared" ref="L1546:Q1546" si="127">SUM(L1547)</f>
        <v>60</v>
      </c>
      <c r="M1546" s="115">
        <v>30</v>
      </c>
      <c r="N1546" s="115">
        <v>15</v>
      </c>
      <c r="O1546" s="115">
        <v>15</v>
      </c>
      <c r="P1546" s="110">
        <f t="shared" si="127"/>
        <v>1378.6</v>
      </c>
      <c r="Q1546" s="110">
        <f t="shared" si="127"/>
        <v>1378.6</v>
      </c>
      <c r="R1546" s="129"/>
      <c r="S1546" s="151"/>
    </row>
    <row r="1547" spans="1:19" ht="42" hidden="1" customHeight="1" x14ac:dyDescent="0.25">
      <c r="A1547" s="121">
        <v>1</v>
      </c>
      <c r="B1547" s="122" t="s">
        <v>1809</v>
      </c>
      <c r="C1547" s="123" t="s">
        <v>2358</v>
      </c>
      <c r="D1547" s="124">
        <v>45209</v>
      </c>
      <c r="E1547" s="101"/>
      <c r="F1547" s="101"/>
      <c r="G1547" s="101"/>
      <c r="H1547" s="101"/>
      <c r="I1547" s="84" t="s">
        <v>1168</v>
      </c>
      <c r="J1547" s="84" t="s">
        <v>1169</v>
      </c>
      <c r="K1547" s="127">
        <v>60</v>
      </c>
      <c r="L1547" s="127">
        <v>60</v>
      </c>
      <c r="M1547" s="127">
        <v>30</v>
      </c>
      <c r="N1547" s="127">
        <v>15</v>
      </c>
      <c r="O1547" s="127">
        <v>15</v>
      </c>
      <c r="P1547" s="128">
        <v>1378.6</v>
      </c>
      <c r="Q1547" s="128">
        <v>1378.6</v>
      </c>
      <c r="R1547" s="129"/>
      <c r="S1547" s="151"/>
    </row>
    <row r="1548" spans="1:19" s="116" customFormat="1" ht="20.25" hidden="1" x14ac:dyDescent="0.25">
      <c r="A1548" s="205" t="s">
        <v>1829</v>
      </c>
      <c r="B1548" s="206"/>
      <c r="C1548" s="144"/>
      <c r="D1548" s="144"/>
      <c r="E1548" s="101"/>
      <c r="F1548" s="101"/>
      <c r="G1548" s="101"/>
      <c r="H1548" s="101"/>
      <c r="I1548" s="143"/>
      <c r="J1548" s="143"/>
      <c r="K1548" s="115">
        <f>SUM(K1549:K1569)</f>
        <v>354</v>
      </c>
      <c r="L1548" s="115">
        <f t="shared" ref="L1548:Q1548" si="128">SUM(L1549:L1569)</f>
        <v>354</v>
      </c>
      <c r="M1548" s="115">
        <v>265</v>
      </c>
      <c r="N1548" s="115">
        <v>143</v>
      </c>
      <c r="O1548" s="115">
        <v>122</v>
      </c>
      <c r="P1548" s="110">
        <f t="shared" si="128"/>
        <v>9672.7000000000007</v>
      </c>
      <c r="Q1548" s="110">
        <f t="shared" si="128"/>
        <v>9672.7000000000007</v>
      </c>
      <c r="R1548" s="129"/>
      <c r="S1548" s="151"/>
    </row>
    <row r="1549" spans="1:19" ht="45" hidden="1" customHeight="1" x14ac:dyDescent="0.25">
      <c r="A1549" s="121">
        <v>1</v>
      </c>
      <c r="B1549" s="122" t="s">
        <v>1836</v>
      </c>
      <c r="C1549" s="123" t="s">
        <v>2359</v>
      </c>
      <c r="D1549" s="124">
        <v>44573</v>
      </c>
      <c r="E1549" s="101"/>
      <c r="F1549" s="101"/>
      <c r="G1549" s="101"/>
      <c r="H1549" s="101"/>
      <c r="I1549" s="84" t="s">
        <v>1168</v>
      </c>
      <c r="J1549" s="84" t="s">
        <v>1169</v>
      </c>
      <c r="K1549" s="127">
        <v>8</v>
      </c>
      <c r="L1549" s="127">
        <v>8</v>
      </c>
      <c r="M1549" s="127">
        <v>5</v>
      </c>
      <c r="N1549" s="127">
        <v>2</v>
      </c>
      <c r="O1549" s="127">
        <v>3</v>
      </c>
      <c r="P1549" s="128">
        <v>118.5</v>
      </c>
      <c r="Q1549" s="128">
        <v>118.5</v>
      </c>
      <c r="R1549" s="129"/>
      <c r="S1549" s="151"/>
    </row>
    <row r="1550" spans="1:19" ht="45" hidden="1" customHeight="1" x14ac:dyDescent="0.25">
      <c r="A1550" s="121">
        <v>2</v>
      </c>
      <c r="B1550" s="122" t="s">
        <v>1837</v>
      </c>
      <c r="C1550" s="123" t="s">
        <v>2359</v>
      </c>
      <c r="D1550" s="124">
        <v>44573</v>
      </c>
      <c r="E1550" s="101"/>
      <c r="F1550" s="101"/>
      <c r="G1550" s="101"/>
      <c r="H1550" s="101"/>
      <c r="I1550" s="84" t="s">
        <v>1168</v>
      </c>
      <c r="J1550" s="84" t="s">
        <v>1169</v>
      </c>
      <c r="K1550" s="127">
        <v>4</v>
      </c>
      <c r="L1550" s="127">
        <v>4</v>
      </c>
      <c r="M1550" s="127">
        <v>4</v>
      </c>
      <c r="N1550" s="127">
        <v>0</v>
      </c>
      <c r="O1550" s="127">
        <v>4</v>
      </c>
      <c r="P1550" s="128">
        <v>100.1</v>
      </c>
      <c r="Q1550" s="128">
        <v>100.1</v>
      </c>
      <c r="R1550" s="129"/>
      <c r="S1550" s="151"/>
    </row>
    <row r="1551" spans="1:19" ht="45" hidden="1" customHeight="1" x14ac:dyDescent="0.25">
      <c r="A1551" s="121">
        <v>3</v>
      </c>
      <c r="B1551" s="122" t="s">
        <v>1838</v>
      </c>
      <c r="C1551" s="123" t="s">
        <v>2360</v>
      </c>
      <c r="D1551" s="124">
        <v>44573</v>
      </c>
      <c r="E1551" s="101"/>
      <c r="F1551" s="101"/>
      <c r="G1551" s="101"/>
      <c r="H1551" s="101"/>
      <c r="I1551" s="84" t="s">
        <v>1168</v>
      </c>
      <c r="J1551" s="84" t="s">
        <v>1169</v>
      </c>
      <c r="K1551" s="127">
        <v>19</v>
      </c>
      <c r="L1551" s="127">
        <v>19</v>
      </c>
      <c r="M1551" s="127">
        <v>12</v>
      </c>
      <c r="N1551" s="127">
        <v>8</v>
      </c>
      <c r="O1551" s="127">
        <v>4</v>
      </c>
      <c r="P1551" s="128">
        <v>527.20000000000005</v>
      </c>
      <c r="Q1551" s="128">
        <v>527.20000000000005</v>
      </c>
      <c r="R1551" s="129"/>
      <c r="S1551" s="151"/>
    </row>
    <row r="1552" spans="1:19" ht="45" hidden="1" customHeight="1" x14ac:dyDescent="0.25">
      <c r="A1552" s="121">
        <v>4</v>
      </c>
      <c r="B1552" s="122" t="s">
        <v>1839</v>
      </c>
      <c r="C1552" s="123" t="s">
        <v>2360</v>
      </c>
      <c r="D1552" s="124">
        <v>44573</v>
      </c>
      <c r="E1552" s="101"/>
      <c r="F1552" s="101"/>
      <c r="G1552" s="101"/>
      <c r="H1552" s="101"/>
      <c r="I1552" s="84" t="s">
        <v>1168</v>
      </c>
      <c r="J1552" s="84" t="s">
        <v>1169</v>
      </c>
      <c r="K1552" s="127">
        <v>18</v>
      </c>
      <c r="L1552" s="127">
        <v>18</v>
      </c>
      <c r="M1552" s="127">
        <v>12</v>
      </c>
      <c r="N1552" s="127">
        <v>9</v>
      </c>
      <c r="O1552" s="127">
        <v>3</v>
      </c>
      <c r="P1552" s="128">
        <v>509.2</v>
      </c>
      <c r="Q1552" s="128">
        <v>509.2</v>
      </c>
      <c r="R1552" s="129"/>
      <c r="S1552" s="151"/>
    </row>
    <row r="1553" spans="1:19" ht="45" hidden="1" customHeight="1" x14ac:dyDescent="0.25">
      <c r="A1553" s="121">
        <v>5</v>
      </c>
      <c r="B1553" s="122" t="s">
        <v>1840</v>
      </c>
      <c r="C1553" s="123" t="s">
        <v>2360</v>
      </c>
      <c r="D1553" s="124">
        <v>44573</v>
      </c>
      <c r="E1553" s="101"/>
      <c r="F1553" s="101"/>
      <c r="G1553" s="101"/>
      <c r="H1553" s="101"/>
      <c r="I1553" s="84" t="s">
        <v>1168</v>
      </c>
      <c r="J1553" s="84" t="s">
        <v>1169</v>
      </c>
      <c r="K1553" s="127">
        <v>26</v>
      </c>
      <c r="L1553" s="127">
        <v>26</v>
      </c>
      <c r="M1553" s="127">
        <v>13</v>
      </c>
      <c r="N1553" s="127">
        <v>8</v>
      </c>
      <c r="O1553" s="127">
        <v>5</v>
      </c>
      <c r="P1553" s="128">
        <v>652.70000000000005</v>
      </c>
      <c r="Q1553" s="128">
        <v>652.70000000000005</v>
      </c>
      <c r="R1553" s="129"/>
      <c r="S1553" s="151"/>
    </row>
    <row r="1554" spans="1:19" ht="45" hidden="1" customHeight="1" x14ac:dyDescent="0.25">
      <c r="A1554" s="121">
        <v>6</v>
      </c>
      <c r="B1554" s="122" t="s">
        <v>1841</v>
      </c>
      <c r="C1554" s="123" t="s">
        <v>2360</v>
      </c>
      <c r="D1554" s="124">
        <v>44573</v>
      </c>
      <c r="E1554" s="101"/>
      <c r="F1554" s="101"/>
      <c r="G1554" s="101"/>
      <c r="H1554" s="101"/>
      <c r="I1554" s="84" t="s">
        <v>1168</v>
      </c>
      <c r="J1554" s="84" t="s">
        <v>1169</v>
      </c>
      <c r="K1554" s="127">
        <v>20</v>
      </c>
      <c r="L1554" s="127">
        <v>20</v>
      </c>
      <c r="M1554" s="127">
        <v>12</v>
      </c>
      <c r="N1554" s="127">
        <v>10</v>
      </c>
      <c r="O1554" s="127">
        <v>2</v>
      </c>
      <c r="P1554" s="128">
        <v>532.1</v>
      </c>
      <c r="Q1554" s="128">
        <v>532.1</v>
      </c>
      <c r="R1554" s="129"/>
      <c r="S1554" s="151"/>
    </row>
    <row r="1555" spans="1:19" ht="45" hidden="1" customHeight="1" x14ac:dyDescent="0.25">
      <c r="A1555" s="121">
        <v>7</v>
      </c>
      <c r="B1555" s="122" t="s">
        <v>1842</v>
      </c>
      <c r="C1555" s="123" t="s">
        <v>2360</v>
      </c>
      <c r="D1555" s="124">
        <v>44573</v>
      </c>
      <c r="E1555" s="101"/>
      <c r="F1555" s="101"/>
      <c r="G1555" s="101"/>
      <c r="H1555" s="101"/>
      <c r="I1555" s="84" t="s">
        <v>1168</v>
      </c>
      <c r="J1555" s="84" t="s">
        <v>1169</v>
      </c>
      <c r="K1555" s="127">
        <v>15</v>
      </c>
      <c r="L1555" s="127">
        <v>15</v>
      </c>
      <c r="M1555" s="127">
        <v>15</v>
      </c>
      <c r="N1555" s="127">
        <v>11</v>
      </c>
      <c r="O1555" s="127">
        <v>4</v>
      </c>
      <c r="P1555" s="128">
        <v>642.6</v>
      </c>
      <c r="Q1555" s="128">
        <v>642.6</v>
      </c>
      <c r="R1555" s="129"/>
      <c r="S1555" s="151"/>
    </row>
    <row r="1556" spans="1:19" ht="45" hidden="1" customHeight="1" x14ac:dyDescent="0.25">
      <c r="A1556" s="121">
        <v>8</v>
      </c>
      <c r="B1556" s="122" t="s">
        <v>1843</v>
      </c>
      <c r="C1556" s="123" t="s">
        <v>2360</v>
      </c>
      <c r="D1556" s="124">
        <v>44573</v>
      </c>
      <c r="E1556" s="101"/>
      <c r="F1556" s="101"/>
      <c r="G1556" s="101"/>
      <c r="H1556" s="101"/>
      <c r="I1556" s="84" t="s">
        <v>1168</v>
      </c>
      <c r="J1556" s="84" t="s">
        <v>1169</v>
      </c>
      <c r="K1556" s="127">
        <v>14</v>
      </c>
      <c r="L1556" s="127">
        <v>14</v>
      </c>
      <c r="M1556" s="127">
        <v>11</v>
      </c>
      <c r="N1556" s="127">
        <v>7</v>
      </c>
      <c r="O1556" s="127">
        <v>4</v>
      </c>
      <c r="P1556" s="128">
        <v>484.4</v>
      </c>
      <c r="Q1556" s="128">
        <v>484.4</v>
      </c>
      <c r="R1556" s="129"/>
      <c r="S1556" s="151"/>
    </row>
    <row r="1557" spans="1:19" ht="45" hidden="1" customHeight="1" x14ac:dyDescent="0.25">
      <c r="A1557" s="121">
        <v>9</v>
      </c>
      <c r="B1557" s="122" t="s">
        <v>1844</v>
      </c>
      <c r="C1557" s="123" t="s">
        <v>2360</v>
      </c>
      <c r="D1557" s="124">
        <v>44573</v>
      </c>
      <c r="E1557" s="101"/>
      <c r="F1557" s="101"/>
      <c r="G1557" s="101"/>
      <c r="H1557" s="101"/>
      <c r="I1557" s="84" t="s">
        <v>1168</v>
      </c>
      <c r="J1557" s="84" t="s">
        <v>1169</v>
      </c>
      <c r="K1557" s="127">
        <v>12</v>
      </c>
      <c r="L1557" s="127">
        <v>12</v>
      </c>
      <c r="M1557" s="127">
        <v>8</v>
      </c>
      <c r="N1557" s="127">
        <v>6</v>
      </c>
      <c r="O1557" s="127">
        <v>2</v>
      </c>
      <c r="P1557" s="128">
        <v>448.7</v>
      </c>
      <c r="Q1557" s="128">
        <v>448.7</v>
      </c>
      <c r="R1557" s="129"/>
      <c r="S1557" s="151"/>
    </row>
    <row r="1558" spans="1:19" ht="45" hidden="1" customHeight="1" x14ac:dyDescent="0.25">
      <c r="A1558" s="121">
        <v>10</v>
      </c>
      <c r="B1558" s="122" t="s">
        <v>1845</v>
      </c>
      <c r="C1558" s="123" t="s">
        <v>2360</v>
      </c>
      <c r="D1558" s="124">
        <v>44573</v>
      </c>
      <c r="E1558" s="101"/>
      <c r="F1558" s="101"/>
      <c r="G1558" s="101"/>
      <c r="H1558" s="101"/>
      <c r="I1558" s="84" t="s">
        <v>1168</v>
      </c>
      <c r="J1558" s="84" t="s">
        <v>1169</v>
      </c>
      <c r="K1558" s="127">
        <v>16</v>
      </c>
      <c r="L1558" s="127">
        <v>16</v>
      </c>
      <c r="M1558" s="127">
        <v>16</v>
      </c>
      <c r="N1558" s="127">
        <v>11</v>
      </c>
      <c r="O1558" s="127">
        <v>5</v>
      </c>
      <c r="P1558" s="128">
        <v>611</v>
      </c>
      <c r="Q1558" s="128">
        <v>611</v>
      </c>
      <c r="R1558" s="129"/>
      <c r="S1558" s="151"/>
    </row>
    <row r="1559" spans="1:19" ht="45" hidden="1" customHeight="1" x14ac:dyDescent="0.25">
      <c r="A1559" s="121">
        <v>11</v>
      </c>
      <c r="B1559" s="122" t="s">
        <v>1846</v>
      </c>
      <c r="C1559" s="123" t="s">
        <v>2361</v>
      </c>
      <c r="D1559" s="124">
        <v>44664</v>
      </c>
      <c r="E1559" s="101"/>
      <c r="F1559" s="101"/>
      <c r="G1559" s="101"/>
      <c r="H1559" s="101"/>
      <c r="I1559" s="84" t="s">
        <v>1168</v>
      </c>
      <c r="J1559" s="84" t="s">
        <v>1169</v>
      </c>
      <c r="K1559" s="127">
        <v>39</v>
      </c>
      <c r="L1559" s="127">
        <v>39</v>
      </c>
      <c r="M1559" s="127">
        <v>32</v>
      </c>
      <c r="N1559" s="127">
        <v>27</v>
      </c>
      <c r="O1559" s="127">
        <v>5</v>
      </c>
      <c r="P1559" s="128">
        <v>1540.2</v>
      </c>
      <c r="Q1559" s="128">
        <v>1540.2</v>
      </c>
      <c r="R1559" s="129"/>
      <c r="S1559" s="151"/>
    </row>
    <row r="1560" spans="1:19" ht="45" hidden="1" customHeight="1" x14ac:dyDescent="0.25">
      <c r="A1560" s="121">
        <v>12</v>
      </c>
      <c r="B1560" s="122" t="s">
        <v>1847</v>
      </c>
      <c r="C1560" s="123" t="s">
        <v>2362</v>
      </c>
      <c r="D1560" s="124">
        <v>44792</v>
      </c>
      <c r="E1560" s="101"/>
      <c r="F1560" s="101"/>
      <c r="G1560" s="101"/>
      <c r="H1560" s="101"/>
      <c r="I1560" s="84" t="s">
        <v>1168</v>
      </c>
      <c r="J1560" s="84" t="s">
        <v>1169</v>
      </c>
      <c r="K1560" s="127">
        <v>6</v>
      </c>
      <c r="L1560" s="127">
        <v>6</v>
      </c>
      <c r="M1560" s="127">
        <v>4</v>
      </c>
      <c r="N1560" s="127">
        <v>3</v>
      </c>
      <c r="O1560" s="127">
        <v>1</v>
      </c>
      <c r="P1560" s="128">
        <v>302.2</v>
      </c>
      <c r="Q1560" s="128">
        <v>302.2</v>
      </c>
      <c r="R1560" s="129"/>
      <c r="S1560" s="151"/>
    </row>
    <row r="1561" spans="1:19" ht="45" hidden="1" customHeight="1" x14ac:dyDescent="0.25">
      <c r="A1561" s="121">
        <v>13</v>
      </c>
      <c r="B1561" s="122" t="s">
        <v>1848</v>
      </c>
      <c r="C1561" s="123" t="s">
        <v>2362</v>
      </c>
      <c r="D1561" s="124">
        <v>44792</v>
      </c>
      <c r="E1561" s="101"/>
      <c r="F1561" s="101"/>
      <c r="G1561" s="101"/>
      <c r="H1561" s="101"/>
      <c r="I1561" s="84" t="s">
        <v>1168</v>
      </c>
      <c r="J1561" s="84" t="s">
        <v>1169</v>
      </c>
      <c r="K1561" s="127">
        <v>2</v>
      </c>
      <c r="L1561" s="127">
        <v>2</v>
      </c>
      <c r="M1561" s="127">
        <v>7</v>
      </c>
      <c r="N1561" s="127">
        <v>3</v>
      </c>
      <c r="O1561" s="127">
        <v>4</v>
      </c>
      <c r="P1561" s="128">
        <v>37.6</v>
      </c>
      <c r="Q1561" s="128">
        <v>37.6</v>
      </c>
      <c r="R1561" s="129"/>
      <c r="S1561" s="151"/>
    </row>
    <row r="1562" spans="1:19" ht="45" hidden="1" customHeight="1" x14ac:dyDescent="0.25">
      <c r="A1562" s="121">
        <v>14</v>
      </c>
      <c r="B1562" s="122" t="s">
        <v>1849</v>
      </c>
      <c r="C1562" s="123" t="s">
        <v>2363</v>
      </c>
      <c r="D1562" s="124">
        <v>44811</v>
      </c>
      <c r="E1562" s="101"/>
      <c r="F1562" s="101"/>
      <c r="G1562" s="101"/>
      <c r="H1562" s="101"/>
      <c r="I1562" s="84" t="s">
        <v>1168</v>
      </c>
      <c r="J1562" s="84" t="s">
        <v>1169</v>
      </c>
      <c r="K1562" s="127">
        <v>5</v>
      </c>
      <c r="L1562" s="127">
        <v>5</v>
      </c>
      <c r="M1562" s="127">
        <v>4</v>
      </c>
      <c r="N1562" s="127">
        <v>1</v>
      </c>
      <c r="O1562" s="127">
        <v>3</v>
      </c>
      <c r="P1562" s="128">
        <v>174.9</v>
      </c>
      <c r="Q1562" s="128">
        <v>174.9</v>
      </c>
      <c r="R1562" s="129"/>
      <c r="S1562" s="151"/>
    </row>
    <row r="1563" spans="1:19" ht="45" hidden="1" customHeight="1" x14ac:dyDescent="0.25">
      <c r="A1563" s="121">
        <v>15</v>
      </c>
      <c r="B1563" s="122" t="s">
        <v>1892</v>
      </c>
      <c r="C1563" s="123" t="s">
        <v>2363</v>
      </c>
      <c r="D1563" s="124">
        <v>44811</v>
      </c>
      <c r="E1563" s="101"/>
      <c r="F1563" s="101"/>
      <c r="G1563" s="101"/>
      <c r="H1563" s="101"/>
      <c r="I1563" s="84" t="s">
        <v>1168</v>
      </c>
      <c r="J1563" s="84" t="s">
        <v>1169</v>
      </c>
      <c r="K1563" s="127">
        <v>14</v>
      </c>
      <c r="L1563" s="127">
        <v>14</v>
      </c>
      <c r="M1563" s="127">
        <v>9</v>
      </c>
      <c r="N1563" s="127">
        <v>3</v>
      </c>
      <c r="O1563" s="127">
        <v>6</v>
      </c>
      <c r="P1563" s="128">
        <v>433.4</v>
      </c>
      <c r="Q1563" s="128">
        <v>433.4</v>
      </c>
      <c r="R1563" s="129"/>
      <c r="S1563" s="151"/>
    </row>
    <row r="1564" spans="1:19" ht="45" hidden="1" customHeight="1" x14ac:dyDescent="0.25">
      <c r="A1564" s="121">
        <v>16</v>
      </c>
      <c r="B1564" s="122" t="s">
        <v>1850</v>
      </c>
      <c r="C1564" s="123" t="s">
        <v>2363</v>
      </c>
      <c r="D1564" s="124">
        <v>44811</v>
      </c>
      <c r="E1564" s="101"/>
      <c r="F1564" s="101"/>
      <c r="G1564" s="101"/>
      <c r="H1564" s="101"/>
      <c r="I1564" s="84" t="s">
        <v>1168</v>
      </c>
      <c r="J1564" s="84" t="s">
        <v>1169</v>
      </c>
      <c r="K1564" s="127">
        <v>17</v>
      </c>
      <c r="L1564" s="127">
        <v>17</v>
      </c>
      <c r="M1564" s="127">
        <v>16</v>
      </c>
      <c r="N1564" s="127">
        <v>12</v>
      </c>
      <c r="O1564" s="127">
        <v>4</v>
      </c>
      <c r="P1564" s="128">
        <v>509.1</v>
      </c>
      <c r="Q1564" s="128">
        <v>509.1</v>
      </c>
      <c r="R1564" s="129"/>
      <c r="S1564" s="151"/>
    </row>
    <row r="1565" spans="1:19" ht="45" hidden="1" customHeight="1" x14ac:dyDescent="0.25">
      <c r="A1565" s="121">
        <v>17</v>
      </c>
      <c r="B1565" s="122" t="s">
        <v>1851</v>
      </c>
      <c r="C1565" s="123" t="s">
        <v>2364</v>
      </c>
      <c r="D1565" s="124">
        <v>44862</v>
      </c>
      <c r="E1565" s="101"/>
      <c r="F1565" s="101"/>
      <c r="G1565" s="101"/>
      <c r="H1565" s="101"/>
      <c r="I1565" s="84" t="s">
        <v>1168</v>
      </c>
      <c r="J1565" s="84" t="s">
        <v>1169</v>
      </c>
      <c r="K1565" s="127">
        <v>2</v>
      </c>
      <c r="L1565" s="127">
        <v>2</v>
      </c>
      <c r="M1565" s="127">
        <v>2</v>
      </c>
      <c r="N1565" s="127">
        <v>0</v>
      </c>
      <c r="O1565" s="127">
        <v>2</v>
      </c>
      <c r="P1565" s="128">
        <v>109.4</v>
      </c>
      <c r="Q1565" s="128">
        <v>109.4</v>
      </c>
      <c r="R1565" s="129"/>
      <c r="S1565" s="151"/>
    </row>
    <row r="1566" spans="1:19" ht="45" hidden="1" customHeight="1" x14ac:dyDescent="0.25">
      <c r="A1566" s="121">
        <v>18</v>
      </c>
      <c r="B1566" s="122" t="s">
        <v>1852</v>
      </c>
      <c r="C1566" s="123" t="s">
        <v>2364</v>
      </c>
      <c r="D1566" s="124">
        <v>44862</v>
      </c>
      <c r="E1566" s="101"/>
      <c r="F1566" s="101"/>
      <c r="G1566" s="101"/>
      <c r="H1566" s="101"/>
      <c r="I1566" s="84" t="s">
        <v>1168</v>
      </c>
      <c r="J1566" s="84" t="s">
        <v>1169</v>
      </c>
      <c r="K1566" s="127">
        <v>2</v>
      </c>
      <c r="L1566" s="127">
        <v>2</v>
      </c>
      <c r="M1566" s="127">
        <v>2</v>
      </c>
      <c r="N1566" s="127">
        <v>0</v>
      </c>
      <c r="O1566" s="127">
        <v>2</v>
      </c>
      <c r="P1566" s="128">
        <v>109</v>
      </c>
      <c r="Q1566" s="128">
        <v>109</v>
      </c>
      <c r="R1566" s="129"/>
      <c r="S1566" s="151"/>
    </row>
    <row r="1567" spans="1:19" ht="45" hidden="1" customHeight="1" x14ac:dyDescent="0.25">
      <c r="A1567" s="121">
        <v>19</v>
      </c>
      <c r="B1567" s="122" t="s">
        <v>1853</v>
      </c>
      <c r="C1567" s="123" t="s">
        <v>2364</v>
      </c>
      <c r="D1567" s="124">
        <v>44862</v>
      </c>
      <c r="E1567" s="101"/>
      <c r="F1567" s="101"/>
      <c r="G1567" s="101"/>
      <c r="H1567" s="101"/>
      <c r="I1567" s="84" t="s">
        <v>1168</v>
      </c>
      <c r="J1567" s="84" t="s">
        <v>1169</v>
      </c>
      <c r="K1567" s="127">
        <v>2</v>
      </c>
      <c r="L1567" s="127">
        <v>2</v>
      </c>
      <c r="M1567" s="127">
        <v>2</v>
      </c>
      <c r="N1567" s="127">
        <v>1</v>
      </c>
      <c r="O1567" s="127">
        <v>1</v>
      </c>
      <c r="P1567" s="128">
        <v>111.1</v>
      </c>
      <c r="Q1567" s="128">
        <v>111.1</v>
      </c>
      <c r="R1567" s="129"/>
      <c r="S1567" s="151"/>
    </row>
    <row r="1568" spans="1:19" ht="45" hidden="1" customHeight="1" x14ac:dyDescent="0.25">
      <c r="A1568" s="121">
        <v>20</v>
      </c>
      <c r="B1568" s="122" t="s">
        <v>1854</v>
      </c>
      <c r="C1568" s="123" t="s">
        <v>2365</v>
      </c>
      <c r="D1568" s="124">
        <v>45134</v>
      </c>
      <c r="E1568" s="101"/>
      <c r="F1568" s="101"/>
      <c r="G1568" s="101"/>
      <c r="H1568" s="101"/>
      <c r="I1568" s="84" t="s">
        <v>1168</v>
      </c>
      <c r="J1568" s="84" t="s">
        <v>1169</v>
      </c>
      <c r="K1568" s="127">
        <v>21</v>
      </c>
      <c r="L1568" s="127">
        <v>21</v>
      </c>
      <c r="M1568" s="127">
        <v>12</v>
      </c>
      <c r="N1568" s="127">
        <v>7</v>
      </c>
      <c r="O1568" s="127">
        <v>5</v>
      </c>
      <c r="P1568" s="128">
        <v>650.5</v>
      </c>
      <c r="Q1568" s="128">
        <v>650.5</v>
      </c>
      <c r="R1568" s="129"/>
      <c r="S1568" s="151"/>
    </row>
    <row r="1569" spans="1:19" ht="45" hidden="1" customHeight="1" x14ac:dyDescent="0.25">
      <c r="A1569" s="121">
        <v>21</v>
      </c>
      <c r="B1569" s="122" t="s">
        <v>1855</v>
      </c>
      <c r="C1569" s="123" t="s">
        <v>2366</v>
      </c>
      <c r="D1569" s="124">
        <v>45244</v>
      </c>
      <c r="E1569" s="101"/>
      <c r="F1569" s="101"/>
      <c r="G1569" s="101"/>
      <c r="H1569" s="101"/>
      <c r="I1569" s="84" t="s">
        <v>1168</v>
      </c>
      <c r="J1569" s="84" t="s">
        <v>1169</v>
      </c>
      <c r="K1569" s="127">
        <v>92</v>
      </c>
      <c r="L1569" s="127">
        <v>92</v>
      </c>
      <c r="M1569" s="127">
        <v>67</v>
      </c>
      <c r="N1569" s="127">
        <v>14</v>
      </c>
      <c r="O1569" s="127">
        <v>53</v>
      </c>
      <c r="P1569" s="128">
        <v>1068.8</v>
      </c>
      <c r="Q1569" s="128">
        <v>1068.8</v>
      </c>
      <c r="R1569" s="129"/>
      <c r="S1569" s="151"/>
    </row>
    <row r="1570" spans="1:19" s="116" customFormat="1" ht="20.25" hidden="1" x14ac:dyDescent="0.25">
      <c r="A1570" s="205" t="s">
        <v>1202</v>
      </c>
      <c r="B1570" s="206"/>
      <c r="C1570" s="144"/>
      <c r="D1570" s="144"/>
      <c r="E1570" s="101"/>
      <c r="F1570" s="101"/>
      <c r="G1570" s="101"/>
      <c r="H1570" s="101"/>
      <c r="I1570" s="143"/>
      <c r="J1570" s="143"/>
      <c r="K1570" s="115">
        <v>63</v>
      </c>
      <c r="L1570" s="115">
        <v>63</v>
      </c>
      <c r="M1570" s="115">
        <v>26</v>
      </c>
      <c r="N1570" s="115">
        <v>21</v>
      </c>
      <c r="O1570" s="115">
        <v>5</v>
      </c>
      <c r="P1570" s="110">
        <v>865.1</v>
      </c>
      <c r="Q1570" s="110">
        <v>865.1</v>
      </c>
      <c r="R1570" s="129"/>
      <c r="S1570" s="151"/>
    </row>
    <row r="1571" spans="1:19" ht="47.25" hidden="1" customHeight="1" x14ac:dyDescent="0.25">
      <c r="A1571" s="121">
        <v>1</v>
      </c>
      <c r="B1571" s="122" t="s">
        <v>1893</v>
      </c>
      <c r="C1571" s="123" t="s">
        <v>2367</v>
      </c>
      <c r="D1571" s="124">
        <v>45166</v>
      </c>
      <c r="E1571" s="101"/>
      <c r="F1571" s="101"/>
      <c r="G1571" s="101"/>
      <c r="H1571" s="101"/>
      <c r="I1571" s="84" t="s">
        <v>1168</v>
      </c>
      <c r="J1571" s="84" t="s">
        <v>1169</v>
      </c>
      <c r="K1571" s="127">
        <v>14</v>
      </c>
      <c r="L1571" s="127">
        <v>14</v>
      </c>
      <c r="M1571" s="127">
        <v>6</v>
      </c>
      <c r="N1571" s="127">
        <v>5</v>
      </c>
      <c r="O1571" s="127">
        <v>1</v>
      </c>
      <c r="P1571" s="128">
        <v>154</v>
      </c>
      <c r="Q1571" s="128">
        <v>154</v>
      </c>
      <c r="R1571" s="129"/>
      <c r="S1571" s="151"/>
    </row>
    <row r="1572" spans="1:19" ht="20.25" hidden="1" x14ac:dyDescent="0.25">
      <c r="A1572" s="121">
        <v>2</v>
      </c>
      <c r="B1572" s="122" t="s">
        <v>1894</v>
      </c>
      <c r="C1572" s="123" t="s">
        <v>2367</v>
      </c>
      <c r="D1572" s="124">
        <v>45166</v>
      </c>
      <c r="E1572" s="101"/>
      <c r="F1572" s="101"/>
      <c r="G1572" s="101"/>
      <c r="H1572" s="101"/>
      <c r="I1572" s="84" t="s">
        <v>1168</v>
      </c>
      <c r="J1572" s="84" t="s">
        <v>1169</v>
      </c>
      <c r="K1572" s="127">
        <v>8</v>
      </c>
      <c r="L1572" s="127">
        <v>8</v>
      </c>
      <c r="M1572" s="127">
        <v>5</v>
      </c>
      <c r="N1572" s="127">
        <v>3</v>
      </c>
      <c r="O1572" s="127">
        <v>2</v>
      </c>
      <c r="P1572" s="128">
        <v>169</v>
      </c>
      <c r="Q1572" s="128">
        <v>169</v>
      </c>
      <c r="R1572" s="129"/>
      <c r="S1572" s="151"/>
    </row>
    <row r="1573" spans="1:19" ht="20.25" hidden="1" x14ac:dyDescent="0.25">
      <c r="A1573" s="121">
        <v>3</v>
      </c>
      <c r="B1573" s="122" t="s">
        <v>1895</v>
      </c>
      <c r="C1573" s="123" t="s">
        <v>2368</v>
      </c>
      <c r="D1573" s="124">
        <v>44882</v>
      </c>
      <c r="E1573" s="101"/>
      <c r="F1573" s="101"/>
      <c r="G1573" s="101"/>
      <c r="H1573" s="101"/>
      <c r="I1573" s="84" t="s">
        <v>1168</v>
      </c>
      <c r="J1573" s="84" t="s">
        <v>1169</v>
      </c>
      <c r="K1573" s="127">
        <v>12</v>
      </c>
      <c r="L1573" s="127">
        <v>12</v>
      </c>
      <c r="M1573" s="127">
        <v>6</v>
      </c>
      <c r="N1573" s="127">
        <v>6</v>
      </c>
      <c r="O1573" s="127">
        <v>0</v>
      </c>
      <c r="P1573" s="128">
        <v>128.9</v>
      </c>
      <c r="Q1573" s="128">
        <v>128.9</v>
      </c>
      <c r="R1573" s="129"/>
      <c r="S1573" s="151"/>
    </row>
    <row r="1574" spans="1:19" ht="20.25" hidden="1" x14ac:dyDescent="0.25">
      <c r="A1574" s="121">
        <v>4</v>
      </c>
      <c r="B1574" s="122" t="s">
        <v>1896</v>
      </c>
      <c r="C1574" s="123" t="s">
        <v>2367</v>
      </c>
      <c r="D1574" s="124">
        <v>45166</v>
      </c>
      <c r="E1574" s="101"/>
      <c r="F1574" s="101"/>
      <c r="G1574" s="101"/>
      <c r="H1574" s="101"/>
      <c r="I1574" s="84" t="s">
        <v>1168</v>
      </c>
      <c r="J1574" s="84" t="s">
        <v>1169</v>
      </c>
      <c r="K1574" s="127">
        <v>4</v>
      </c>
      <c r="L1574" s="127">
        <v>4</v>
      </c>
      <c r="M1574" s="127">
        <v>2</v>
      </c>
      <c r="N1574" s="127">
        <v>1</v>
      </c>
      <c r="O1574" s="127">
        <v>1</v>
      </c>
      <c r="P1574" s="128">
        <v>77.2</v>
      </c>
      <c r="Q1574" s="128">
        <v>77.2</v>
      </c>
      <c r="R1574" s="129"/>
      <c r="S1574" s="151"/>
    </row>
    <row r="1575" spans="1:19" ht="20.25" hidden="1" x14ac:dyDescent="0.25">
      <c r="A1575" s="121">
        <v>5</v>
      </c>
      <c r="B1575" s="122" t="s">
        <v>1897</v>
      </c>
      <c r="C1575" s="123" t="s">
        <v>2369</v>
      </c>
      <c r="D1575" s="124">
        <v>45303</v>
      </c>
      <c r="E1575" s="101"/>
      <c r="F1575" s="101"/>
      <c r="G1575" s="101"/>
      <c r="H1575" s="101"/>
      <c r="I1575" s="84" t="s">
        <v>1168</v>
      </c>
      <c r="J1575" s="84" t="s">
        <v>1169</v>
      </c>
      <c r="K1575" s="127">
        <v>11</v>
      </c>
      <c r="L1575" s="127">
        <v>11</v>
      </c>
      <c r="M1575" s="127">
        <v>4</v>
      </c>
      <c r="N1575" s="127">
        <v>4</v>
      </c>
      <c r="O1575" s="127">
        <v>0</v>
      </c>
      <c r="P1575" s="128">
        <v>153.80000000000001</v>
      </c>
      <c r="Q1575" s="128">
        <v>153.80000000000001</v>
      </c>
      <c r="R1575" s="129"/>
      <c r="S1575" s="151"/>
    </row>
    <row r="1576" spans="1:19" ht="42" hidden="1" customHeight="1" x14ac:dyDescent="0.25">
      <c r="A1576" s="121">
        <v>6</v>
      </c>
      <c r="B1576" s="122" t="s">
        <v>1898</v>
      </c>
      <c r="C1576" s="123" t="s">
        <v>2370</v>
      </c>
      <c r="D1576" s="124">
        <v>44750</v>
      </c>
      <c r="E1576" s="101"/>
      <c r="F1576" s="101"/>
      <c r="G1576" s="101"/>
      <c r="H1576" s="101"/>
      <c r="I1576" s="84" t="s">
        <v>1168</v>
      </c>
      <c r="J1576" s="84" t="s">
        <v>1169</v>
      </c>
      <c r="K1576" s="127">
        <v>7</v>
      </c>
      <c r="L1576" s="127">
        <v>7</v>
      </c>
      <c r="M1576" s="127">
        <v>1</v>
      </c>
      <c r="N1576" s="127">
        <v>1</v>
      </c>
      <c r="O1576" s="127">
        <v>0</v>
      </c>
      <c r="P1576" s="128">
        <v>82.3</v>
      </c>
      <c r="Q1576" s="128">
        <v>82.3</v>
      </c>
      <c r="R1576" s="129"/>
      <c r="S1576" s="151"/>
    </row>
    <row r="1577" spans="1:19" ht="42" hidden="1" customHeight="1" x14ac:dyDescent="0.25">
      <c r="A1577" s="121">
        <v>7</v>
      </c>
      <c r="B1577" s="122" t="s">
        <v>1899</v>
      </c>
      <c r="C1577" s="123" t="s">
        <v>2371</v>
      </c>
      <c r="D1577" s="124">
        <v>44844</v>
      </c>
      <c r="E1577" s="101"/>
      <c r="F1577" s="101"/>
      <c r="G1577" s="101"/>
      <c r="H1577" s="101"/>
      <c r="I1577" s="84" t="s">
        <v>1168</v>
      </c>
      <c r="J1577" s="84" t="s">
        <v>1169</v>
      </c>
      <c r="K1577" s="127">
        <v>7</v>
      </c>
      <c r="L1577" s="127">
        <v>7</v>
      </c>
      <c r="M1577" s="127">
        <v>2</v>
      </c>
      <c r="N1577" s="127">
        <v>1</v>
      </c>
      <c r="O1577" s="127">
        <v>1</v>
      </c>
      <c r="P1577" s="128">
        <v>99.9</v>
      </c>
      <c r="Q1577" s="128">
        <v>99.9</v>
      </c>
      <c r="R1577" s="129"/>
      <c r="S1577" s="151"/>
    </row>
  </sheetData>
  <autoFilter ref="A20:S1577"/>
  <mergeCells count="131">
    <mergeCell ref="A32:B32"/>
    <mergeCell ref="A533:B533"/>
    <mergeCell ref="A625:B625"/>
    <mergeCell ref="A628:B628"/>
    <mergeCell ref="A256:B256"/>
    <mergeCell ref="A467:B467"/>
    <mergeCell ref="A477:B477"/>
    <mergeCell ref="A417:B417"/>
    <mergeCell ref="A448:B448"/>
    <mergeCell ref="A452:B452"/>
    <mergeCell ref="A554:B554"/>
    <mergeCell ref="A502:B502"/>
    <mergeCell ref="A504:B504"/>
    <mergeCell ref="A538:B538"/>
    <mergeCell ref="A544:B544"/>
    <mergeCell ref="A546:B546"/>
    <mergeCell ref="A486:B486"/>
    <mergeCell ref="A414:B414"/>
    <mergeCell ref="A415:B415"/>
    <mergeCell ref="A465:B465"/>
    <mergeCell ref="A284:B284"/>
    <mergeCell ref="A438:B438"/>
    <mergeCell ref="S17:S18"/>
    <mergeCell ref="A22:F22"/>
    <mergeCell ref="A25:B25"/>
    <mergeCell ref="A21:F21"/>
    <mergeCell ref="A973:B973"/>
    <mergeCell ref="A924:B924"/>
    <mergeCell ref="A727:B727"/>
    <mergeCell ref="A732:B732"/>
    <mergeCell ref="A761:B761"/>
    <mergeCell ref="A801:B801"/>
    <mergeCell ref="A802:B802"/>
    <mergeCell ref="A833:B833"/>
    <mergeCell ref="A843:B843"/>
    <mergeCell ref="A898:B898"/>
    <mergeCell ref="A900:B900"/>
    <mergeCell ref="A940:B940"/>
    <mergeCell ref="A941:B941"/>
    <mergeCell ref="A943:B943"/>
    <mergeCell ref="A799:B799"/>
    <mergeCell ref="A798:B798"/>
    <mergeCell ref="A713:B713"/>
    <mergeCell ref="A524:B524"/>
    <mergeCell ref="A54:B54"/>
    <mergeCell ref="A60:B60"/>
    <mergeCell ref="A24:D24"/>
    <mergeCell ref="A594:B594"/>
    <mergeCell ref="A14:S14"/>
    <mergeCell ref="A15:A19"/>
    <mergeCell ref="B15:B19"/>
    <mergeCell ref="I15:I19"/>
    <mergeCell ref="J15:J19"/>
    <mergeCell ref="K15:K18"/>
    <mergeCell ref="L15:L18"/>
    <mergeCell ref="P15:P18"/>
    <mergeCell ref="Q15:S15"/>
    <mergeCell ref="M15:O15"/>
    <mergeCell ref="M16:M18"/>
    <mergeCell ref="N16:O16"/>
    <mergeCell ref="N17:N18"/>
    <mergeCell ref="O17:O18"/>
    <mergeCell ref="Q16:Q18"/>
    <mergeCell ref="C15:D16"/>
    <mergeCell ref="C17:C19"/>
    <mergeCell ref="D17:D19"/>
    <mergeCell ref="R16:S16"/>
    <mergeCell ref="E17:F18"/>
    <mergeCell ref="A450:B450"/>
    <mergeCell ref="A293:B293"/>
    <mergeCell ref="G17:H18"/>
    <mergeCell ref="R17:R18"/>
    <mergeCell ref="A1046:B1046"/>
    <mergeCell ref="A1049:B1049"/>
    <mergeCell ref="A1039:B1039"/>
    <mergeCell ref="A991:B991"/>
    <mergeCell ref="A933:B933"/>
    <mergeCell ref="A1024:B1024"/>
    <mergeCell ref="A23:F23"/>
    <mergeCell ref="A52:B52"/>
    <mergeCell ref="A30:B30"/>
    <mergeCell ref="A1023:F1023"/>
    <mergeCell ref="A65:B65"/>
    <mergeCell ref="A168:B168"/>
    <mergeCell ref="A255:B255"/>
    <mergeCell ref="A632:B632"/>
    <mergeCell ref="A644:B644"/>
    <mergeCell ref="A660:B660"/>
    <mergeCell ref="A691:B691"/>
    <mergeCell ref="A693:B693"/>
    <mergeCell ref="A707:B707"/>
    <mergeCell ref="A506:B506"/>
    <mergeCell ref="A515:B515"/>
    <mergeCell ref="A50:B50"/>
    <mergeCell ref="A185:B185"/>
    <mergeCell ref="A460:B460"/>
    <mergeCell ref="A1570:B1570"/>
    <mergeCell ref="A1546:B1546"/>
    <mergeCell ref="A1548:B1548"/>
    <mergeCell ref="A1513:B1513"/>
    <mergeCell ref="A1497:B1497"/>
    <mergeCell ref="A1500:B1500"/>
    <mergeCell ref="A1482:B1482"/>
    <mergeCell ref="A1471:B1471"/>
    <mergeCell ref="A1479:B1479"/>
    <mergeCell ref="A525:B525"/>
    <mergeCell ref="A620:B620"/>
    <mergeCell ref="A9:S10"/>
    <mergeCell ref="A1149:B1149"/>
    <mergeCell ref="A1159:B1159"/>
    <mergeCell ref="A1139:B1139"/>
    <mergeCell ref="A1142:B1142"/>
    <mergeCell ref="A1147:B1147"/>
    <mergeCell ref="A1465:B1465"/>
    <mergeCell ref="A1259:B1259"/>
    <mergeCell ref="A1236:B1236"/>
    <mergeCell ref="A1243:B1243"/>
    <mergeCell ref="A1232:B1232"/>
    <mergeCell ref="A1220:B1220"/>
    <mergeCell ref="A1204:B1204"/>
    <mergeCell ref="A1175:B1175"/>
    <mergeCell ref="A1136:B1136"/>
    <mergeCell ref="A1130:B1130"/>
    <mergeCell ref="A1104:B1104"/>
    <mergeCell ref="A1094:B1094"/>
    <mergeCell ref="A1083:B1083"/>
    <mergeCell ref="A1072:B1072"/>
    <mergeCell ref="A1062:B1062"/>
    <mergeCell ref="A1057:B1057"/>
    <mergeCell ref="A1028:B1028"/>
    <mergeCell ref="A1044:B1044"/>
  </mergeCells>
  <phoneticPr fontId="41" type="noConversion"/>
  <pageMargins left="0.31496062992125984" right="0" top="0.35433070866141736" bottom="0.35433070866141736" header="0" footer="0"/>
  <pageSetup paperSize="9" scale="33" fitToHeight="2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АЖФ</vt:lpstr>
      <vt:lpstr>Лист1</vt:lpstr>
      <vt:lpstr>'Сведения АЖФ'!Область_печати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Елена Маркова</cp:lastModifiedBy>
  <cp:lastPrinted>2025-05-27T08:09:41Z</cp:lastPrinted>
  <dcterms:created xsi:type="dcterms:W3CDTF">2018-12-11T12:55:32Z</dcterms:created>
  <dcterms:modified xsi:type="dcterms:W3CDTF">2025-05-27T08:09:45Z</dcterms:modified>
</cp:coreProperties>
</file>